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mc:AlternateContent xmlns:mc="http://schemas.openxmlformats.org/markup-compatibility/2006">
    <mc:Choice Requires="x15">
      <x15ac:absPath xmlns:x15ac="http://schemas.microsoft.com/office/spreadsheetml/2010/11/ac" url="/Users/jvi/Downloads/"/>
    </mc:Choice>
  </mc:AlternateContent>
  <xr:revisionPtr revIDLastSave="0" documentId="8_{B0A269BF-BFFD-2347-A06D-62F185B06443}" xr6:coauthVersionLast="47" xr6:coauthVersionMax="47" xr10:uidLastSave="{00000000-0000-0000-0000-000000000000}"/>
  <bookViews>
    <workbookView xWindow="0" yWindow="500" windowWidth="38400" windowHeight="19300" activeTab="11" xr2:uid="{00000000-000D-0000-FFFF-FFFF00000000}"/>
  </bookViews>
  <sheets>
    <sheet name="00.Info" sheetId="1" r:id="rId1"/>
    <sheet name="01.Definición de ámbito" sheetId="2" r:id="rId2"/>
    <sheet name="02.Tecnologías" sheetId="3" r:id="rId3"/>
    <sheet name="03.Muestra" sheetId="4" r:id="rId4"/>
    <sheet name="R5.Genéricos" sheetId="5" r:id="rId5"/>
    <sheet name="R6.Voz" sheetId="6" r:id="rId6"/>
    <sheet name="R7.Video" sheetId="7" r:id="rId7"/>
    <sheet name="R9.Web" sheetId="8" r:id="rId8"/>
    <sheet name="R10.Documentos no web" sheetId="9" r:id="rId9"/>
    <sheet name="R11.Software" sheetId="10" r:id="rId10"/>
    <sheet name="R12.ServiciosApoyo" sheetId="11" r:id="rId11"/>
    <sheet name="RESULTADOS" sheetId="12" r:id="rId12"/>
    <sheet name="DATA - Oculta" sheetId="13" state="hidden" r:id="rId13"/>
    <sheet name="DatosBD - Oculta" sheetId="14" state="hidden" r:id="rId14"/>
  </sheets>
  <externalReferences>
    <externalReference r:id="rId15"/>
  </externalReferences>
  <definedNames>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19" roundtripDataChecksum="9/ljRepeyuLIbfwp6Aq9OhhmxJZ4FYVUBD53fxTH9jg="/>
    </ext>
  </extLst>
</workbook>
</file>

<file path=xl/calcChain.xml><?xml version="1.0" encoding="utf-8"?>
<calcChain xmlns="http://schemas.openxmlformats.org/spreadsheetml/2006/main">
  <c r="FN37" i="14" l="1"/>
  <c r="FM37" i="14"/>
  <c r="FL37" i="14"/>
  <c r="FK37" i="14"/>
  <c r="FJ37" i="14"/>
  <c r="FI37" i="14"/>
  <c r="FH37" i="14"/>
  <c r="FG37" i="14"/>
  <c r="FF37" i="14"/>
  <c r="FE37" i="14"/>
  <c r="FD37" i="14"/>
  <c r="FC37" i="14"/>
  <c r="FB37" i="14"/>
  <c r="FA37" i="14"/>
  <c r="EZ37" i="14"/>
  <c r="EY37" i="14"/>
  <c r="EX37" i="14"/>
  <c r="EW37" i="14"/>
  <c r="EV37" i="14"/>
  <c r="EU37" i="14"/>
  <c r="ET37" i="14"/>
  <c r="ES37" i="14"/>
  <c r="ER37" i="14"/>
  <c r="EQ37" i="14"/>
  <c r="EP37" i="14"/>
  <c r="EO37" i="14"/>
  <c r="EN37" i="14"/>
  <c r="EM37" i="14"/>
  <c r="EL37" i="14"/>
  <c r="EK37" i="14"/>
  <c r="EJ37" i="14"/>
  <c r="EI37" i="14"/>
  <c r="EH37" i="14"/>
  <c r="EG37" i="14"/>
  <c r="EF37" i="14"/>
  <c r="EE37" i="14"/>
  <c r="ED37" i="14"/>
  <c r="EC37" i="14"/>
  <c r="EB37" i="14"/>
  <c r="EA37" i="14"/>
  <c r="DZ37" i="14"/>
  <c r="DY37" i="14"/>
  <c r="DX37" i="14"/>
  <c r="DW37" i="14"/>
  <c r="DV37" i="14"/>
  <c r="DU37" i="14" a="1"/>
  <c r="DU37" i="14" s="1"/>
  <c r="DT37" i="14" a="1"/>
  <c r="DT37" i="14" s="1"/>
  <c r="DS37" i="14"/>
  <c r="DR37" i="14" a="1"/>
  <c r="DR37" i="14" s="1"/>
  <c r="DP37" i="14"/>
  <c r="DO37" i="14"/>
  <c r="DQ37" i="14" s="1"/>
  <c r="DN37" i="14"/>
  <c r="DM37" i="14"/>
  <c r="DL37" i="14"/>
  <c r="DK37" i="14"/>
  <c r="DJ37" i="14"/>
  <c r="DI37" i="14"/>
  <c r="DH37" i="14"/>
  <c r="DG37" i="14"/>
  <c r="DF37" i="14"/>
  <c r="DE37" i="14"/>
  <c r="DD37" i="14"/>
  <c r="DC37" i="14"/>
  <c r="DB37" i="14"/>
  <c r="DA37" i="14"/>
  <c r="CZ37" i="14"/>
  <c r="CY37" i="14"/>
  <c r="CX37" i="14"/>
  <c r="CW37" i="14"/>
  <c r="CV37" i="14"/>
  <c r="CU37" i="14"/>
  <c r="CT37" i="14"/>
  <c r="CS37" i="14"/>
  <c r="CR37" i="14"/>
  <c r="CQ37" i="14"/>
  <c r="CP37" i="14"/>
  <c r="CO37" i="14"/>
  <c r="CN37" i="14"/>
  <c r="CM37" i="14"/>
  <c r="CL37" i="14"/>
  <c r="CK37" i="14"/>
  <c r="CJ37" i="14"/>
  <c r="CI37" i="14"/>
  <c r="CH37" i="14"/>
  <c r="CG37" i="14"/>
  <c r="CF37" i="14"/>
  <c r="CE37" i="14"/>
  <c r="CD37" i="14"/>
  <c r="CC37" i="14"/>
  <c r="CB37" i="14"/>
  <c r="CA37" i="14"/>
  <c r="BZ37" i="14"/>
  <c r="BY37" i="14"/>
  <c r="BX37" i="14"/>
  <c r="BW37" i="14"/>
  <c r="BV37" i="14"/>
  <c r="BU37" i="14"/>
  <c r="BT37" i="14"/>
  <c r="BS37" i="14"/>
  <c r="BR37" i="14"/>
  <c r="BQ37" i="14"/>
  <c r="BP37" i="14"/>
  <c r="BO37" i="14"/>
  <c r="BN37" i="14"/>
  <c r="BM37" i="14"/>
  <c r="BL37" i="14"/>
  <c r="BK37" i="14"/>
  <c r="BJ37" i="14"/>
  <c r="BI37" i="14"/>
  <c r="BH37" i="14"/>
  <c r="BG37" i="14"/>
  <c r="BF37" i="14"/>
  <c r="BE37" i="14"/>
  <c r="BD37" i="14"/>
  <c r="BC37" i="14"/>
  <c r="BB37" i="14"/>
  <c r="BA37" i="14"/>
  <c r="AZ37" i="14"/>
  <c r="AY37" i="14"/>
  <c r="AX37" i="14"/>
  <c r="AW37" i="14"/>
  <c r="AV37" i="14"/>
  <c r="AU37" i="14"/>
  <c r="AT37" i="14"/>
  <c r="AS37" i="14"/>
  <c r="AR37" i="14"/>
  <c r="AQ37" i="14"/>
  <c r="AP37" i="14"/>
  <c r="AO37" i="14"/>
  <c r="AN37" i="14"/>
  <c r="AM37" i="14"/>
  <c r="AL37" i="14"/>
  <c r="AK37" i="14"/>
  <c r="AJ37" i="14"/>
  <c r="AI37" i="14"/>
  <c r="AH37" i="14"/>
  <c r="AG37" i="14"/>
  <c r="AF37" i="14"/>
  <c r="AE37" i="14"/>
  <c r="AD37" i="14"/>
  <c r="AC37" i="14"/>
  <c r="AB37" i="14"/>
  <c r="AA37" i="14"/>
  <c r="X37" i="14"/>
  <c r="U37" i="14"/>
  <c r="T37" i="14"/>
  <c r="V37" i="14" s="1"/>
  <c r="FN36" i="14"/>
  <c r="FM36" i="14"/>
  <c r="FL36" i="14"/>
  <c r="FK36" i="14"/>
  <c r="FJ36" i="14"/>
  <c r="FI36" i="14"/>
  <c r="FH36" i="14"/>
  <c r="FG36" i="14"/>
  <c r="FF36" i="14"/>
  <c r="FE36" i="14"/>
  <c r="FD36" i="14"/>
  <c r="FC36" i="14"/>
  <c r="FB36" i="14"/>
  <c r="FA36" i="14"/>
  <c r="EZ36" i="14"/>
  <c r="EY36" i="14"/>
  <c r="EX36" i="14"/>
  <c r="EW36" i="14"/>
  <c r="EV36" i="14"/>
  <c r="EU36" i="14"/>
  <c r="ET36" i="14"/>
  <c r="ES36" i="14"/>
  <c r="ER36" i="14"/>
  <c r="EQ36" i="14"/>
  <c r="EP36" i="14"/>
  <c r="EO36" i="14"/>
  <c r="EN36" i="14"/>
  <c r="EM36" i="14"/>
  <c r="EL36" i="14"/>
  <c r="EK36" i="14"/>
  <c r="EJ36" i="14"/>
  <c r="EI36" i="14"/>
  <c r="EH36" i="14"/>
  <c r="EG36" i="14"/>
  <c r="EF36" i="14"/>
  <c r="EE36" i="14"/>
  <c r="ED36" i="14"/>
  <c r="EC36" i="14"/>
  <c r="EB36" i="14"/>
  <c r="EA36" i="14"/>
  <c r="DZ36" i="14"/>
  <c r="DY36" i="14"/>
  <c r="DX36" i="14"/>
  <c r="DW36" i="14"/>
  <c r="DV36" i="14"/>
  <c r="DU36" i="14" a="1"/>
  <c r="DU36" i="14"/>
  <c r="DT36" i="14" a="1"/>
  <c r="DT36" i="14" s="1"/>
  <c r="DS36" i="14"/>
  <c r="DR36" i="14" a="1"/>
  <c r="DR36" i="14" s="1"/>
  <c r="DP36" i="14"/>
  <c r="DO36" i="14"/>
  <c r="DQ36" i="14" s="1"/>
  <c r="DN36" i="14"/>
  <c r="DM36" i="14"/>
  <c r="DL36" i="14"/>
  <c r="DK36" i="14"/>
  <c r="DJ36" i="14"/>
  <c r="DI36" i="14"/>
  <c r="DH36" i="14"/>
  <c r="DG36" i="14"/>
  <c r="DF36" i="14"/>
  <c r="DE36" i="14"/>
  <c r="DD36" i="14"/>
  <c r="DC36" i="14"/>
  <c r="DB36" i="14"/>
  <c r="DA36" i="14"/>
  <c r="CZ36" i="14"/>
  <c r="CY36" i="14"/>
  <c r="CX36" i="14"/>
  <c r="CW36" i="14"/>
  <c r="CV36" i="14"/>
  <c r="CU36" i="14"/>
  <c r="CT36" i="14"/>
  <c r="CS36" i="14"/>
  <c r="CR36" i="14"/>
  <c r="CQ36" i="14"/>
  <c r="CP36" i="14"/>
  <c r="CO36" i="14"/>
  <c r="CN36" i="14"/>
  <c r="CM36" i="14"/>
  <c r="CL36" i="14"/>
  <c r="CK36" i="14"/>
  <c r="CJ36" i="14"/>
  <c r="CI36" i="14"/>
  <c r="CH36" i="14"/>
  <c r="CG36" i="14"/>
  <c r="CF36" i="14"/>
  <c r="CE36" i="14"/>
  <c r="CD36" i="14"/>
  <c r="CC36" i="14"/>
  <c r="CB36" i="14"/>
  <c r="CA36" i="14"/>
  <c r="BZ36" i="14"/>
  <c r="BY36" i="14"/>
  <c r="BX36" i="14"/>
  <c r="BW36" i="14"/>
  <c r="BV36" i="14"/>
  <c r="BU36" i="14"/>
  <c r="BT36" i="14"/>
  <c r="BS36" i="14"/>
  <c r="BR36" i="14"/>
  <c r="BQ36" i="14"/>
  <c r="BP36" i="14"/>
  <c r="BO36" i="14"/>
  <c r="BN36" i="14"/>
  <c r="BM36" i="14"/>
  <c r="BL36" i="14"/>
  <c r="BK36" i="14"/>
  <c r="BJ36" i="14"/>
  <c r="BI36" i="14"/>
  <c r="BH36" i="14"/>
  <c r="BG36" i="14"/>
  <c r="BF36" i="14"/>
  <c r="BE36" i="14"/>
  <c r="BD36" i="14"/>
  <c r="BC36" i="14"/>
  <c r="BB36" i="14"/>
  <c r="BA36" i="14"/>
  <c r="AZ36" i="14"/>
  <c r="AY36"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X36" i="14"/>
  <c r="U36" i="14"/>
  <c r="T36" i="14"/>
  <c r="V36" i="14" s="1"/>
  <c r="FN35" i="14"/>
  <c r="FM35" i="14"/>
  <c r="FL35" i="14"/>
  <c r="FK35" i="14"/>
  <c r="FJ35" i="14"/>
  <c r="FI35" i="14"/>
  <c r="FH35" i="14"/>
  <c r="FG35" i="14"/>
  <c r="FF35" i="14"/>
  <c r="FE35" i="14"/>
  <c r="FD35" i="14"/>
  <c r="FC35" i="14"/>
  <c r="FB35" i="14"/>
  <c r="FA35" i="14"/>
  <c r="EZ35" i="14"/>
  <c r="EY35" i="14"/>
  <c r="EX35" i="14"/>
  <c r="EW35" i="14"/>
  <c r="EV35" i="14"/>
  <c r="EU35" i="14"/>
  <c r="ET35" i="14"/>
  <c r="ES35" i="14"/>
  <c r="ER35" i="14"/>
  <c r="EQ35" i="14"/>
  <c r="EP35" i="14"/>
  <c r="EO35" i="14"/>
  <c r="EN35" i="14"/>
  <c r="EM35" i="14"/>
  <c r="EL35" i="14"/>
  <c r="EK35" i="14"/>
  <c r="EJ35" i="14"/>
  <c r="EI35" i="14"/>
  <c r="EH35" i="14"/>
  <c r="EG35" i="14"/>
  <c r="EF35" i="14"/>
  <c r="EE35" i="14"/>
  <c r="ED35" i="14"/>
  <c r="EC35" i="14"/>
  <c r="EB35" i="14"/>
  <c r="EA35" i="14"/>
  <c r="DZ35" i="14"/>
  <c r="DY35" i="14"/>
  <c r="DX35" i="14"/>
  <c r="DW35" i="14"/>
  <c r="DV35" i="14"/>
  <c r="DU35" i="14" a="1"/>
  <c r="DU35" i="14" s="1"/>
  <c r="DT35" i="14" a="1"/>
  <c r="DT35" i="14" s="1"/>
  <c r="DS35" i="14"/>
  <c r="DR35" i="14" a="1"/>
  <c r="DR35" i="14"/>
  <c r="DQ35" i="14"/>
  <c r="DP35" i="14"/>
  <c r="DO35" i="14"/>
  <c r="DN35" i="14"/>
  <c r="DM35" i="14"/>
  <c r="DL35" i="14"/>
  <c r="DK35" i="14"/>
  <c r="DJ35" i="14"/>
  <c r="DI35" i="14"/>
  <c r="DH35" i="14"/>
  <c r="DG35" i="14"/>
  <c r="DF35" i="14"/>
  <c r="DE35" i="14"/>
  <c r="DD35" i="14"/>
  <c r="DC35" i="14"/>
  <c r="DB35" i="14"/>
  <c r="DA35" i="14"/>
  <c r="CZ35" i="14"/>
  <c r="CY35" i="14"/>
  <c r="CX35" i="14"/>
  <c r="CW35" i="14"/>
  <c r="CV35" i="14"/>
  <c r="CU35" i="14"/>
  <c r="CT35" i="14"/>
  <c r="CS35" i="14"/>
  <c r="CR35" i="14"/>
  <c r="CQ35" i="14"/>
  <c r="CP35" i="14"/>
  <c r="CO35" i="14"/>
  <c r="CN35" i="14"/>
  <c r="CM35" i="14"/>
  <c r="CL35" i="14"/>
  <c r="CK35" i="14"/>
  <c r="CJ35" i="14"/>
  <c r="CI35" i="14"/>
  <c r="CH35" i="14"/>
  <c r="CG35" i="14"/>
  <c r="CF35" i="14"/>
  <c r="CE35" i="14"/>
  <c r="CD35" i="14"/>
  <c r="CC35" i="14"/>
  <c r="CB35" i="14"/>
  <c r="CA35" i="14"/>
  <c r="BZ35" i="14"/>
  <c r="BY35" i="14"/>
  <c r="BX35" i="14"/>
  <c r="BW35" i="14"/>
  <c r="BV35" i="14"/>
  <c r="BU35" i="14"/>
  <c r="BT35" i="14"/>
  <c r="BS35" i="14"/>
  <c r="BR35" i="14"/>
  <c r="BQ35" i="14"/>
  <c r="BP35" i="14"/>
  <c r="BO35" i="14"/>
  <c r="BN35" i="14"/>
  <c r="BM35" i="14"/>
  <c r="BL35" i="14"/>
  <c r="BK35" i="14"/>
  <c r="BJ35" i="14"/>
  <c r="BI35" i="14"/>
  <c r="BH35" i="14"/>
  <c r="BG35" i="14"/>
  <c r="BF35" i="14"/>
  <c r="BE35" i="14"/>
  <c r="BD35" i="14"/>
  <c r="BC35" i="14"/>
  <c r="BB35" i="14"/>
  <c r="BA35" i="14"/>
  <c r="AZ35" i="14"/>
  <c r="AY35" i="14"/>
  <c r="AX35" i="14"/>
  <c r="AW35" i="14"/>
  <c r="AV35" i="14"/>
  <c r="AU35" i="14"/>
  <c r="AT35" i="14"/>
  <c r="AS35" i="14"/>
  <c r="AR35" i="14"/>
  <c r="AQ35" i="14"/>
  <c r="AP35" i="14"/>
  <c r="AO35" i="14"/>
  <c r="AN35" i="14"/>
  <c r="AM35" i="14"/>
  <c r="AL35" i="14"/>
  <c r="AK35" i="14"/>
  <c r="AJ35" i="14"/>
  <c r="AI35" i="14"/>
  <c r="AH35" i="14"/>
  <c r="AG35" i="14"/>
  <c r="AF35" i="14"/>
  <c r="AE35" i="14"/>
  <c r="AD35" i="14"/>
  <c r="AC35" i="14"/>
  <c r="AB35" i="14"/>
  <c r="AA35" i="14"/>
  <c r="X35" i="14"/>
  <c r="V35" i="14"/>
  <c r="U35" i="14"/>
  <c r="T35" i="14"/>
  <c r="FN34" i="14"/>
  <c r="FM34" i="14"/>
  <c r="FL34" i="14"/>
  <c r="FK34" i="14"/>
  <c r="FJ34" i="14"/>
  <c r="FI34" i="14"/>
  <c r="FH34" i="14"/>
  <c r="FG34" i="14"/>
  <c r="FF34" i="14"/>
  <c r="FE34" i="14"/>
  <c r="FD34" i="14"/>
  <c r="FC34" i="14"/>
  <c r="FB34" i="14"/>
  <c r="FA34" i="14"/>
  <c r="EZ34" i="14"/>
  <c r="EY34" i="14"/>
  <c r="EX34" i="14"/>
  <c r="EW34" i="14"/>
  <c r="EV34" i="14"/>
  <c r="EU34" i="14"/>
  <c r="ET34" i="14"/>
  <c r="ES34" i="14"/>
  <c r="ER34" i="14"/>
  <c r="EQ34" i="14"/>
  <c r="EP34" i="14"/>
  <c r="EO34" i="14"/>
  <c r="EN34" i="14"/>
  <c r="EM34" i="14"/>
  <c r="EL34" i="14"/>
  <c r="EK34" i="14"/>
  <c r="EJ34" i="14"/>
  <c r="EI34" i="14"/>
  <c r="EH34" i="14"/>
  <c r="EG34" i="14"/>
  <c r="EF34" i="14"/>
  <c r="EE34" i="14"/>
  <c r="ED34" i="14"/>
  <c r="EC34" i="14"/>
  <c r="EB34" i="14"/>
  <c r="EA34" i="14"/>
  <c r="DZ34" i="14"/>
  <c r="DY34" i="14"/>
  <c r="DX34" i="14"/>
  <c r="DW34" i="14"/>
  <c r="DV34" i="14"/>
  <c r="DU34" i="14" a="1"/>
  <c r="DU34" i="14" s="1"/>
  <c r="DT34" i="14" a="1"/>
  <c r="DT34" i="14"/>
  <c r="DS34" i="14"/>
  <c r="DR34" i="14" a="1"/>
  <c r="DR34" i="14" s="1"/>
  <c r="DQ34" i="14"/>
  <c r="DP34" i="14"/>
  <c r="DO34" i="14"/>
  <c r="DN34" i="14"/>
  <c r="DM34" i="14"/>
  <c r="DL34" i="14"/>
  <c r="DK34" i="14"/>
  <c r="DJ34" i="14"/>
  <c r="DI34" i="14"/>
  <c r="DH34" i="14"/>
  <c r="DG34" i="14"/>
  <c r="DF34" i="14"/>
  <c r="DE34" i="14"/>
  <c r="DD34" i="14"/>
  <c r="DC34" i="14"/>
  <c r="DB34" i="14"/>
  <c r="DA34" i="14"/>
  <c r="CZ34" i="14"/>
  <c r="CY34" i="14"/>
  <c r="CX34" i="14"/>
  <c r="CW34" i="14"/>
  <c r="CV34" i="14"/>
  <c r="CU34" i="14"/>
  <c r="CT34" i="14"/>
  <c r="CS34" i="14"/>
  <c r="CR34" i="14"/>
  <c r="CQ34" i="14"/>
  <c r="CP34" i="14"/>
  <c r="CO34" i="14"/>
  <c r="CN34" i="14"/>
  <c r="CM34" i="14"/>
  <c r="CL34" i="14"/>
  <c r="CK34" i="14"/>
  <c r="CJ34" i="14"/>
  <c r="CI34" i="14"/>
  <c r="CH34" i="14"/>
  <c r="CG34" i="14"/>
  <c r="CF34" i="14"/>
  <c r="CE34" i="14"/>
  <c r="CD34" i="14"/>
  <c r="CC34" i="14"/>
  <c r="CB34" i="14"/>
  <c r="CA34" i="14"/>
  <c r="BZ34" i="14"/>
  <c r="BY34" i="14"/>
  <c r="BX34" i="14"/>
  <c r="BW34" i="14"/>
  <c r="BV34" i="14"/>
  <c r="BU34" i="14"/>
  <c r="BT34" i="14"/>
  <c r="BS34" i="14"/>
  <c r="BR34" i="14"/>
  <c r="BQ34" i="14"/>
  <c r="BP34" i="14"/>
  <c r="BO34" i="14"/>
  <c r="BN34" i="14"/>
  <c r="BM34" i="14"/>
  <c r="BL34" i="14"/>
  <c r="BK34" i="14"/>
  <c r="BJ34" i="14"/>
  <c r="BI34" i="14"/>
  <c r="BH34" i="14"/>
  <c r="BG34" i="14"/>
  <c r="BF34" i="14"/>
  <c r="BE34" i="14"/>
  <c r="BD34" i="14"/>
  <c r="BC34" i="14"/>
  <c r="BB34" i="14"/>
  <c r="BA34" i="14"/>
  <c r="AZ34" i="14"/>
  <c r="AY34" i="14"/>
  <c r="AX34" i="14"/>
  <c r="AW34" i="14"/>
  <c r="AV34" i="14"/>
  <c r="AU34" i="14"/>
  <c r="AT34" i="14"/>
  <c r="AS34" i="14"/>
  <c r="AR34" i="14"/>
  <c r="AQ34" i="14"/>
  <c r="AP34" i="14"/>
  <c r="AO34" i="14"/>
  <c r="AN34" i="14"/>
  <c r="AM34" i="14"/>
  <c r="AL34" i="14"/>
  <c r="AK34" i="14"/>
  <c r="AJ34" i="14"/>
  <c r="AI34" i="14"/>
  <c r="AH34" i="14"/>
  <c r="AG34" i="14"/>
  <c r="AF34" i="14"/>
  <c r="AE34" i="14"/>
  <c r="AD34" i="14"/>
  <c r="AC34" i="14"/>
  <c r="AB34" i="14"/>
  <c r="AA34" i="14"/>
  <c r="X34" i="14"/>
  <c r="V34" i="14"/>
  <c r="U34" i="14"/>
  <c r="T34" i="14"/>
  <c r="FN33" i="14"/>
  <c r="FM33" i="14"/>
  <c r="FL33" i="14"/>
  <c r="FK33" i="14"/>
  <c r="FJ33" i="14"/>
  <c r="FI33" i="14"/>
  <c r="FH33" i="14"/>
  <c r="FG33" i="14"/>
  <c r="FF33" i="14"/>
  <c r="FE33" i="14"/>
  <c r="FD33" i="14"/>
  <c r="FC33" i="14"/>
  <c r="FB33" i="14"/>
  <c r="FA33" i="14"/>
  <c r="EZ33" i="14"/>
  <c r="EY33" i="14"/>
  <c r="EX33" i="14"/>
  <c r="EW33" i="14"/>
  <c r="EV33" i="14"/>
  <c r="EU33" i="14"/>
  <c r="ET33" i="14"/>
  <c r="ES33" i="14"/>
  <c r="ER33" i="14"/>
  <c r="EQ33" i="14"/>
  <c r="EP33" i="14"/>
  <c r="EO33" i="14"/>
  <c r="EN33" i="14"/>
  <c r="EM33" i="14"/>
  <c r="EL33" i="14"/>
  <c r="EK33" i="14"/>
  <c r="EJ33" i="14"/>
  <c r="EI33" i="14"/>
  <c r="EH33" i="14"/>
  <c r="EG33" i="14"/>
  <c r="EF33" i="14"/>
  <c r="EE33" i="14"/>
  <c r="ED33" i="14"/>
  <c r="EC33" i="14"/>
  <c r="EB33" i="14"/>
  <c r="EA33" i="14"/>
  <c r="DZ33" i="14"/>
  <c r="DY33" i="14"/>
  <c r="DX33" i="14"/>
  <c r="DW33" i="14"/>
  <c r="DV33" i="14"/>
  <c r="DU33" i="14" a="1"/>
  <c r="DU33" i="14" s="1"/>
  <c r="DT33" i="14" a="1"/>
  <c r="DT33" i="14" s="1"/>
  <c r="DS33" i="14"/>
  <c r="DR33" i="14" a="1"/>
  <c r="DR33" i="14" s="1"/>
  <c r="DP33" i="14"/>
  <c r="DO33" i="14"/>
  <c r="DQ33" i="14" s="1"/>
  <c r="DN33" i="14"/>
  <c r="DM33" i="14"/>
  <c r="DL33" i="14"/>
  <c r="DK33" i="14"/>
  <c r="DJ33" i="14"/>
  <c r="DI33" i="14"/>
  <c r="DH33" i="14"/>
  <c r="DG33" i="14"/>
  <c r="DF33" i="14"/>
  <c r="DE33" i="14"/>
  <c r="DD33" i="14"/>
  <c r="DC33" i="14"/>
  <c r="DB33" i="14"/>
  <c r="DA33" i="14"/>
  <c r="CZ33" i="14"/>
  <c r="CY33" i="14"/>
  <c r="CX33" i="14"/>
  <c r="CW33" i="14"/>
  <c r="CV33" i="14"/>
  <c r="CU33" i="14"/>
  <c r="CT33" i="14"/>
  <c r="CS33" i="14"/>
  <c r="CR33" i="14"/>
  <c r="CQ33" i="14"/>
  <c r="CP33" i="14"/>
  <c r="CO33" i="14"/>
  <c r="CN33" i="14"/>
  <c r="CM33" i="14"/>
  <c r="CL33" i="14"/>
  <c r="CK33" i="14"/>
  <c r="CJ33" i="14"/>
  <c r="CI33" i="14"/>
  <c r="CH33" i="14"/>
  <c r="CG33" i="14"/>
  <c r="CF33" i="14"/>
  <c r="CE33" i="14"/>
  <c r="CD33" i="14"/>
  <c r="CC33" i="14"/>
  <c r="CB33" i="14"/>
  <c r="CA33" i="14"/>
  <c r="BZ33" i="14"/>
  <c r="BY33" i="14"/>
  <c r="BX33" i="14"/>
  <c r="BW33" i="14"/>
  <c r="BV33" i="14"/>
  <c r="BU33" i="14"/>
  <c r="BT33" i="14"/>
  <c r="BS33" i="14"/>
  <c r="BR33" i="14"/>
  <c r="BQ33" i="14"/>
  <c r="BP33" i="14"/>
  <c r="BO33" i="14"/>
  <c r="BN33" i="14"/>
  <c r="BM33" i="14"/>
  <c r="BL33" i="14"/>
  <c r="BK33" i="14"/>
  <c r="BJ33" i="14"/>
  <c r="BI33" i="14"/>
  <c r="BH33" i="14"/>
  <c r="BG33" i="14"/>
  <c r="BF33" i="14"/>
  <c r="BE33" i="14"/>
  <c r="BD33" i="14"/>
  <c r="BC33" i="14"/>
  <c r="BB33" i="14"/>
  <c r="BA33" i="14"/>
  <c r="AZ33" i="14"/>
  <c r="AY33" i="14"/>
  <c r="AX33" i="14"/>
  <c r="AW33" i="14"/>
  <c r="AV33" i="14"/>
  <c r="AU33" i="14"/>
  <c r="AT33" i="14"/>
  <c r="AS33" i="14"/>
  <c r="AR33" i="14"/>
  <c r="AQ33" i="14"/>
  <c r="AP33" i="14"/>
  <c r="AO33" i="14"/>
  <c r="AN33" i="14"/>
  <c r="AM33" i="14"/>
  <c r="AL33" i="14"/>
  <c r="AK33" i="14"/>
  <c r="AJ33" i="14"/>
  <c r="AI33" i="14"/>
  <c r="AH33" i="14"/>
  <c r="AG33" i="14"/>
  <c r="AF33" i="14"/>
  <c r="AE33" i="14"/>
  <c r="AD33" i="14"/>
  <c r="AC33" i="14"/>
  <c r="AB33" i="14"/>
  <c r="AA33" i="14"/>
  <c r="X33" i="14"/>
  <c r="U33" i="14"/>
  <c r="T33" i="14"/>
  <c r="V33" i="14" s="1"/>
  <c r="FN32" i="14"/>
  <c r="FM32" i="14"/>
  <c r="FL32" i="14"/>
  <c r="FK32" i="14"/>
  <c r="FJ32" i="14"/>
  <c r="FI32" i="14"/>
  <c r="FH32" i="14"/>
  <c r="FG32" i="14"/>
  <c r="FF32" i="14"/>
  <c r="FE32" i="14"/>
  <c r="FD32" i="14"/>
  <c r="FC32" i="14"/>
  <c r="FB32" i="14"/>
  <c r="FA32" i="14"/>
  <c r="EZ32" i="14"/>
  <c r="EY32" i="14"/>
  <c r="EX32" i="14"/>
  <c r="EW32" i="14"/>
  <c r="EV32" i="14"/>
  <c r="EU32" i="14"/>
  <c r="ET32" i="14"/>
  <c r="ES32" i="14"/>
  <c r="ER32" i="14"/>
  <c r="EQ32" i="14"/>
  <c r="EP32" i="14"/>
  <c r="EO32" i="14"/>
  <c r="EN32" i="14"/>
  <c r="EM32" i="14"/>
  <c r="EL32" i="14"/>
  <c r="EK32" i="14"/>
  <c r="EJ32" i="14"/>
  <c r="EI32" i="14"/>
  <c r="EH32" i="14"/>
  <c r="EG32" i="14"/>
  <c r="EF32" i="14"/>
  <c r="EE32" i="14"/>
  <c r="ED32" i="14"/>
  <c r="EC32" i="14"/>
  <c r="EB32" i="14"/>
  <c r="EA32" i="14"/>
  <c r="DZ32" i="14"/>
  <c r="DY32" i="14"/>
  <c r="DX32" i="14"/>
  <c r="DW32" i="14"/>
  <c r="DV32" i="14"/>
  <c r="DU32" i="14" a="1"/>
  <c r="DU32" i="14"/>
  <c r="DT32" i="14" a="1"/>
  <c r="DT32" i="14" s="1"/>
  <c r="DS32" i="14"/>
  <c r="DR32" i="14" a="1"/>
  <c r="DR32" i="14" s="1"/>
  <c r="DP32" i="14"/>
  <c r="DO32" i="14"/>
  <c r="DQ32" i="14" s="1"/>
  <c r="DN32" i="14"/>
  <c r="DM32" i="14"/>
  <c r="DL32" i="14"/>
  <c r="DK32" i="14"/>
  <c r="DJ32" i="14"/>
  <c r="DI32" i="14"/>
  <c r="DH32" i="14"/>
  <c r="DG32" i="14"/>
  <c r="DF32" i="14"/>
  <c r="DE32" i="14"/>
  <c r="DD32" i="14"/>
  <c r="DC32" i="14"/>
  <c r="DB32" i="14"/>
  <c r="DA32" i="14"/>
  <c r="CZ32" i="14"/>
  <c r="CY32" i="14"/>
  <c r="CX32" i="14"/>
  <c r="CW32" i="14"/>
  <c r="CV32" i="14"/>
  <c r="CU32" i="14"/>
  <c r="CT32" i="14"/>
  <c r="CS32" i="14"/>
  <c r="CR32" i="14"/>
  <c r="CQ32" i="14"/>
  <c r="CP32" i="14"/>
  <c r="CO32" i="14"/>
  <c r="CN32" i="14"/>
  <c r="CM32" i="14"/>
  <c r="CL32" i="14"/>
  <c r="CK32" i="14"/>
  <c r="CJ32" i="14"/>
  <c r="CI32" i="14"/>
  <c r="CH32" i="14"/>
  <c r="CG32" i="14"/>
  <c r="CF32" i="14"/>
  <c r="CE32" i="14"/>
  <c r="CD32" i="14"/>
  <c r="CC32" i="14"/>
  <c r="CB32" i="14"/>
  <c r="CA32" i="14"/>
  <c r="BZ32" i="14"/>
  <c r="BY32" i="14"/>
  <c r="BX32" i="14"/>
  <c r="BW32" i="14"/>
  <c r="BV32" i="14"/>
  <c r="BU32" i="14"/>
  <c r="BT32" i="14"/>
  <c r="BS32" i="14"/>
  <c r="BR32" i="14"/>
  <c r="BQ32" i="14"/>
  <c r="BP32" i="14"/>
  <c r="BO32" i="14"/>
  <c r="BN32" i="14"/>
  <c r="BM32" i="14"/>
  <c r="BL32" i="14"/>
  <c r="BK32" i="14"/>
  <c r="BJ32" i="14"/>
  <c r="BI32" i="14"/>
  <c r="BH32" i="14"/>
  <c r="BG32" i="14"/>
  <c r="BF32" i="14"/>
  <c r="BE32" i="14"/>
  <c r="BD32" i="14"/>
  <c r="BC32" i="14"/>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D32" i="14"/>
  <c r="AC32" i="14"/>
  <c r="AB32" i="14"/>
  <c r="AA32" i="14"/>
  <c r="X32" i="14"/>
  <c r="U32" i="14"/>
  <c r="T32" i="14"/>
  <c r="V32" i="14" s="1"/>
  <c r="FN31" i="14"/>
  <c r="FM31" i="14"/>
  <c r="FL31" i="14"/>
  <c r="FK31" i="14"/>
  <c r="FJ31" i="14"/>
  <c r="FI31" i="14"/>
  <c r="FH31" i="14"/>
  <c r="FG31" i="14"/>
  <c r="FF31" i="14"/>
  <c r="FE31" i="14"/>
  <c r="FD31" i="14"/>
  <c r="FC31" i="14"/>
  <c r="FB31" i="14"/>
  <c r="FA31" i="14"/>
  <c r="EZ31" i="14"/>
  <c r="EY31" i="14"/>
  <c r="EX31" i="14"/>
  <c r="EW31" i="14"/>
  <c r="EV31" i="14"/>
  <c r="EU31" i="14"/>
  <c r="ET31" i="14"/>
  <c r="ES31" i="14"/>
  <c r="ER31" i="14"/>
  <c r="EQ31" i="14"/>
  <c r="EP31" i="14"/>
  <c r="EO31" i="14"/>
  <c r="EN31" i="14"/>
  <c r="EM31" i="14"/>
  <c r="EL31" i="14"/>
  <c r="EK31" i="14"/>
  <c r="EJ31" i="14"/>
  <c r="EI31" i="14"/>
  <c r="EH31" i="14"/>
  <c r="EG31" i="14"/>
  <c r="EF31" i="14"/>
  <c r="EE31" i="14"/>
  <c r="ED31" i="14"/>
  <c r="EC31" i="14"/>
  <c r="EB31" i="14"/>
  <c r="EA31" i="14"/>
  <c r="DZ31" i="14"/>
  <c r="DY31" i="14"/>
  <c r="DX31" i="14"/>
  <c r="DW31" i="14"/>
  <c r="DV31" i="14"/>
  <c r="DU31" i="14" a="1"/>
  <c r="DU31" i="14" s="1"/>
  <c r="DT31" i="14" a="1"/>
  <c r="DT31" i="14" s="1"/>
  <c r="DS31" i="14"/>
  <c r="DR31" i="14" a="1"/>
  <c r="DR31" i="14"/>
  <c r="DQ31" i="14"/>
  <c r="DP31" i="14"/>
  <c r="DO31" i="14"/>
  <c r="DN31" i="14"/>
  <c r="DM31" i="14"/>
  <c r="DL31" i="14"/>
  <c r="DK31" i="14"/>
  <c r="DJ31" i="14"/>
  <c r="DI31" i="14"/>
  <c r="DH31" i="14"/>
  <c r="DG31" i="14"/>
  <c r="DF31" i="14"/>
  <c r="DE31" i="14"/>
  <c r="DD31" i="14"/>
  <c r="DC31" i="14"/>
  <c r="DB31" i="14"/>
  <c r="DA31" i="14"/>
  <c r="CZ31" i="14"/>
  <c r="CY31" i="14"/>
  <c r="CX31" i="14"/>
  <c r="CW31" i="14"/>
  <c r="CV31" i="14"/>
  <c r="CU31" i="14"/>
  <c r="CT31" i="14"/>
  <c r="CS31" i="14"/>
  <c r="CR31" i="14"/>
  <c r="CQ31" i="14"/>
  <c r="CP31" i="14"/>
  <c r="CO31" i="14"/>
  <c r="CN31" i="14"/>
  <c r="CM31" i="14"/>
  <c r="CL31" i="14"/>
  <c r="CK31" i="14"/>
  <c r="CJ31" i="14"/>
  <c r="CI31" i="14"/>
  <c r="CH31" i="14"/>
  <c r="CG31" i="14"/>
  <c r="CF31" i="14"/>
  <c r="CE31" i="14"/>
  <c r="CD31" i="14"/>
  <c r="CC31" i="14"/>
  <c r="CB31" i="14"/>
  <c r="CA31" i="14"/>
  <c r="BZ31" i="14"/>
  <c r="BY31" i="14"/>
  <c r="BX31" i="14"/>
  <c r="BW31" i="14"/>
  <c r="BV31" i="14"/>
  <c r="BU31" i="14"/>
  <c r="BT31" i="14"/>
  <c r="BS31" i="14"/>
  <c r="BR31" i="14"/>
  <c r="BQ31" i="14"/>
  <c r="BP31" i="14"/>
  <c r="BO31" i="14"/>
  <c r="BN31" i="14"/>
  <c r="BM31" i="14"/>
  <c r="BL31" i="14"/>
  <c r="BK31" i="14"/>
  <c r="BJ31" i="14"/>
  <c r="BI31" i="14"/>
  <c r="BH31" i="14"/>
  <c r="BG31" i="14"/>
  <c r="BF31" i="14"/>
  <c r="BE31" i="14"/>
  <c r="BD31" i="14"/>
  <c r="BC31" i="14"/>
  <c r="BB31" i="14"/>
  <c r="BA31" i="14"/>
  <c r="AZ31" i="14"/>
  <c r="AY31" i="14"/>
  <c r="AX31" i="14"/>
  <c r="AW31" i="14"/>
  <c r="AV31" i="14"/>
  <c r="AU31" i="14"/>
  <c r="AT31" i="14"/>
  <c r="AS31" i="14"/>
  <c r="AR31" i="14"/>
  <c r="AQ31" i="14"/>
  <c r="AP31" i="14"/>
  <c r="AO31" i="14"/>
  <c r="AN31" i="14"/>
  <c r="AM31" i="14"/>
  <c r="AL31" i="14"/>
  <c r="AK31" i="14"/>
  <c r="AJ31" i="14"/>
  <c r="AI31" i="14"/>
  <c r="AH31" i="14"/>
  <c r="AG31" i="14"/>
  <c r="AF31" i="14"/>
  <c r="AE31" i="14"/>
  <c r="AD31" i="14"/>
  <c r="AC31" i="14"/>
  <c r="AB31" i="14"/>
  <c r="AA31" i="14"/>
  <c r="X31" i="14"/>
  <c r="V31" i="14"/>
  <c r="U31" i="14"/>
  <c r="T31" i="14"/>
  <c r="D31" i="14"/>
  <c r="FN30" i="14"/>
  <c r="FM30" i="14"/>
  <c r="FL30" i="14"/>
  <c r="FK30" i="14"/>
  <c r="FJ30" i="14"/>
  <c r="FI30" i="14"/>
  <c r="FH30" i="14"/>
  <c r="FG30" i="14"/>
  <c r="FF30" i="14"/>
  <c r="FE30" i="14"/>
  <c r="FD30" i="14"/>
  <c r="FC30" i="14"/>
  <c r="FB30" i="14"/>
  <c r="FA30" i="14"/>
  <c r="EZ30" i="14"/>
  <c r="EY30" i="14"/>
  <c r="EX30" i="14"/>
  <c r="EW30" i="14"/>
  <c r="EV30" i="14"/>
  <c r="EU30" i="14"/>
  <c r="ET30" i="14"/>
  <c r="ES30" i="14"/>
  <c r="ER30" i="14"/>
  <c r="EQ30" i="14"/>
  <c r="EP30" i="14"/>
  <c r="EO30" i="14"/>
  <c r="EN30" i="14"/>
  <c r="EM30" i="14"/>
  <c r="EL30" i="14"/>
  <c r="EK30" i="14"/>
  <c r="EJ30" i="14"/>
  <c r="EI30" i="14"/>
  <c r="EH30" i="14"/>
  <c r="EG30" i="14"/>
  <c r="EF30" i="14"/>
  <c r="EE30" i="14"/>
  <c r="ED30" i="14"/>
  <c r="EC30" i="14"/>
  <c r="EB30" i="14"/>
  <c r="EA30" i="14"/>
  <c r="DZ30" i="14"/>
  <c r="DY30" i="14"/>
  <c r="DX30" i="14"/>
  <c r="DW30" i="14"/>
  <c r="DV30" i="14"/>
  <c r="DU30" i="14" a="1"/>
  <c r="DU30" i="14" s="1"/>
  <c r="DT30" i="14" a="1"/>
  <c r="DT30" i="14" s="1"/>
  <c r="DS30" i="14"/>
  <c r="DR30" i="14" a="1"/>
  <c r="DR30" i="14"/>
  <c r="DP30" i="14"/>
  <c r="DO30" i="14"/>
  <c r="DQ30" i="14" s="1"/>
  <c r="DN30" i="14"/>
  <c r="DM30" i="14"/>
  <c r="DL30" i="14"/>
  <c r="DK30" i="14"/>
  <c r="DJ30" i="14"/>
  <c r="DI30" i="14"/>
  <c r="DH30" i="14"/>
  <c r="DG30" i="14"/>
  <c r="DF30" i="14"/>
  <c r="DE30" i="14"/>
  <c r="DD30" i="14"/>
  <c r="DC30" i="14"/>
  <c r="DB30" i="14"/>
  <c r="DA30" i="14"/>
  <c r="CZ30" i="14"/>
  <c r="CY30" i="14"/>
  <c r="CX30" i="14"/>
  <c r="CW30" i="14"/>
  <c r="CV30" i="14"/>
  <c r="CU30" i="14"/>
  <c r="CT30" i="14"/>
  <c r="CS30" i="14"/>
  <c r="CR30" i="14"/>
  <c r="CQ30" i="14"/>
  <c r="CP30" i="14"/>
  <c r="CO30" i="14"/>
  <c r="CN30" i="14"/>
  <c r="CM30" i="14"/>
  <c r="CL30" i="14"/>
  <c r="CK30" i="14"/>
  <c r="CJ30" i="14"/>
  <c r="CI30" i="14"/>
  <c r="CH30" i="14"/>
  <c r="CG30" i="14"/>
  <c r="CF30" i="14"/>
  <c r="CE30" i="14"/>
  <c r="CD30" i="14"/>
  <c r="CC30" i="14"/>
  <c r="CB30" i="14"/>
  <c r="CA30" i="14"/>
  <c r="BZ30" i="14"/>
  <c r="BY30" i="14"/>
  <c r="BX30" i="14"/>
  <c r="BW30" i="14"/>
  <c r="BV30" i="14"/>
  <c r="BU30" i="14"/>
  <c r="BT30" i="14"/>
  <c r="BS30" i="14"/>
  <c r="BR30" i="14"/>
  <c r="BQ30" i="14"/>
  <c r="BP30" i="14"/>
  <c r="BO30" i="14"/>
  <c r="BN30" i="14"/>
  <c r="BM30" i="14"/>
  <c r="BL30" i="14"/>
  <c r="BK30" i="14"/>
  <c r="BJ30" i="14"/>
  <c r="BI30" i="14"/>
  <c r="BH30" i="14"/>
  <c r="BG30" i="14"/>
  <c r="BF30" i="14"/>
  <c r="BE30" i="14"/>
  <c r="BD30" i="14"/>
  <c r="BC30" i="14"/>
  <c r="BB30" i="14"/>
  <c r="BA30" i="14"/>
  <c r="AZ30" i="14"/>
  <c r="AY30" i="14"/>
  <c r="AX30" i="14"/>
  <c r="AW30" i="14"/>
  <c r="AV30" i="14"/>
  <c r="AU30" i="14"/>
  <c r="AT30" i="14"/>
  <c r="AS30" i="14"/>
  <c r="AR30" i="14"/>
  <c r="AQ30" i="14"/>
  <c r="AP30" i="14"/>
  <c r="AO30" i="14"/>
  <c r="AN30" i="14"/>
  <c r="AM30" i="14"/>
  <c r="AL30" i="14"/>
  <c r="AK30" i="14"/>
  <c r="AJ30" i="14"/>
  <c r="AI30" i="14"/>
  <c r="AH30" i="14"/>
  <c r="AG30" i="14"/>
  <c r="AF30" i="14"/>
  <c r="AE30" i="14"/>
  <c r="AD30" i="14"/>
  <c r="AC30" i="14"/>
  <c r="AB30" i="14"/>
  <c r="AA30" i="14"/>
  <c r="X30" i="14"/>
  <c r="U30" i="14"/>
  <c r="T30" i="14"/>
  <c r="V30" i="14" s="1"/>
  <c r="D30" i="14"/>
  <c r="FN29" i="14"/>
  <c r="FM29" i="14"/>
  <c r="FL29" i="14"/>
  <c r="FK29" i="14"/>
  <c r="FJ29" i="14"/>
  <c r="FI29" i="14"/>
  <c r="FH29" i="14"/>
  <c r="FG29" i="14"/>
  <c r="FF29" i="14"/>
  <c r="FE29" i="14"/>
  <c r="FD29" i="14"/>
  <c r="FC29" i="14"/>
  <c r="FB29" i="14"/>
  <c r="FA29" i="14"/>
  <c r="EZ29" i="14"/>
  <c r="EY29" i="14"/>
  <c r="EX29" i="14"/>
  <c r="EW29" i="14"/>
  <c r="EV29" i="14"/>
  <c r="EU29" i="14"/>
  <c r="ET29" i="14"/>
  <c r="ES29" i="14"/>
  <c r="ER29" i="14"/>
  <c r="EQ29" i="14"/>
  <c r="EP29" i="14"/>
  <c r="EO29" i="14"/>
  <c r="EN29" i="14"/>
  <c r="EM29" i="14"/>
  <c r="EL29" i="14"/>
  <c r="EK29" i="14"/>
  <c r="EJ29" i="14"/>
  <c r="EI29" i="14"/>
  <c r="EH29" i="14"/>
  <c r="EG29" i="14"/>
  <c r="EF29" i="14"/>
  <c r="EE29" i="14"/>
  <c r="ED29" i="14"/>
  <c r="EC29" i="14"/>
  <c r="EB29" i="14"/>
  <c r="EA29" i="14"/>
  <c r="DZ29" i="14"/>
  <c r="DY29" i="14"/>
  <c r="DX29" i="14"/>
  <c r="DW29" i="14"/>
  <c r="DV29" i="14"/>
  <c r="DU29" i="14" a="1"/>
  <c r="DU29" i="14" s="1"/>
  <c r="DT29" i="14" a="1"/>
  <c r="DT29" i="14" s="1"/>
  <c r="DS29" i="14"/>
  <c r="DR29" i="14" a="1"/>
  <c r="DR29" i="14"/>
  <c r="DP29" i="14"/>
  <c r="DO29" i="14"/>
  <c r="DQ29" i="14" s="1"/>
  <c r="DN29" i="14"/>
  <c r="DM29" i="14"/>
  <c r="DL29" i="14"/>
  <c r="DK29" i="14"/>
  <c r="DJ29" i="14"/>
  <c r="DI29" i="14"/>
  <c r="DH29" i="14"/>
  <c r="DG29" i="14"/>
  <c r="DF29" i="14"/>
  <c r="DE29" i="14"/>
  <c r="DD29" i="14"/>
  <c r="DC29" i="14"/>
  <c r="DB29" i="14"/>
  <c r="DA29" i="14"/>
  <c r="CZ29" i="14"/>
  <c r="CY29" i="14"/>
  <c r="CX29" i="14"/>
  <c r="CW29" i="14"/>
  <c r="CV29" i="14"/>
  <c r="CU29" i="14"/>
  <c r="CT29" i="14"/>
  <c r="CS29" i="14"/>
  <c r="CR29" i="14"/>
  <c r="CQ29" i="14"/>
  <c r="CP29" i="14"/>
  <c r="CO29" i="14"/>
  <c r="CN29" i="14"/>
  <c r="CM29" i="14"/>
  <c r="CL29" i="14"/>
  <c r="CK29" i="14"/>
  <c r="CJ29" i="14"/>
  <c r="CI29" i="14"/>
  <c r="CH29" i="14"/>
  <c r="CG29" i="14"/>
  <c r="CF29" i="14"/>
  <c r="CE29" i="14"/>
  <c r="CD29" i="14"/>
  <c r="CC29" i="14"/>
  <c r="CB29" i="14"/>
  <c r="CA29" i="14"/>
  <c r="BZ29" i="14"/>
  <c r="BY29" i="14"/>
  <c r="BX29" i="14"/>
  <c r="BW29" i="14"/>
  <c r="BV29" i="14"/>
  <c r="BU29" i="14"/>
  <c r="BT29" i="14"/>
  <c r="BS29" i="14"/>
  <c r="BR29" i="14"/>
  <c r="BQ29" i="14"/>
  <c r="BP29" i="14"/>
  <c r="BO29" i="14"/>
  <c r="BN29" i="14"/>
  <c r="BM29" i="14"/>
  <c r="BL29" i="14"/>
  <c r="BK29" i="14"/>
  <c r="BJ29" i="14"/>
  <c r="BI29" i="14"/>
  <c r="BH29" i="14"/>
  <c r="BG29" i="14"/>
  <c r="BF29" i="14"/>
  <c r="BE29" i="14"/>
  <c r="BD29" i="14"/>
  <c r="BC29" i="14"/>
  <c r="BB29" i="14"/>
  <c r="BA29" i="14"/>
  <c r="AZ29" i="14"/>
  <c r="AY29" i="14"/>
  <c r="AX29" i="14"/>
  <c r="AW29" i="14"/>
  <c r="AV29" i="14"/>
  <c r="AU29" i="14"/>
  <c r="AT29" i="14"/>
  <c r="AS29" i="14"/>
  <c r="AR29" i="14"/>
  <c r="AQ29" i="14"/>
  <c r="AP29" i="14"/>
  <c r="AO29" i="14"/>
  <c r="AN29" i="14"/>
  <c r="AM29" i="14"/>
  <c r="AL29" i="14"/>
  <c r="AK29" i="14"/>
  <c r="AJ29" i="14"/>
  <c r="AI29" i="14"/>
  <c r="AH29" i="14"/>
  <c r="AG29" i="14"/>
  <c r="AF29" i="14"/>
  <c r="AE29" i="14"/>
  <c r="AD29" i="14"/>
  <c r="AC29" i="14"/>
  <c r="AB29" i="14"/>
  <c r="AA29" i="14"/>
  <c r="X29" i="14"/>
  <c r="U29" i="14"/>
  <c r="T29" i="14"/>
  <c r="V29" i="14" s="1"/>
  <c r="D29" i="14"/>
  <c r="FN28" i="14"/>
  <c r="FM28" i="14"/>
  <c r="FL28" i="14"/>
  <c r="FK28" i="14"/>
  <c r="FJ28" i="14"/>
  <c r="FI28" i="14"/>
  <c r="FH28" i="14"/>
  <c r="FG28" i="14"/>
  <c r="FF28" i="14"/>
  <c r="FE28" i="14"/>
  <c r="FD28" i="14"/>
  <c r="FC28" i="14"/>
  <c r="FB28" i="14"/>
  <c r="FA28" i="14"/>
  <c r="EZ28" i="14"/>
  <c r="EY28" i="14"/>
  <c r="EX28" i="14"/>
  <c r="EW28" i="14"/>
  <c r="EV28" i="14"/>
  <c r="EU28" i="14"/>
  <c r="ET28" i="14"/>
  <c r="ES28" i="14"/>
  <c r="ER28" i="14"/>
  <c r="EQ28" i="14"/>
  <c r="EP28" i="14"/>
  <c r="EO28" i="14"/>
  <c r="EN28" i="14"/>
  <c r="EM28" i="14"/>
  <c r="EL28" i="14"/>
  <c r="EK28" i="14"/>
  <c r="EJ28" i="14"/>
  <c r="EI28" i="14"/>
  <c r="EH28" i="14"/>
  <c r="EG28" i="14"/>
  <c r="EF28" i="14"/>
  <c r="EE28" i="14"/>
  <c r="ED28" i="14"/>
  <c r="EC28" i="14"/>
  <c r="EB28" i="14"/>
  <c r="EA28" i="14"/>
  <c r="DZ28" i="14"/>
  <c r="DY28" i="14"/>
  <c r="DX28" i="14"/>
  <c r="DW28" i="14"/>
  <c r="DV28" i="14"/>
  <c r="DU28" i="14" a="1"/>
  <c r="DU28" i="14"/>
  <c r="DT28" i="14" a="1"/>
  <c r="DT28" i="14" s="1"/>
  <c r="DS28" i="14"/>
  <c r="DR28" i="14" a="1"/>
  <c r="DR28" i="14" s="1"/>
  <c r="DP28" i="14"/>
  <c r="DO28" i="14"/>
  <c r="DQ28" i="14" s="1"/>
  <c r="DN28" i="14"/>
  <c r="DM28" i="14"/>
  <c r="DL28" i="14"/>
  <c r="DK28" i="14"/>
  <c r="DJ28" i="14"/>
  <c r="DI28" i="14"/>
  <c r="DH28" i="14"/>
  <c r="DG28" i="14"/>
  <c r="DF28" i="14"/>
  <c r="DE28" i="14"/>
  <c r="DD28" i="14"/>
  <c r="DC28" i="14"/>
  <c r="DB28" i="14"/>
  <c r="DA28" i="14"/>
  <c r="CZ28" i="14"/>
  <c r="CY28" i="14"/>
  <c r="CX28" i="14"/>
  <c r="CW28" i="14"/>
  <c r="CV28" i="14"/>
  <c r="CU28" i="14"/>
  <c r="CT28" i="14"/>
  <c r="CS28" i="14"/>
  <c r="CR28" i="14"/>
  <c r="CQ28" i="14"/>
  <c r="CP28" i="14"/>
  <c r="CO28" i="14"/>
  <c r="CN28" i="14"/>
  <c r="CM28" i="14"/>
  <c r="CL28" i="14"/>
  <c r="CK28" i="14"/>
  <c r="CJ28" i="14"/>
  <c r="CI28" i="14"/>
  <c r="CH28" i="14"/>
  <c r="CG28" i="14"/>
  <c r="CF28" i="14"/>
  <c r="CE28" i="14"/>
  <c r="CD28" i="14"/>
  <c r="CC28" i="14"/>
  <c r="CB28" i="14"/>
  <c r="CA28" i="14"/>
  <c r="BZ28" i="14"/>
  <c r="BY28" i="14"/>
  <c r="BX28" i="14"/>
  <c r="BW28" i="14"/>
  <c r="BV28" i="14"/>
  <c r="BU28" i="14"/>
  <c r="BT28" i="14"/>
  <c r="BS28" i="14"/>
  <c r="BR28" i="14"/>
  <c r="BQ28" i="14"/>
  <c r="BP28" i="14"/>
  <c r="BO28" i="14"/>
  <c r="BN28" i="14"/>
  <c r="BM28" i="14"/>
  <c r="BL28" i="14"/>
  <c r="BK28" i="14"/>
  <c r="BJ28" i="14"/>
  <c r="BI28" i="14"/>
  <c r="BH28" i="14"/>
  <c r="BG28" i="14"/>
  <c r="BF28" i="14"/>
  <c r="BE28" i="14"/>
  <c r="BD28" i="14"/>
  <c r="BC28" i="14"/>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AD28" i="14"/>
  <c r="AC28" i="14"/>
  <c r="AB28" i="14"/>
  <c r="AA28" i="14"/>
  <c r="X28" i="14"/>
  <c r="U28" i="14"/>
  <c r="T28" i="14"/>
  <c r="V28" i="14" s="1"/>
  <c r="FN27" i="14"/>
  <c r="FM27" i="14"/>
  <c r="FL27" i="14"/>
  <c r="FK27" i="14"/>
  <c r="FJ27" i="14"/>
  <c r="FI27" i="14"/>
  <c r="FH27" i="14"/>
  <c r="FG27" i="14"/>
  <c r="FF27" i="14"/>
  <c r="FE27" i="14"/>
  <c r="FD27" i="14"/>
  <c r="FC27" i="14"/>
  <c r="FB27" i="14"/>
  <c r="FA27" i="14"/>
  <c r="EZ27" i="14"/>
  <c r="EY27" i="14"/>
  <c r="EX27" i="14"/>
  <c r="EW27" i="14"/>
  <c r="EV27" i="14"/>
  <c r="EU27" i="14"/>
  <c r="ET27" i="14"/>
  <c r="ES27" i="14"/>
  <c r="ER27" i="14"/>
  <c r="EQ27" i="14"/>
  <c r="EP27" i="14"/>
  <c r="EO27" i="14"/>
  <c r="EN27" i="14"/>
  <c r="EM27" i="14"/>
  <c r="EL27" i="14"/>
  <c r="EK27" i="14"/>
  <c r="EJ27" i="14"/>
  <c r="EI27" i="14"/>
  <c r="EH27" i="14"/>
  <c r="EG27" i="14"/>
  <c r="EF27" i="14"/>
  <c r="EE27" i="14"/>
  <c r="ED27" i="14"/>
  <c r="EC27" i="14"/>
  <c r="EB27" i="14"/>
  <c r="EA27" i="14"/>
  <c r="DZ27" i="14"/>
  <c r="DY27" i="14"/>
  <c r="DX27" i="14"/>
  <c r="DW27" i="14"/>
  <c r="DV27" i="14"/>
  <c r="DU27" i="14" a="1"/>
  <c r="DU27" i="14"/>
  <c r="DT27" i="14" a="1"/>
  <c r="DT27" i="14" s="1"/>
  <c r="DS27" i="14"/>
  <c r="DR27" i="14" a="1"/>
  <c r="DR27" i="14" s="1"/>
  <c r="DP27" i="14"/>
  <c r="DO27" i="14"/>
  <c r="DQ27" i="14" s="1"/>
  <c r="DN27" i="14"/>
  <c r="DM27" i="14"/>
  <c r="DL27" i="14"/>
  <c r="DK27" i="14"/>
  <c r="DJ27" i="14"/>
  <c r="DI27" i="14"/>
  <c r="DH27" i="14"/>
  <c r="DG27" i="14"/>
  <c r="DF27" i="14"/>
  <c r="DE27" i="14"/>
  <c r="DD27" i="14"/>
  <c r="DC27" i="14"/>
  <c r="DB27" i="14"/>
  <c r="DA27" i="14"/>
  <c r="CZ27" i="14"/>
  <c r="CY27" i="14"/>
  <c r="CX27" i="14"/>
  <c r="CW27" i="14"/>
  <c r="CV27" i="14"/>
  <c r="CU27" i="14"/>
  <c r="CT27" i="14"/>
  <c r="CS27" i="14"/>
  <c r="CR27" i="14"/>
  <c r="CQ27" i="14"/>
  <c r="CP27" i="14"/>
  <c r="CO27" i="14"/>
  <c r="CN27" i="14"/>
  <c r="CM27" i="14"/>
  <c r="CL27" i="14"/>
  <c r="CK27" i="14"/>
  <c r="CJ27" i="14"/>
  <c r="CI27" i="14"/>
  <c r="CH27" i="14"/>
  <c r="CG27" i="14"/>
  <c r="CF27" i="14"/>
  <c r="CE27" i="14"/>
  <c r="CD27" i="14"/>
  <c r="CC27" i="14"/>
  <c r="CB27" i="14"/>
  <c r="CA27" i="14"/>
  <c r="BZ27" i="14"/>
  <c r="BY27" i="14"/>
  <c r="BX27" i="14"/>
  <c r="BW27" i="14"/>
  <c r="BV27" i="14"/>
  <c r="BU27" i="14"/>
  <c r="BT27" i="14"/>
  <c r="BS27" i="14"/>
  <c r="BR27" i="14"/>
  <c r="BQ27" i="14"/>
  <c r="BP27" i="14"/>
  <c r="BO27" i="14"/>
  <c r="BN27" i="14"/>
  <c r="BM27" i="14"/>
  <c r="BL27" i="14"/>
  <c r="BK27" i="14"/>
  <c r="BJ27" i="14"/>
  <c r="BI27" i="14"/>
  <c r="BH27" i="14"/>
  <c r="BG27" i="14"/>
  <c r="BF27" i="14"/>
  <c r="BE27" i="14"/>
  <c r="BD27" i="14"/>
  <c r="BC27" i="14"/>
  <c r="BB27" i="14"/>
  <c r="BA27" i="14"/>
  <c r="AZ27" i="14"/>
  <c r="AY27"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X27" i="14"/>
  <c r="U27" i="14"/>
  <c r="T27" i="14"/>
  <c r="V27" i="14" s="1"/>
  <c r="FN26" i="14"/>
  <c r="FM26" i="14"/>
  <c r="FL26" i="14"/>
  <c r="FK26" i="14"/>
  <c r="FJ26" i="14"/>
  <c r="FI26" i="14"/>
  <c r="FH26" i="14"/>
  <c r="FG26" i="14"/>
  <c r="FF26" i="14"/>
  <c r="FE26" i="14"/>
  <c r="FD26" i="14"/>
  <c r="FC26" i="14"/>
  <c r="FB26" i="14"/>
  <c r="FA26" i="14"/>
  <c r="EZ26" i="14"/>
  <c r="EY26" i="14"/>
  <c r="EX26" i="14"/>
  <c r="EW26" i="14"/>
  <c r="EV26" i="14"/>
  <c r="EU26" i="14"/>
  <c r="ET26" i="14"/>
  <c r="ES26" i="14"/>
  <c r="ER26" i="14"/>
  <c r="EQ26" i="14"/>
  <c r="EP26" i="14"/>
  <c r="EO26" i="14"/>
  <c r="EN26" i="14"/>
  <c r="EM26" i="14"/>
  <c r="EL26" i="14"/>
  <c r="EK26" i="14"/>
  <c r="EJ26" i="14"/>
  <c r="EI26" i="14"/>
  <c r="EH26" i="14"/>
  <c r="EG26" i="14"/>
  <c r="EF26" i="14"/>
  <c r="EE26" i="14"/>
  <c r="ED26" i="14"/>
  <c r="EC26" i="14"/>
  <c r="EB26" i="14"/>
  <c r="EA26" i="14"/>
  <c r="DZ26" i="14"/>
  <c r="DY26" i="14"/>
  <c r="DX26" i="14"/>
  <c r="DW26" i="14"/>
  <c r="DV26" i="14"/>
  <c r="DU26" i="14" a="1"/>
  <c r="DU26" i="14"/>
  <c r="DT26" i="14" a="1"/>
  <c r="DT26" i="14" s="1"/>
  <c r="DS26" i="14"/>
  <c r="DR26" i="14" a="1"/>
  <c r="DR26" i="14"/>
  <c r="DQ26" i="14"/>
  <c r="DP26" i="14"/>
  <c r="DO26" i="14"/>
  <c r="DN26" i="14"/>
  <c r="DM26" i="14"/>
  <c r="DL26" i="14"/>
  <c r="DK26" i="14"/>
  <c r="DJ26" i="14"/>
  <c r="DI26" i="14"/>
  <c r="DH26" i="14"/>
  <c r="DG26" i="14"/>
  <c r="DF26" i="14"/>
  <c r="DE26" i="14"/>
  <c r="DD26" i="14"/>
  <c r="DC26" i="14"/>
  <c r="DB26" i="14"/>
  <c r="DA26" i="14"/>
  <c r="CZ26" i="14"/>
  <c r="CY26" i="14"/>
  <c r="CX26" i="14"/>
  <c r="CW26" i="14"/>
  <c r="CV26" i="14"/>
  <c r="CU26" i="14"/>
  <c r="CT26" i="14"/>
  <c r="CS26" i="14"/>
  <c r="CR26" i="14"/>
  <c r="CQ26" i="14"/>
  <c r="CP26" i="14"/>
  <c r="CO26" i="14"/>
  <c r="CN26" i="14"/>
  <c r="CM26" i="14"/>
  <c r="CL26" i="14"/>
  <c r="CK26" i="14"/>
  <c r="CJ26" i="14"/>
  <c r="CI26" i="14"/>
  <c r="CH26" i="14"/>
  <c r="CG26" i="14"/>
  <c r="CF26" i="14"/>
  <c r="CE26" i="14"/>
  <c r="CD26" i="14"/>
  <c r="CC26" i="14"/>
  <c r="CB26" i="14"/>
  <c r="CA26" i="14"/>
  <c r="BZ26" i="14"/>
  <c r="BY26" i="14"/>
  <c r="BX26" i="14"/>
  <c r="BW26" i="14"/>
  <c r="BV26" i="14"/>
  <c r="BU26" i="14"/>
  <c r="BT26" i="14"/>
  <c r="BS26" i="14"/>
  <c r="BR26" i="14"/>
  <c r="BQ26" i="14"/>
  <c r="BP26" i="14"/>
  <c r="BO26" i="14"/>
  <c r="BN26" i="14"/>
  <c r="BM26" i="14"/>
  <c r="BL26" i="14"/>
  <c r="BK26" i="14"/>
  <c r="BJ26" i="14"/>
  <c r="BI26" i="14"/>
  <c r="BH26" i="14"/>
  <c r="BG26" i="14"/>
  <c r="BF26" i="14"/>
  <c r="BE26" i="14"/>
  <c r="BD26" i="14"/>
  <c r="BC26" i="14"/>
  <c r="BB26" i="14"/>
  <c r="BA26" i="14"/>
  <c r="AZ26" i="14"/>
  <c r="AY26" i="14"/>
  <c r="AX26" i="14"/>
  <c r="AW26" i="14"/>
  <c r="AV26" i="14"/>
  <c r="AU26" i="14"/>
  <c r="AT26" i="14"/>
  <c r="AS26" i="14"/>
  <c r="AR26" i="14"/>
  <c r="AQ26" i="14"/>
  <c r="AP26" i="14"/>
  <c r="AO26" i="14"/>
  <c r="AN26" i="14"/>
  <c r="AM26" i="14"/>
  <c r="AL26" i="14"/>
  <c r="AK26" i="14"/>
  <c r="AJ26" i="14"/>
  <c r="AI26" i="14"/>
  <c r="AH26" i="14"/>
  <c r="AG26" i="14"/>
  <c r="AF26" i="14"/>
  <c r="AE26" i="14"/>
  <c r="AD26" i="14"/>
  <c r="AC26" i="14"/>
  <c r="AB26" i="14"/>
  <c r="AA26" i="14"/>
  <c r="X26" i="14"/>
  <c r="V26" i="14"/>
  <c r="U26" i="14"/>
  <c r="T26" i="14"/>
  <c r="D26" i="14"/>
  <c r="FN25" i="14"/>
  <c r="FM25" i="14"/>
  <c r="FL25" i="14"/>
  <c r="FK25" i="14"/>
  <c r="FJ25" i="14"/>
  <c r="FI25" i="14"/>
  <c r="FH25" i="14"/>
  <c r="FG25" i="14"/>
  <c r="FF25" i="14"/>
  <c r="FE25" i="14"/>
  <c r="FD25" i="14"/>
  <c r="FC25" i="14"/>
  <c r="FB25" i="14"/>
  <c r="FA25" i="14"/>
  <c r="EZ25" i="14"/>
  <c r="EY25" i="14"/>
  <c r="EX25" i="14"/>
  <c r="EW25" i="14"/>
  <c r="EV25" i="14"/>
  <c r="EU25" i="14"/>
  <c r="ET25" i="14"/>
  <c r="ES25" i="14"/>
  <c r="ER25" i="14"/>
  <c r="EQ25" i="14"/>
  <c r="EP25" i="14"/>
  <c r="EO25" i="14"/>
  <c r="EN25" i="14"/>
  <c r="EM25" i="14"/>
  <c r="EL25" i="14"/>
  <c r="EK25" i="14"/>
  <c r="EJ25" i="14"/>
  <c r="EI25" i="14"/>
  <c r="EH25" i="14"/>
  <c r="EG25" i="14"/>
  <c r="EF25" i="14"/>
  <c r="EE25" i="14"/>
  <c r="ED25" i="14"/>
  <c r="EC25" i="14"/>
  <c r="EB25" i="14"/>
  <c r="EA25" i="14"/>
  <c r="DZ25" i="14"/>
  <c r="DY25" i="14"/>
  <c r="DX25" i="14"/>
  <c r="DW25" i="14"/>
  <c r="DV25" i="14"/>
  <c r="DU25" i="14" a="1"/>
  <c r="DU25" i="14" s="1"/>
  <c r="DT25" i="14" a="1"/>
  <c r="DT25" i="14"/>
  <c r="DS25" i="14"/>
  <c r="DR25" i="14" a="1"/>
  <c r="DR25" i="14" s="1"/>
  <c r="DP25" i="14"/>
  <c r="DO25" i="14"/>
  <c r="DQ25" i="14" s="1"/>
  <c r="DN25" i="14"/>
  <c r="DM25" i="14"/>
  <c r="DL25" i="14"/>
  <c r="DK25" i="14"/>
  <c r="DJ25" i="14"/>
  <c r="DI25" i="14"/>
  <c r="DH25" i="14"/>
  <c r="DG25" i="14"/>
  <c r="DF25" i="14"/>
  <c r="DE25" i="14"/>
  <c r="DD25" i="14"/>
  <c r="DC25" i="14"/>
  <c r="DB25" i="14"/>
  <c r="DA25" i="14"/>
  <c r="CZ25" i="14"/>
  <c r="CY25" i="14"/>
  <c r="CX25" i="14"/>
  <c r="CW25" i="14"/>
  <c r="CV25" i="14"/>
  <c r="CU25" i="14"/>
  <c r="CT25" i="14"/>
  <c r="CS25" i="14"/>
  <c r="CR25" i="14"/>
  <c r="CQ25" i="14"/>
  <c r="CP25" i="14"/>
  <c r="CO25" i="14"/>
  <c r="CN25" i="14"/>
  <c r="CM25" i="14"/>
  <c r="CL25" i="14"/>
  <c r="CK25" i="14"/>
  <c r="CJ25" i="14"/>
  <c r="CI25" i="14"/>
  <c r="CH25" i="14"/>
  <c r="CG25" i="14"/>
  <c r="CF25" i="14"/>
  <c r="CE25" i="14"/>
  <c r="CD25" i="14"/>
  <c r="CC25" i="14"/>
  <c r="CB25" i="14"/>
  <c r="CA25" i="14"/>
  <c r="BZ25" i="14"/>
  <c r="BY25" i="14"/>
  <c r="BX25" i="14"/>
  <c r="BW25" i="14"/>
  <c r="BV25" i="14"/>
  <c r="BU25" i="14"/>
  <c r="BT25" i="14"/>
  <c r="BS25" i="14"/>
  <c r="BR25" i="14"/>
  <c r="BQ25" i="14"/>
  <c r="BP25" i="14"/>
  <c r="BO25" i="14"/>
  <c r="BN25" i="14"/>
  <c r="BM25" i="14"/>
  <c r="BL25" i="14"/>
  <c r="BK25" i="14"/>
  <c r="BJ25" i="14"/>
  <c r="BI25" i="14"/>
  <c r="BH25" i="14"/>
  <c r="BG25" i="14"/>
  <c r="BF25" i="14"/>
  <c r="BE25" i="14"/>
  <c r="BD25" i="14"/>
  <c r="BC25" i="14"/>
  <c r="BB25" i="14"/>
  <c r="BA25" i="14"/>
  <c r="AZ25" i="14"/>
  <c r="AY25" i="14"/>
  <c r="AX25" i="14"/>
  <c r="AW25" i="14"/>
  <c r="AV25" i="14"/>
  <c r="AU25" i="14"/>
  <c r="AT25" i="14"/>
  <c r="AS25" i="14"/>
  <c r="AR25" i="14"/>
  <c r="AQ25" i="14"/>
  <c r="AP25" i="14"/>
  <c r="AO25" i="14"/>
  <c r="AN25" i="14"/>
  <c r="AM25" i="14"/>
  <c r="AL25" i="14"/>
  <c r="AK25" i="14"/>
  <c r="AJ25" i="14"/>
  <c r="AI25" i="14"/>
  <c r="AH25" i="14"/>
  <c r="AG25" i="14"/>
  <c r="AF25" i="14"/>
  <c r="AE25" i="14"/>
  <c r="AD25" i="14"/>
  <c r="AC25" i="14"/>
  <c r="AB25" i="14"/>
  <c r="AA25" i="14"/>
  <c r="X25" i="14"/>
  <c r="U25" i="14"/>
  <c r="T25" i="14"/>
  <c r="V25" i="14" s="1"/>
  <c r="D25" i="14"/>
  <c r="FN24" i="14"/>
  <c r="FM24" i="14"/>
  <c r="FL24" i="14"/>
  <c r="FK24" i="14"/>
  <c r="FJ24" i="14"/>
  <c r="FI24" i="14"/>
  <c r="FH24" i="14"/>
  <c r="FG24" i="14"/>
  <c r="FF24" i="14"/>
  <c r="FE24" i="14"/>
  <c r="FD24" i="14"/>
  <c r="FC24" i="14"/>
  <c r="FB24" i="14"/>
  <c r="FA24" i="14"/>
  <c r="EZ24" i="14"/>
  <c r="EY24" i="14"/>
  <c r="EX24" i="14"/>
  <c r="EW24" i="14"/>
  <c r="EV24" i="14"/>
  <c r="EU24" i="14"/>
  <c r="ET24" i="14"/>
  <c r="ES24" i="14"/>
  <c r="ER24" i="14"/>
  <c r="EQ24" i="14"/>
  <c r="EP24" i="14"/>
  <c r="EO24" i="14"/>
  <c r="EN24" i="14"/>
  <c r="EM24" i="14"/>
  <c r="EL24" i="14"/>
  <c r="EK24" i="14"/>
  <c r="EJ24" i="14"/>
  <c r="EI24" i="14"/>
  <c r="EH24" i="14"/>
  <c r="EG24" i="14"/>
  <c r="EF24" i="14"/>
  <c r="EE24" i="14"/>
  <c r="ED24" i="14"/>
  <c r="EC24" i="14"/>
  <c r="EB24" i="14"/>
  <c r="EA24" i="14"/>
  <c r="DZ24" i="14"/>
  <c r="DY24" i="14"/>
  <c r="DX24" i="14"/>
  <c r="DW24" i="14"/>
  <c r="DV24" i="14"/>
  <c r="DU24" i="14" a="1"/>
  <c r="DU24" i="14" s="1"/>
  <c r="DT24" i="14" a="1"/>
  <c r="DT24" i="14" s="1"/>
  <c r="DS24" i="14"/>
  <c r="DR24" i="14" a="1"/>
  <c r="DR24" i="14"/>
  <c r="DQ24" i="14"/>
  <c r="DP24" i="14"/>
  <c r="DO24" i="14"/>
  <c r="DN24" i="14"/>
  <c r="DM24" i="14"/>
  <c r="DL24" i="14"/>
  <c r="DK24" i="14"/>
  <c r="DJ24" i="14"/>
  <c r="DI24" i="14"/>
  <c r="DH24" i="14"/>
  <c r="DG24" i="14"/>
  <c r="DF24" i="14"/>
  <c r="DE24" i="14"/>
  <c r="DD24" i="14"/>
  <c r="DC24" i="14"/>
  <c r="DB24" i="14"/>
  <c r="DA24" i="14"/>
  <c r="CZ24" i="14"/>
  <c r="CY24" i="14"/>
  <c r="CX24" i="14"/>
  <c r="CW24" i="14"/>
  <c r="CV24" i="14"/>
  <c r="CU24" i="14"/>
  <c r="CT24" i="14"/>
  <c r="CS24" i="14"/>
  <c r="CR24" i="14"/>
  <c r="CQ24" i="14"/>
  <c r="CP24" i="14"/>
  <c r="CO24" i="14"/>
  <c r="CN24" i="14"/>
  <c r="CM24" i="14"/>
  <c r="CL24" i="14"/>
  <c r="CK24" i="14"/>
  <c r="CJ24" i="14"/>
  <c r="CI24" i="14"/>
  <c r="CH24" i="14"/>
  <c r="CG24" i="14"/>
  <c r="CF24" i="14"/>
  <c r="CE24" i="14"/>
  <c r="CD24" i="14"/>
  <c r="CC24" i="14"/>
  <c r="CB24" i="14"/>
  <c r="CA24" i="14"/>
  <c r="BZ24" i="14"/>
  <c r="BY24" i="14"/>
  <c r="BX24" i="14"/>
  <c r="BW24" i="14"/>
  <c r="BV24" i="14"/>
  <c r="BU24" i="14"/>
  <c r="BT24" i="14"/>
  <c r="BS24" i="14"/>
  <c r="BR24" i="14"/>
  <c r="BQ24" i="14"/>
  <c r="BP24" i="14"/>
  <c r="BO24" i="14"/>
  <c r="BN24" i="14"/>
  <c r="BM24" i="14"/>
  <c r="BL24" i="14"/>
  <c r="BK24" i="14"/>
  <c r="BJ24" i="14"/>
  <c r="BI24" i="14"/>
  <c r="BH24" i="14"/>
  <c r="BG24" i="14"/>
  <c r="BF24" i="14"/>
  <c r="BE24" i="14"/>
  <c r="BD24" i="14"/>
  <c r="BC24"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AD24" i="14"/>
  <c r="AC24" i="14"/>
  <c r="AB24" i="14"/>
  <c r="AA24" i="14"/>
  <c r="X24" i="14"/>
  <c r="V24" i="14"/>
  <c r="U24" i="14"/>
  <c r="T24" i="14"/>
  <c r="D24" i="14"/>
  <c r="FN23" i="14"/>
  <c r="FM23" i="14"/>
  <c r="FL23" i="14"/>
  <c r="FK23" i="14"/>
  <c r="FJ23" i="14"/>
  <c r="FI23" i="14"/>
  <c r="FH23" i="14"/>
  <c r="FG23" i="14"/>
  <c r="FF23" i="14"/>
  <c r="FE23" i="14"/>
  <c r="FD23" i="14"/>
  <c r="FC23" i="14"/>
  <c r="FB23" i="14"/>
  <c r="FA23" i="14"/>
  <c r="EZ23" i="14"/>
  <c r="EY23" i="14"/>
  <c r="EX23" i="14"/>
  <c r="EW23" i="14"/>
  <c r="EV23" i="14"/>
  <c r="EU23" i="14"/>
  <c r="ET23" i="14"/>
  <c r="ES23" i="14"/>
  <c r="ER23" i="14"/>
  <c r="EQ23" i="14"/>
  <c r="EP23" i="14"/>
  <c r="EO23" i="14"/>
  <c r="EN23" i="14"/>
  <c r="EM23" i="14"/>
  <c r="EL23" i="14"/>
  <c r="EK23" i="14"/>
  <c r="EJ23" i="14"/>
  <c r="EI23" i="14"/>
  <c r="EH23" i="14"/>
  <c r="EG23" i="14"/>
  <c r="EF23" i="14"/>
  <c r="EE23" i="14"/>
  <c r="ED23" i="14"/>
  <c r="EC23" i="14"/>
  <c r="EB23" i="14"/>
  <c r="EA23" i="14"/>
  <c r="DZ23" i="14"/>
  <c r="DY23" i="14"/>
  <c r="DX23" i="14"/>
  <c r="DW23" i="14"/>
  <c r="DV23" i="14"/>
  <c r="DU23" i="14" a="1"/>
  <c r="DU23" i="14" s="1"/>
  <c r="DT23" i="14" a="1"/>
  <c r="DT23" i="14" s="1"/>
  <c r="DS23" i="14"/>
  <c r="DR23" i="14" a="1"/>
  <c r="DR23" i="14" s="1"/>
  <c r="DP23" i="14"/>
  <c r="DO23" i="14"/>
  <c r="DQ23" i="14" s="1"/>
  <c r="DN23" i="14"/>
  <c r="DM23" i="14"/>
  <c r="DL23" i="14"/>
  <c r="DK23" i="14"/>
  <c r="DJ23" i="14"/>
  <c r="DI23" i="14"/>
  <c r="DH23" i="14"/>
  <c r="DG23" i="14"/>
  <c r="DF23" i="14"/>
  <c r="DE23" i="14"/>
  <c r="DD23" i="14"/>
  <c r="DC23" i="14"/>
  <c r="DB23" i="14"/>
  <c r="DA23" i="14"/>
  <c r="CZ23" i="14"/>
  <c r="CY23" i="14"/>
  <c r="CX23" i="14"/>
  <c r="CW23" i="14"/>
  <c r="CV23" i="14"/>
  <c r="CU23" i="14"/>
  <c r="CT23" i="14"/>
  <c r="CS23" i="14"/>
  <c r="CR23" i="14"/>
  <c r="CQ23" i="14"/>
  <c r="CP23" i="14"/>
  <c r="CO23" i="14"/>
  <c r="CN23" i="14"/>
  <c r="CM23" i="14"/>
  <c r="CL23" i="14"/>
  <c r="CK23" i="14"/>
  <c r="CJ23" i="14"/>
  <c r="CI23" i="14"/>
  <c r="CH23" i="14"/>
  <c r="CG23" i="14"/>
  <c r="CF23" i="14"/>
  <c r="CE23" i="14"/>
  <c r="CD23" i="14"/>
  <c r="CC23" i="14"/>
  <c r="CB23" i="14"/>
  <c r="CA23" i="14"/>
  <c r="BZ23" i="14"/>
  <c r="BY23" i="14"/>
  <c r="BX23" i="14"/>
  <c r="BW23" i="14"/>
  <c r="BV23" i="14"/>
  <c r="BU23" i="14"/>
  <c r="BT23" i="14"/>
  <c r="BS23" i="14"/>
  <c r="BR23" i="14"/>
  <c r="BQ23" i="14"/>
  <c r="BP23" i="14"/>
  <c r="BO23" i="14"/>
  <c r="BN23" i="14"/>
  <c r="BM23" i="14"/>
  <c r="BL23" i="14"/>
  <c r="BK23" i="14"/>
  <c r="BJ23" i="14"/>
  <c r="BI23" i="14"/>
  <c r="BH23" i="14"/>
  <c r="BG23" i="14"/>
  <c r="BF23" i="14"/>
  <c r="BE23" i="14"/>
  <c r="BD23" i="14"/>
  <c r="BC23" i="14"/>
  <c r="BB23" i="14"/>
  <c r="BA23" i="14"/>
  <c r="AZ23" i="14"/>
  <c r="AY23"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X23" i="14"/>
  <c r="U23" i="14"/>
  <c r="T23" i="14"/>
  <c r="V23" i="14" s="1"/>
  <c r="D23" i="14"/>
  <c r="FN22" i="14"/>
  <c r="FM22" i="14"/>
  <c r="FL22" i="14"/>
  <c r="FK22" i="14"/>
  <c r="FJ22" i="14"/>
  <c r="FI22" i="14"/>
  <c r="FH22" i="14"/>
  <c r="FG22" i="14"/>
  <c r="FF22" i="14"/>
  <c r="FE22" i="14"/>
  <c r="FD22" i="14"/>
  <c r="FC22" i="14"/>
  <c r="FB22" i="14"/>
  <c r="FA22" i="14"/>
  <c r="EZ22" i="14"/>
  <c r="EY22" i="14"/>
  <c r="EX22" i="14"/>
  <c r="EW22" i="14"/>
  <c r="EV22" i="14"/>
  <c r="EU22" i="14"/>
  <c r="ET22" i="14"/>
  <c r="ES22" i="14"/>
  <c r="ER22" i="14"/>
  <c r="EQ22" i="14"/>
  <c r="EP22" i="14"/>
  <c r="EO22" i="14"/>
  <c r="EN22" i="14"/>
  <c r="EM22" i="14"/>
  <c r="EL22" i="14"/>
  <c r="EK22" i="14"/>
  <c r="EJ22" i="14"/>
  <c r="EI22" i="14"/>
  <c r="EH22" i="14"/>
  <c r="EG22" i="14"/>
  <c r="EF22" i="14"/>
  <c r="EE22" i="14"/>
  <c r="ED22" i="14"/>
  <c r="EC22" i="14"/>
  <c r="EB22" i="14"/>
  <c r="EA22" i="14"/>
  <c r="DZ22" i="14"/>
  <c r="DY22" i="14"/>
  <c r="DX22" i="14"/>
  <c r="DW22" i="14"/>
  <c r="DV22" i="14"/>
  <c r="DU22" i="14" a="1"/>
  <c r="DU22" i="14" s="1"/>
  <c r="DT22" i="14" a="1"/>
  <c r="DT22" i="14" s="1"/>
  <c r="DS22" i="14"/>
  <c r="DR22" i="14" a="1"/>
  <c r="DR22" i="14" s="1"/>
  <c r="DP22" i="14"/>
  <c r="DO22" i="14"/>
  <c r="DQ22" i="14" s="1"/>
  <c r="DN22" i="14"/>
  <c r="DM22" i="14"/>
  <c r="DL22" i="14"/>
  <c r="DK22" i="14"/>
  <c r="DJ22" i="14"/>
  <c r="DI22" i="14"/>
  <c r="DH22" i="14"/>
  <c r="DG22" i="14"/>
  <c r="DF22" i="14"/>
  <c r="DE22" i="14"/>
  <c r="DD22" i="14"/>
  <c r="DC22" i="14"/>
  <c r="DB22" i="14"/>
  <c r="DA22" i="14"/>
  <c r="CZ22" i="14"/>
  <c r="CY22" i="14"/>
  <c r="CX22" i="14"/>
  <c r="CW22" i="14"/>
  <c r="CV22" i="14"/>
  <c r="CU22" i="14"/>
  <c r="CT22" i="14"/>
  <c r="CS22" i="14"/>
  <c r="CR22" i="14"/>
  <c r="CQ22" i="14"/>
  <c r="CP22" i="14"/>
  <c r="CO22" i="14"/>
  <c r="CN22" i="14"/>
  <c r="CM22" i="14"/>
  <c r="CL22" i="14"/>
  <c r="CK22" i="14"/>
  <c r="CJ22" i="14"/>
  <c r="CI22" i="14"/>
  <c r="CH22" i="14"/>
  <c r="CG22" i="14"/>
  <c r="CF22" i="14"/>
  <c r="CE22" i="14"/>
  <c r="CD22" i="14"/>
  <c r="CC22" i="14"/>
  <c r="CB22"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X22" i="14"/>
  <c r="U22" i="14"/>
  <c r="T22" i="14"/>
  <c r="V22" i="14" s="1"/>
  <c r="D22" i="14"/>
  <c r="FN21" i="14"/>
  <c r="FM21" i="14"/>
  <c r="FL21" i="14"/>
  <c r="FK21" i="14"/>
  <c r="FJ21" i="14"/>
  <c r="FI21" i="14"/>
  <c r="FH21" i="14"/>
  <c r="FG21" i="14"/>
  <c r="FF21" i="14"/>
  <c r="FE21" i="14"/>
  <c r="FD21" i="14"/>
  <c r="FC21" i="14"/>
  <c r="FB21" i="14"/>
  <c r="FA21" i="14"/>
  <c r="EZ21" i="14"/>
  <c r="EY21" i="14"/>
  <c r="EX21" i="14"/>
  <c r="EW21" i="14"/>
  <c r="EV21" i="14"/>
  <c r="EU21" i="14"/>
  <c r="ET21" i="14"/>
  <c r="ES21" i="14"/>
  <c r="ER21" i="14"/>
  <c r="EQ21" i="14"/>
  <c r="EP21" i="14"/>
  <c r="EO21" i="14"/>
  <c r="EN21" i="14"/>
  <c r="EM21" i="14"/>
  <c r="EL21" i="14"/>
  <c r="EK21" i="14"/>
  <c r="EJ21" i="14"/>
  <c r="EI21" i="14"/>
  <c r="EH21" i="14"/>
  <c r="EG21" i="14"/>
  <c r="EF21" i="14"/>
  <c r="EE21" i="14"/>
  <c r="ED21" i="14"/>
  <c r="EC21" i="14"/>
  <c r="EB21" i="14"/>
  <c r="EA21" i="14"/>
  <c r="DZ21" i="14"/>
  <c r="DY21" i="14"/>
  <c r="DX21" i="14"/>
  <c r="DW21" i="14"/>
  <c r="DV21" i="14"/>
  <c r="DU21" i="14" a="1"/>
  <c r="DU21" i="14" s="1"/>
  <c r="DT21" i="14" a="1"/>
  <c r="DT21" i="14" s="1"/>
  <c r="DS21" i="14"/>
  <c r="DR21" i="14" a="1"/>
  <c r="DR21" i="14" s="1"/>
  <c r="DP21" i="14"/>
  <c r="DO21" i="14"/>
  <c r="DQ21" i="14" s="1"/>
  <c r="DN21" i="14"/>
  <c r="DM21" i="14"/>
  <c r="DL21" i="14"/>
  <c r="DK21" i="14"/>
  <c r="DJ21" i="14"/>
  <c r="DI21" i="14"/>
  <c r="DH21" i="14"/>
  <c r="DG21" i="14"/>
  <c r="DF21" i="14"/>
  <c r="DE21" i="14"/>
  <c r="DD21" i="14"/>
  <c r="DC21" i="14"/>
  <c r="DB21" i="14"/>
  <c r="DA21" i="14"/>
  <c r="CZ21" i="14"/>
  <c r="CY21" i="14"/>
  <c r="CX21" i="14"/>
  <c r="CW21" i="14"/>
  <c r="CV21" i="14"/>
  <c r="CU21" i="14"/>
  <c r="CT21" i="14"/>
  <c r="CS21" i="14"/>
  <c r="CR21" i="14"/>
  <c r="CQ21" i="14"/>
  <c r="CP21" i="14"/>
  <c r="CO21" i="14"/>
  <c r="CN21" i="14"/>
  <c r="CM21" i="14"/>
  <c r="CL21" i="14"/>
  <c r="CK21" i="14"/>
  <c r="CJ21" i="14"/>
  <c r="CI21" i="14"/>
  <c r="CH21" i="14"/>
  <c r="CG21" i="14"/>
  <c r="CF21" i="14"/>
  <c r="CE21" i="14"/>
  <c r="CD21" i="14"/>
  <c r="CC21" i="14"/>
  <c r="CB21" i="14"/>
  <c r="CA21" i="14"/>
  <c r="BZ21" i="14"/>
  <c r="BY21" i="14"/>
  <c r="BX21" i="14"/>
  <c r="BW21" i="14"/>
  <c r="BV21" i="14"/>
  <c r="BU21" i="14"/>
  <c r="BT21" i="14"/>
  <c r="BS21" i="14"/>
  <c r="BR21" i="14"/>
  <c r="BQ21" i="14"/>
  <c r="BP21" i="14"/>
  <c r="BO21" i="14"/>
  <c r="BN21" i="14"/>
  <c r="BM21" i="14"/>
  <c r="BL21" i="14"/>
  <c r="BK21" i="14"/>
  <c r="BJ21" i="14"/>
  <c r="BI21" i="14"/>
  <c r="BH21" i="14"/>
  <c r="BG21" i="14"/>
  <c r="BF21" i="14"/>
  <c r="BE21" i="14"/>
  <c r="BD21" i="14"/>
  <c r="BC21" i="14"/>
  <c r="BB21" i="14"/>
  <c r="BA21" i="14"/>
  <c r="AZ21" i="14"/>
  <c r="AY21" i="14"/>
  <c r="AX21" i="14"/>
  <c r="AW21" i="14"/>
  <c r="AV21" i="14"/>
  <c r="AU21" i="14"/>
  <c r="AT21" i="14"/>
  <c r="AS21" i="14"/>
  <c r="AR21" i="14"/>
  <c r="AQ21" i="14"/>
  <c r="AP21" i="14"/>
  <c r="AO21" i="14"/>
  <c r="AN21" i="14"/>
  <c r="AM21" i="14"/>
  <c r="AL21" i="14"/>
  <c r="AK21" i="14"/>
  <c r="AJ21" i="14"/>
  <c r="AI21" i="14"/>
  <c r="AH21" i="14"/>
  <c r="AG21" i="14"/>
  <c r="AF21" i="14"/>
  <c r="AE21" i="14"/>
  <c r="AD21" i="14"/>
  <c r="AC21" i="14"/>
  <c r="AB21" i="14"/>
  <c r="AA21" i="14"/>
  <c r="X21" i="14"/>
  <c r="U21" i="14"/>
  <c r="T21" i="14"/>
  <c r="V21" i="14" s="1"/>
  <c r="D21" i="14"/>
  <c r="FN20" i="14"/>
  <c r="FM20" i="14"/>
  <c r="FL20" i="14"/>
  <c r="FK20" i="14"/>
  <c r="FJ20" i="14"/>
  <c r="FI20" i="14"/>
  <c r="FH20" i="14"/>
  <c r="FG20" i="14"/>
  <c r="FF20" i="14"/>
  <c r="FE20" i="14"/>
  <c r="FD20" i="14"/>
  <c r="FC20" i="14"/>
  <c r="FB20" i="14"/>
  <c r="FA20" i="14"/>
  <c r="EZ20" i="14"/>
  <c r="EY20" i="14"/>
  <c r="EX20" i="14"/>
  <c r="EW20" i="14"/>
  <c r="EV20" i="14"/>
  <c r="EU20" i="14"/>
  <c r="ET20" i="14"/>
  <c r="ES20" i="14"/>
  <c r="ER20" i="14"/>
  <c r="EQ20" i="14"/>
  <c r="EP20" i="14"/>
  <c r="EO20" i="14"/>
  <c r="EN20" i="14"/>
  <c r="EM20" i="14"/>
  <c r="EL20" i="14"/>
  <c r="EK20" i="14"/>
  <c r="EJ20" i="14"/>
  <c r="EI20" i="14"/>
  <c r="EH20" i="14"/>
  <c r="EG20" i="14"/>
  <c r="EF20" i="14"/>
  <c r="EE20" i="14"/>
  <c r="ED20" i="14"/>
  <c r="EC20" i="14"/>
  <c r="EB20" i="14"/>
  <c r="EA20" i="14"/>
  <c r="DZ20" i="14"/>
  <c r="DY20" i="14"/>
  <c r="DX20" i="14"/>
  <c r="DW20" i="14"/>
  <c r="DV20" i="14"/>
  <c r="DU20" i="14" a="1"/>
  <c r="DU20" i="14" s="1"/>
  <c r="DT20" i="14" a="1"/>
  <c r="DT20" i="14" s="1"/>
  <c r="DS20" i="14"/>
  <c r="DR20" i="14" a="1"/>
  <c r="DR20" i="14"/>
  <c r="DQ20" i="14"/>
  <c r="DP20" i="14"/>
  <c r="DO20" i="14"/>
  <c r="DN20" i="14"/>
  <c r="DM20" i="14"/>
  <c r="DL20" i="14"/>
  <c r="DK20" i="14"/>
  <c r="DJ20" i="14"/>
  <c r="DI20" i="14"/>
  <c r="DH20" i="14"/>
  <c r="DG20" i="14"/>
  <c r="DF20" i="14"/>
  <c r="DE20" i="14"/>
  <c r="DD20" i="14"/>
  <c r="DC20" i="14"/>
  <c r="DB20" i="14"/>
  <c r="DA20" i="14"/>
  <c r="CZ20" i="14"/>
  <c r="CY20" i="14"/>
  <c r="CX20" i="14"/>
  <c r="CW20" i="14"/>
  <c r="CV20" i="14"/>
  <c r="CU20" i="14"/>
  <c r="CT20" i="14"/>
  <c r="CS20" i="14"/>
  <c r="CR20" i="14"/>
  <c r="CQ20" i="14"/>
  <c r="CP20" i="14"/>
  <c r="CO20" i="14"/>
  <c r="CN20" i="14"/>
  <c r="CM20" i="14"/>
  <c r="CL20" i="14"/>
  <c r="CK20" i="14"/>
  <c r="CJ20" i="14"/>
  <c r="CI20" i="14"/>
  <c r="CH20" i="14"/>
  <c r="CG20" i="14"/>
  <c r="CF20" i="14"/>
  <c r="CE20" i="14"/>
  <c r="CD20" i="14"/>
  <c r="CC20" i="14"/>
  <c r="CB20" i="14"/>
  <c r="CA20" i="14"/>
  <c r="BZ20" i="14"/>
  <c r="BY20" i="14"/>
  <c r="BX20" i="14"/>
  <c r="BW20" i="14"/>
  <c r="BV20" i="14"/>
  <c r="BU20" i="14"/>
  <c r="BT20" i="14"/>
  <c r="BS20" i="14"/>
  <c r="BR20" i="14"/>
  <c r="BQ20" i="14"/>
  <c r="BP20" i="14"/>
  <c r="BO20" i="14"/>
  <c r="BN20" i="14"/>
  <c r="BM20" i="14"/>
  <c r="BL20" i="14"/>
  <c r="BK20" i="14"/>
  <c r="BJ20" i="14"/>
  <c r="BI20" i="14"/>
  <c r="BH20" i="14"/>
  <c r="BG20" i="14"/>
  <c r="BF20" i="14"/>
  <c r="BE20" i="14"/>
  <c r="BD20" i="14"/>
  <c r="BC20" i="14"/>
  <c r="BB20" i="14"/>
  <c r="BA20" i="14"/>
  <c r="AZ20" i="14"/>
  <c r="AY20" i="14"/>
  <c r="AX20" i="14"/>
  <c r="AW20" i="14"/>
  <c r="AV20" i="14"/>
  <c r="AU20" i="14"/>
  <c r="AT20" i="14"/>
  <c r="AS20" i="14"/>
  <c r="AR20" i="14"/>
  <c r="AQ20" i="14"/>
  <c r="AP20" i="14"/>
  <c r="AO20" i="14"/>
  <c r="AN20" i="14"/>
  <c r="AM20" i="14"/>
  <c r="AL20" i="14"/>
  <c r="AK20" i="14"/>
  <c r="AJ20" i="14"/>
  <c r="AI20" i="14"/>
  <c r="AH20" i="14"/>
  <c r="AG20" i="14"/>
  <c r="AF20" i="14"/>
  <c r="AE20" i="14"/>
  <c r="AD20" i="14"/>
  <c r="AC20" i="14"/>
  <c r="AB20" i="14"/>
  <c r="AA20" i="14"/>
  <c r="X20" i="14"/>
  <c r="V20" i="14"/>
  <c r="U20" i="14"/>
  <c r="T20" i="14"/>
  <c r="D20" i="14"/>
  <c r="FN19" i="14"/>
  <c r="FM19" i="14"/>
  <c r="FL19" i="14"/>
  <c r="FK19" i="14"/>
  <c r="FJ19" i="14"/>
  <c r="FI19" i="14"/>
  <c r="FH19" i="14"/>
  <c r="FG19" i="14"/>
  <c r="FF19" i="14"/>
  <c r="FE19" i="14"/>
  <c r="FD19" i="14"/>
  <c r="FC19" i="14"/>
  <c r="FB19" i="14"/>
  <c r="FA19" i="14"/>
  <c r="EZ19" i="14"/>
  <c r="EY19" i="14"/>
  <c r="EX19" i="14"/>
  <c r="EW19" i="14"/>
  <c r="EV19" i="14"/>
  <c r="EU19" i="14"/>
  <c r="ET19" i="14"/>
  <c r="ES19" i="14"/>
  <c r="ER19" i="14"/>
  <c r="EQ19" i="14"/>
  <c r="EP19" i="14"/>
  <c r="EO19" i="14"/>
  <c r="EN19" i="14"/>
  <c r="EM19" i="14"/>
  <c r="EL19" i="14"/>
  <c r="EK19" i="14"/>
  <c r="EJ19" i="14"/>
  <c r="EI19" i="14"/>
  <c r="EH19" i="14"/>
  <c r="EG19" i="14"/>
  <c r="EF19" i="14"/>
  <c r="EE19" i="14"/>
  <c r="ED19" i="14"/>
  <c r="EC19" i="14"/>
  <c r="EB19" i="14"/>
  <c r="EA19" i="14"/>
  <c r="DZ19" i="14"/>
  <c r="DY19" i="14"/>
  <c r="DX19" i="14"/>
  <c r="DW19" i="14"/>
  <c r="DV19" i="14"/>
  <c r="DU19" i="14" a="1"/>
  <c r="DU19" i="14" s="1"/>
  <c r="DT19" i="14" a="1"/>
  <c r="DT19" i="14" s="1"/>
  <c r="DS19" i="14"/>
  <c r="DR19" i="14" a="1"/>
  <c r="DR19" i="14" s="1"/>
  <c r="DP19" i="14"/>
  <c r="DO19" i="14"/>
  <c r="DQ19" i="14" s="1"/>
  <c r="DN19" i="14"/>
  <c r="DM19" i="14"/>
  <c r="DL19" i="14"/>
  <c r="DK19" i="14"/>
  <c r="DJ19" i="14"/>
  <c r="DI19" i="14"/>
  <c r="DH19" i="14"/>
  <c r="DG19" i="14"/>
  <c r="DF19" i="14"/>
  <c r="DE19" i="14"/>
  <c r="DD19" i="14"/>
  <c r="DC19" i="14"/>
  <c r="DB19" i="14"/>
  <c r="DA19" i="14"/>
  <c r="CZ19" i="14"/>
  <c r="CY19" i="14"/>
  <c r="CX19" i="14"/>
  <c r="CW19" i="14"/>
  <c r="CV19" i="14"/>
  <c r="CU19" i="14"/>
  <c r="CT19" i="14"/>
  <c r="CS19" i="14"/>
  <c r="CR19" i="14"/>
  <c r="CQ19" i="14"/>
  <c r="CP19" i="14"/>
  <c r="CO19" i="14"/>
  <c r="CN19" i="14"/>
  <c r="CM19" i="14"/>
  <c r="CL19" i="14"/>
  <c r="CK19" i="14"/>
  <c r="CJ19" i="14"/>
  <c r="CI19" i="14"/>
  <c r="CH19" i="14"/>
  <c r="CG19" i="14"/>
  <c r="CF19" i="14"/>
  <c r="CE19" i="14"/>
  <c r="CD19" i="14"/>
  <c r="CC19" i="14"/>
  <c r="CB19" i="14"/>
  <c r="CA19" i="14"/>
  <c r="BZ19" i="14"/>
  <c r="BY19" i="14"/>
  <c r="BX19" i="14"/>
  <c r="BW19" i="14"/>
  <c r="BV19" i="14"/>
  <c r="BU19" i="14"/>
  <c r="BT19" i="14"/>
  <c r="BS19" i="14"/>
  <c r="BR19" i="14"/>
  <c r="BQ19" i="14"/>
  <c r="BP19" i="14"/>
  <c r="BO19" i="14"/>
  <c r="BN19" i="14"/>
  <c r="BM19" i="14"/>
  <c r="BL19" i="14"/>
  <c r="BK19" i="14"/>
  <c r="BJ19" i="14"/>
  <c r="BI19" i="14"/>
  <c r="BH19" i="14"/>
  <c r="BG19" i="14"/>
  <c r="BF19" i="14"/>
  <c r="BE19" i="14"/>
  <c r="BD19" i="14"/>
  <c r="BC19" i="14"/>
  <c r="BB19" i="14"/>
  <c r="BA19" i="14"/>
  <c r="AZ19" i="14"/>
  <c r="AY19" i="14"/>
  <c r="AX19" i="14"/>
  <c r="AW19" i="14"/>
  <c r="AV19" i="14"/>
  <c r="AU19" i="14"/>
  <c r="AT19" i="14"/>
  <c r="AS19" i="14"/>
  <c r="AR19" i="14"/>
  <c r="AQ19" i="14"/>
  <c r="AP19" i="14"/>
  <c r="AO19" i="14"/>
  <c r="AN19" i="14"/>
  <c r="AM19" i="14"/>
  <c r="AL19" i="14"/>
  <c r="AK19" i="14"/>
  <c r="AJ19" i="14"/>
  <c r="AI19" i="14"/>
  <c r="AH19" i="14"/>
  <c r="AG19" i="14"/>
  <c r="AF19" i="14"/>
  <c r="AE19" i="14"/>
  <c r="AD19" i="14"/>
  <c r="AC19" i="14"/>
  <c r="AB19" i="14"/>
  <c r="AA19" i="14"/>
  <c r="X19" i="14"/>
  <c r="U19" i="14"/>
  <c r="T19" i="14"/>
  <c r="V19" i="14" s="1"/>
  <c r="D19" i="14"/>
  <c r="FN18" i="14"/>
  <c r="FM18" i="14"/>
  <c r="FL18" i="14"/>
  <c r="FK18" i="14"/>
  <c r="FJ18" i="14"/>
  <c r="FI18" i="14"/>
  <c r="FH18" i="14"/>
  <c r="FG18" i="14"/>
  <c r="FF18" i="14"/>
  <c r="FE18" i="14"/>
  <c r="FD18" i="14"/>
  <c r="FC18" i="14"/>
  <c r="FB18" i="14"/>
  <c r="FA18" i="14"/>
  <c r="EZ18" i="14"/>
  <c r="EY18" i="14"/>
  <c r="EX18" i="14"/>
  <c r="EW18" i="14"/>
  <c r="EV18" i="14"/>
  <c r="EU18" i="14"/>
  <c r="ET18" i="14"/>
  <c r="ES18" i="14"/>
  <c r="ER18" i="14"/>
  <c r="EQ18" i="14"/>
  <c r="EP18" i="14"/>
  <c r="EO18" i="14"/>
  <c r="EN18" i="14"/>
  <c r="EM18" i="14"/>
  <c r="EL18" i="14"/>
  <c r="EK18" i="14"/>
  <c r="EJ18" i="14"/>
  <c r="EI18" i="14"/>
  <c r="EH18" i="14"/>
  <c r="EG18" i="14"/>
  <c r="EF18" i="14"/>
  <c r="EE18" i="14"/>
  <c r="ED18" i="14"/>
  <c r="EC18" i="14"/>
  <c r="EB18" i="14"/>
  <c r="EA18" i="14"/>
  <c r="DZ18" i="14"/>
  <c r="DY18" i="14"/>
  <c r="DX18" i="14"/>
  <c r="DW18" i="14"/>
  <c r="DV18" i="14"/>
  <c r="DU18" i="14" a="1"/>
  <c r="DU18" i="14" s="1"/>
  <c r="DT18" i="14" a="1"/>
  <c r="DT18" i="14" s="1"/>
  <c r="DS18" i="14"/>
  <c r="DR18" i="14" a="1"/>
  <c r="DR18" i="14"/>
  <c r="DQ18" i="14"/>
  <c r="DP18" i="14"/>
  <c r="DO18" i="14"/>
  <c r="DN18" i="14"/>
  <c r="DM18" i="14"/>
  <c r="DL18" i="14"/>
  <c r="DK18" i="14"/>
  <c r="DJ18" i="14"/>
  <c r="DI18" i="14"/>
  <c r="DH18" i="14"/>
  <c r="DG18" i="14"/>
  <c r="DF18" i="14"/>
  <c r="DE18" i="14"/>
  <c r="DD18" i="14"/>
  <c r="DC18" i="14"/>
  <c r="DB18" i="14"/>
  <c r="DA18" i="14"/>
  <c r="CZ18" i="14"/>
  <c r="CY18" i="14"/>
  <c r="CX18" i="14"/>
  <c r="CW18" i="14"/>
  <c r="CV18" i="14"/>
  <c r="CU18" i="14"/>
  <c r="CT18" i="14"/>
  <c r="CS18" i="14"/>
  <c r="CR18" i="14"/>
  <c r="CQ18" i="14"/>
  <c r="CP18" i="14"/>
  <c r="CO18" i="14"/>
  <c r="CN18" i="14"/>
  <c r="CM18" i="14"/>
  <c r="CL18" i="14"/>
  <c r="CK18" i="14"/>
  <c r="CJ18" i="14"/>
  <c r="CI18" i="14"/>
  <c r="CH18" i="14"/>
  <c r="CG18" i="14"/>
  <c r="CF18" i="14"/>
  <c r="CE18" i="14"/>
  <c r="CD18" i="14"/>
  <c r="CC18" i="14"/>
  <c r="CB18" i="14"/>
  <c r="CA18" i="14"/>
  <c r="BZ18" i="14"/>
  <c r="BY18" i="14"/>
  <c r="BX18" i="14"/>
  <c r="BW18" i="14"/>
  <c r="BV18" i="14"/>
  <c r="BU18" i="14"/>
  <c r="BT18" i="14"/>
  <c r="BS18" i="14"/>
  <c r="BR18" i="14"/>
  <c r="BQ18" i="14"/>
  <c r="BP18" i="14"/>
  <c r="BO18" i="14"/>
  <c r="BN18" i="14"/>
  <c r="BM18" i="14"/>
  <c r="BL18" i="14"/>
  <c r="BK18" i="14"/>
  <c r="BJ18" i="14"/>
  <c r="BI18" i="14"/>
  <c r="BH18" i="14"/>
  <c r="BG18" i="14"/>
  <c r="BF18" i="14"/>
  <c r="BE18" i="14"/>
  <c r="BD18" i="14"/>
  <c r="BC18" i="14"/>
  <c r="BB18" i="14"/>
  <c r="BA18" i="14"/>
  <c r="AZ18" i="14"/>
  <c r="AY18" i="14"/>
  <c r="AX18" i="14"/>
  <c r="AW18" i="14"/>
  <c r="AV18" i="14"/>
  <c r="AU18" i="14"/>
  <c r="AT18" i="14"/>
  <c r="AS18" i="14"/>
  <c r="AR18" i="14"/>
  <c r="AQ18" i="14"/>
  <c r="AP18" i="14"/>
  <c r="AO18" i="14"/>
  <c r="AN18" i="14"/>
  <c r="AM18" i="14"/>
  <c r="AL18" i="14"/>
  <c r="AK18" i="14"/>
  <c r="AJ18" i="14"/>
  <c r="AI18" i="14"/>
  <c r="AH18" i="14"/>
  <c r="AG18" i="14"/>
  <c r="AF18" i="14"/>
  <c r="AE18" i="14"/>
  <c r="AD18" i="14"/>
  <c r="AC18" i="14"/>
  <c r="AB18" i="14"/>
  <c r="AA18" i="14"/>
  <c r="X18" i="14"/>
  <c r="V18" i="14"/>
  <c r="U18" i="14"/>
  <c r="T18" i="14"/>
  <c r="D18" i="14"/>
  <c r="FN17" i="14"/>
  <c r="FM17" i="14"/>
  <c r="FL17" i="14"/>
  <c r="FK17" i="14"/>
  <c r="FJ17" i="14"/>
  <c r="FI17" i="14"/>
  <c r="FH17" i="14"/>
  <c r="FG17" i="14"/>
  <c r="FF17" i="14"/>
  <c r="FE17" i="14"/>
  <c r="FD17" i="14"/>
  <c r="FC17" i="14"/>
  <c r="FB17" i="14"/>
  <c r="FA17" i="14"/>
  <c r="EZ17" i="14"/>
  <c r="EY17" i="14"/>
  <c r="EX17" i="14"/>
  <c r="EW17" i="14"/>
  <c r="EV17" i="14"/>
  <c r="EU17" i="14"/>
  <c r="ET17" i="14"/>
  <c r="ES17" i="14"/>
  <c r="ER17" i="14"/>
  <c r="EQ17" i="14"/>
  <c r="EP17" i="14"/>
  <c r="EO17" i="14"/>
  <c r="EN17" i="14"/>
  <c r="EM17" i="14"/>
  <c r="EL17" i="14"/>
  <c r="EK17" i="14"/>
  <c r="EJ17" i="14"/>
  <c r="EI17" i="14"/>
  <c r="EH17" i="14"/>
  <c r="EG17" i="14"/>
  <c r="EF17" i="14"/>
  <c r="EE17" i="14"/>
  <c r="ED17" i="14"/>
  <c r="EC17" i="14"/>
  <c r="EB17" i="14"/>
  <c r="EA17" i="14"/>
  <c r="DZ17" i="14"/>
  <c r="DY17" i="14"/>
  <c r="DX17" i="14"/>
  <c r="DW17" i="14"/>
  <c r="DV17" i="14"/>
  <c r="DU17" i="14" a="1"/>
  <c r="DU17" i="14" s="1"/>
  <c r="DT17" i="14" a="1"/>
  <c r="DT17" i="14" s="1"/>
  <c r="DS17" i="14"/>
  <c r="DR17" i="14" a="1"/>
  <c r="DR17" i="14"/>
  <c r="DP17" i="14"/>
  <c r="DO17" i="14"/>
  <c r="DQ17" i="14" s="1"/>
  <c r="DN17" i="14"/>
  <c r="DM17" i="14"/>
  <c r="DL17" i="14"/>
  <c r="DK17" i="14"/>
  <c r="DJ17" i="14"/>
  <c r="DI17" i="14"/>
  <c r="DH17" i="14"/>
  <c r="DG17" i="14"/>
  <c r="DF17" i="14"/>
  <c r="DE17" i="14"/>
  <c r="DD17" i="14"/>
  <c r="DC17" i="14"/>
  <c r="DB17" i="14"/>
  <c r="DA17" i="14"/>
  <c r="CZ17" i="14"/>
  <c r="CY17" i="14"/>
  <c r="CX17" i="14"/>
  <c r="CW17" i="14"/>
  <c r="CV17" i="14"/>
  <c r="CU17" i="14"/>
  <c r="CT17" i="14"/>
  <c r="CS17" i="14"/>
  <c r="CR17" i="14"/>
  <c r="CQ17" i="14"/>
  <c r="CP17" i="14"/>
  <c r="CO17" i="14"/>
  <c r="CN17" i="14"/>
  <c r="CM17" i="14"/>
  <c r="CL17" i="14"/>
  <c r="CK17" i="14"/>
  <c r="CJ17" i="14"/>
  <c r="CI17" i="14"/>
  <c r="CH17" i="14"/>
  <c r="CG17" i="14"/>
  <c r="CF17" i="14"/>
  <c r="CE17" i="14"/>
  <c r="CD17" i="14"/>
  <c r="CC17" i="14"/>
  <c r="CB17" i="14"/>
  <c r="CA17" i="14"/>
  <c r="BZ17" i="14"/>
  <c r="BY17" i="14"/>
  <c r="BX17" i="14"/>
  <c r="BW17" i="14"/>
  <c r="BV17" i="14"/>
  <c r="BU17" i="14"/>
  <c r="BT17" i="14"/>
  <c r="BS17" i="14"/>
  <c r="BR17" i="14"/>
  <c r="BQ17" i="14"/>
  <c r="BP17" i="14"/>
  <c r="BO17" i="14"/>
  <c r="BN17" i="14"/>
  <c r="BM17" i="14"/>
  <c r="BL17" i="14"/>
  <c r="BK17" i="14"/>
  <c r="BJ17" i="14"/>
  <c r="BI17" i="14"/>
  <c r="BH17" i="14"/>
  <c r="BG17" i="14"/>
  <c r="BF17" i="14"/>
  <c r="BE17" i="14"/>
  <c r="BD17" i="14"/>
  <c r="BC17" i="14"/>
  <c r="BB17" i="14"/>
  <c r="BA17" i="14"/>
  <c r="AZ17" i="14"/>
  <c r="AY17" i="14"/>
  <c r="AX17" i="14"/>
  <c r="AW17" i="14"/>
  <c r="AV17" i="14"/>
  <c r="AU17" i="14"/>
  <c r="AT17" i="14"/>
  <c r="AS17" i="14"/>
  <c r="AR17" i="14"/>
  <c r="AQ17" i="14"/>
  <c r="AP17" i="14"/>
  <c r="AO17" i="14"/>
  <c r="AN17" i="14"/>
  <c r="AM17" i="14"/>
  <c r="AL17" i="14"/>
  <c r="AK17" i="14"/>
  <c r="AJ17" i="14"/>
  <c r="AI17" i="14"/>
  <c r="AH17" i="14"/>
  <c r="AG17" i="14"/>
  <c r="AF17" i="14"/>
  <c r="AE17" i="14"/>
  <c r="AD17" i="14"/>
  <c r="AC17" i="14"/>
  <c r="AB17" i="14"/>
  <c r="AA17" i="14"/>
  <c r="X17" i="14"/>
  <c r="U17" i="14"/>
  <c r="T17" i="14"/>
  <c r="V17" i="14" s="1"/>
  <c r="D17" i="14"/>
  <c r="FN16" i="14"/>
  <c r="FM16" i="14"/>
  <c r="FL16" i="14"/>
  <c r="FK16" i="14"/>
  <c r="FJ16" i="14"/>
  <c r="FI16" i="14"/>
  <c r="FH16" i="14"/>
  <c r="FG16" i="14"/>
  <c r="FF16" i="14"/>
  <c r="FE16" i="14"/>
  <c r="FD16" i="14"/>
  <c r="FC16" i="14"/>
  <c r="FB16" i="14"/>
  <c r="FA16" i="14"/>
  <c r="EZ16" i="14"/>
  <c r="EY16" i="14"/>
  <c r="EX16" i="14"/>
  <c r="EW16" i="14"/>
  <c r="EV16" i="14"/>
  <c r="EU16" i="14"/>
  <c r="ET16" i="14"/>
  <c r="ES16" i="14"/>
  <c r="ER16" i="14"/>
  <c r="EQ16" i="14"/>
  <c r="EP16" i="14"/>
  <c r="EO16" i="14"/>
  <c r="EN16" i="14"/>
  <c r="EM16" i="14"/>
  <c r="EL16" i="14"/>
  <c r="EK16" i="14"/>
  <c r="EJ16" i="14"/>
  <c r="EI16" i="14"/>
  <c r="EH16" i="14"/>
  <c r="EG16" i="14"/>
  <c r="EF16" i="14"/>
  <c r="EE16" i="14"/>
  <c r="ED16" i="14"/>
  <c r="EC16" i="14"/>
  <c r="EB16" i="14"/>
  <c r="EA16" i="14"/>
  <c r="DZ16" i="14"/>
  <c r="DY16" i="14"/>
  <c r="DX16" i="14"/>
  <c r="DW16" i="14"/>
  <c r="DV16" i="14"/>
  <c r="DU16" i="14" a="1"/>
  <c r="DU16" i="14" s="1"/>
  <c r="DT16" i="14" a="1"/>
  <c r="DT16" i="14" s="1"/>
  <c r="DS16" i="14"/>
  <c r="DR16" i="14" a="1"/>
  <c r="DR16" i="14"/>
  <c r="DP16" i="14"/>
  <c r="DO16" i="14"/>
  <c r="DQ16" i="14" s="1"/>
  <c r="DN16" i="14"/>
  <c r="DM16" i="14"/>
  <c r="DL16" i="14"/>
  <c r="DK16" i="14"/>
  <c r="DJ16" i="14"/>
  <c r="DI16" i="14"/>
  <c r="DH16" i="14"/>
  <c r="DG16" i="14"/>
  <c r="DF16" i="14"/>
  <c r="DE16" i="14"/>
  <c r="DD16" i="14"/>
  <c r="DC16" i="14"/>
  <c r="DB16" i="14"/>
  <c r="DA16" i="14"/>
  <c r="CZ16" i="14"/>
  <c r="CY16" i="14"/>
  <c r="CX16" i="14"/>
  <c r="CW16" i="14"/>
  <c r="CV16" i="14"/>
  <c r="CU16" i="14"/>
  <c r="CT16" i="14"/>
  <c r="CS16" i="14"/>
  <c r="CR16" i="14"/>
  <c r="CQ16" i="14"/>
  <c r="CP16" i="14"/>
  <c r="CO16" i="14"/>
  <c r="CN16" i="14"/>
  <c r="CM16" i="14"/>
  <c r="CL16" i="14"/>
  <c r="CK16" i="14"/>
  <c r="CJ16" i="14"/>
  <c r="CI16" i="14"/>
  <c r="CH16" i="14"/>
  <c r="CG16" i="14"/>
  <c r="CF16" i="14"/>
  <c r="CE16" i="14"/>
  <c r="CD16" i="14"/>
  <c r="CC16" i="14"/>
  <c r="CB16" i="14"/>
  <c r="CA16" i="14"/>
  <c r="BZ16" i="14"/>
  <c r="BY16" i="14"/>
  <c r="BX16" i="14"/>
  <c r="BW16" i="14"/>
  <c r="BV16" i="14"/>
  <c r="BU16" i="14"/>
  <c r="BT16"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U16" i="14"/>
  <c r="AT16" i="14"/>
  <c r="AS16" i="14"/>
  <c r="AR16" i="14"/>
  <c r="AQ16" i="14"/>
  <c r="AP16" i="14"/>
  <c r="AO16" i="14"/>
  <c r="AN16" i="14"/>
  <c r="AM16" i="14"/>
  <c r="AL16" i="14"/>
  <c r="AK16" i="14"/>
  <c r="AJ16" i="14"/>
  <c r="AI16" i="14"/>
  <c r="AH16" i="14"/>
  <c r="AG16" i="14"/>
  <c r="AF16" i="14"/>
  <c r="AE16" i="14"/>
  <c r="AD16" i="14"/>
  <c r="AC16" i="14"/>
  <c r="AB16" i="14"/>
  <c r="AA16" i="14"/>
  <c r="X16" i="14"/>
  <c r="U16" i="14"/>
  <c r="T16" i="14"/>
  <c r="V16" i="14" s="1"/>
  <c r="D16" i="14"/>
  <c r="FN15" i="14"/>
  <c r="FM15" i="14"/>
  <c r="FL15" i="14"/>
  <c r="FK15" i="14"/>
  <c r="FJ15" i="14"/>
  <c r="FI15" i="14"/>
  <c r="FH15" i="14"/>
  <c r="FG15" i="14"/>
  <c r="FF15" i="14"/>
  <c r="FE15" i="14"/>
  <c r="FD15" i="14"/>
  <c r="FC15" i="14"/>
  <c r="FB15" i="14"/>
  <c r="FA15" i="14"/>
  <c r="EZ15" i="14"/>
  <c r="EY15" i="14"/>
  <c r="EX15" i="14"/>
  <c r="EW15" i="14"/>
  <c r="EV15" i="14"/>
  <c r="EU15" i="14"/>
  <c r="ET15" i="14"/>
  <c r="ES15" i="14"/>
  <c r="ER15" i="14"/>
  <c r="EQ15" i="14"/>
  <c r="EP15" i="14"/>
  <c r="EO15" i="14"/>
  <c r="EN15" i="14"/>
  <c r="EM15" i="14"/>
  <c r="EL15" i="14"/>
  <c r="EK15" i="14"/>
  <c r="EJ15" i="14"/>
  <c r="EI15" i="14"/>
  <c r="EH15" i="14"/>
  <c r="EG15" i="14"/>
  <c r="EF15" i="14"/>
  <c r="EE15" i="14"/>
  <c r="ED15" i="14"/>
  <c r="EC15" i="14"/>
  <c r="EB15" i="14"/>
  <c r="EA15" i="14"/>
  <c r="DZ15" i="14"/>
  <c r="DY15" i="14"/>
  <c r="DX15" i="14"/>
  <c r="DW15" i="14"/>
  <c r="DV15" i="14"/>
  <c r="DU15" i="14" a="1"/>
  <c r="DU15" i="14" s="1"/>
  <c r="DT15" i="14" a="1"/>
  <c r="DT15" i="14" s="1"/>
  <c r="DS15" i="14"/>
  <c r="DR15" i="14" a="1"/>
  <c r="DR15" i="14"/>
  <c r="DP15" i="14"/>
  <c r="DO15" i="14"/>
  <c r="DQ15" i="14" s="1"/>
  <c r="DN15" i="14"/>
  <c r="DM15" i="14"/>
  <c r="DL15" i="14"/>
  <c r="DK15" i="14"/>
  <c r="DJ15" i="14"/>
  <c r="DI15" i="14"/>
  <c r="DH15" i="14"/>
  <c r="DG15" i="14"/>
  <c r="DF15" i="14"/>
  <c r="DE15" i="14"/>
  <c r="DD15" i="14"/>
  <c r="DC15" i="14"/>
  <c r="DB15" i="14"/>
  <c r="DA15" i="14"/>
  <c r="CZ15" i="14"/>
  <c r="CY15" i="14"/>
  <c r="CX15" i="14"/>
  <c r="CW15" i="14"/>
  <c r="CV15" i="14"/>
  <c r="CU15" i="14"/>
  <c r="CT15" i="14"/>
  <c r="CS15" i="14"/>
  <c r="CR15" i="14"/>
  <c r="CQ15" i="14"/>
  <c r="CP15" i="14"/>
  <c r="CO15" i="14"/>
  <c r="CN15" i="14"/>
  <c r="CM15" i="14"/>
  <c r="CL15" i="14"/>
  <c r="CK15" i="14"/>
  <c r="CJ15" i="14"/>
  <c r="CI15" i="14"/>
  <c r="CH15" i="14"/>
  <c r="CG15" i="14"/>
  <c r="CF15" i="14"/>
  <c r="CE15" i="14"/>
  <c r="CD15" i="14"/>
  <c r="CC15" i="14"/>
  <c r="CB15" i="14"/>
  <c r="CA15" i="14"/>
  <c r="BZ15" i="14"/>
  <c r="BY15" i="14"/>
  <c r="BX15" i="14"/>
  <c r="BW15" i="14"/>
  <c r="BV15" i="14"/>
  <c r="BU15" i="14"/>
  <c r="BT15" i="14"/>
  <c r="BS15" i="14"/>
  <c r="BR15" i="14"/>
  <c r="BQ15" i="14"/>
  <c r="BP15" i="14"/>
  <c r="BO15" i="14"/>
  <c r="BN15" i="14"/>
  <c r="BM15" i="14"/>
  <c r="BL15" i="14"/>
  <c r="BK15" i="14"/>
  <c r="BJ15" i="14"/>
  <c r="BI15" i="14"/>
  <c r="BH15" i="14"/>
  <c r="BG15" i="14"/>
  <c r="BF15" i="14"/>
  <c r="BE15" i="14"/>
  <c r="BD15" i="14"/>
  <c r="BC15" i="14"/>
  <c r="BB15" i="14"/>
  <c r="BA15" i="14"/>
  <c r="AZ15" i="14"/>
  <c r="AY15" i="14"/>
  <c r="AX15" i="14"/>
  <c r="AW15" i="14"/>
  <c r="AV15" i="14"/>
  <c r="AU15" i="14"/>
  <c r="AT15" i="14"/>
  <c r="AS15" i="14"/>
  <c r="AR15" i="14"/>
  <c r="AQ15" i="14"/>
  <c r="AP15" i="14"/>
  <c r="AO15" i="14"/>
  <c r="AN15" i="14"/>
  <c r="AM15" i="14"/>
  <c r="AL15" i="14"/>
  <c r="AK15" i="14"/>
  <c r="AJ15" i="14"/>
  <c r="AI15" i="14"/>
  <c r="AH15" i="14"/>
  <c r="AG15" i="14"/>
  <c r="AF15" i="14"/>
  <c r="AE15" i="14"/>
  <c r="AD15" i="14"/>
  <c r="AC15" i="14"/>
  <c r="AB15" i="14"/>
  <c r="AA15" i="14"/>
  <c r="X15" i="14"/>
  <c r="U15" i="14"/>
  <c r="T15" i="14"/>
  <c r="V15" i="14" s="1"/>
  <c r="F15" i="14"/>
  <c r="D15" i="14"/>
  <c r="FN14" i="14"/>
  <c r="FM14" i="14"/>
  <c r="FL14" i="14"/>
  <c r="FK14" i="14"/>
  <c r="FJ14" i="14"/>
  <c r="FI14" i="14"/>
  <c r="FH14" i="14"/>
  <c r="FG14" i="14"/>
  <c r="FF14" i="14"/>
  <c r="FE14" i="14"/>
  <c r="FD14" i="14"/>
  <c r="FC14" i="14"/>
  <c r="FB14" i="14"/>
  <c r="FA14" i="14"/>
  <c r="EZ14" i="14"/>
  <c r="EY14" i="14"/>
  <c r="EX14" i="14"/>
  <c r="EW14" i="14"/>
  <c r="EV14" i="14"/>
  <c r="EU14" i="14"/>
  <c r="ET14" i="14"/>
  <c r="ES14" i="14"/>
  <c r="ER14" i="14"/>
  <c r="EQ14" i="14"/>
  <c r="EP14" i="14"/>
  <c r="EO14" i="14"/>
  <c r="EN14" i="14"/>
  <c r="EM14" i="14"/>
  <c r="EL14" i="14"/>
  <c r="EK14" i="14"/>
  <c r="EJ14" i="14"/>
  <c r="EI14" i="14"/>
  <c r="EH14" i="14"/>
  <c r="EG14" i="14"/>
  <c r="EF14" i="14"/>
  <c r="EE14" i="14"/>
  <c r="ED14" i="14"/>
  <c r="EC14" i="14"/>
  <c r="EB14" i="14"/>
  <c r="EA14" i="14"/>
  <c r="DZ14" i="14"/>
  <c r="DY14" i="14"/>
  <c r="DX14" i="14"/>
  <c r="DW14" i="14"/>
  <c r="DV14" i="14"/>
  <c r="DU14" i="14" a="1"/>
  <c r="DU14" i="14"/>
  <c r="DT14" i="14" a="1"/>
  <c r="DT14" i="14"/>
  <c r="DS14" i="14"/>
  <c r="DR14" i="14" a="1"/>
  <c r="DR14" i="14" s="1"/>
  <c r="DQ14" i="14"/>
  <c r="DP14" i="14"/>
  <c r="DO14" i="14"/>
  <c r="DN14" i="14"/>
  <c r="DM14" i="14"/>
  <c r="DL14" i="14"/>
  <c r="DK14" i="14"/>
  <c r="DJ14" i="14"/>
  <c r="DI14" i="14"/>
  <c r="DH14" i="14"/>
  <c r="DG14" i="14"/>
  <c r="DF14" i="14"/>
  <c r="DE14" i="14"/>
  <c r="DD14" i="14"/>
  <c r="DC14" i="14"/>
  <c r="DB14" i="14"/>
  <c r="DA14" i="14"/>
  <c r="CZ14" i="14"/>
  <c r="CY14" i="14"/>
  <c r="CX14" i="14"/>
  <c r="CW14" i="14"/>
  <c r="CV14" i="14"/>
  <c r="CU14" i="14"/>
  <c r="CT14" i="14"/>
  <c r="CS14" i="14"/>
  <c r="CR14" i="14"/>
  <c r="CQ14" i="14"/>
  <c r="CP14" i="14"/>
  <c r="CO14" i="14"/>
  <c r="CN14" i="14"/>
  <c r="CM14" i="14"/>
  <c r="CL14" i="14"/>
  <c r="CK14" i="14"/>
  <c r="CJ14" i="14"/>
  <c r="CI14" i="14"/>
  <c r="CH14" i="14"/>
  <c r="CG14" i="14"/>
  <c r="CF14" i="14"/>
  <c r="CE14" i="14"/>
  <c r="CD14" i="14"/>
  <c r="CC14" i="14"/>
  <c r="CB14" i="14"/>
  <c r="CA14" i="14"/>
  <c r="BZ14" i="14"/>
  <c r="BY14" i="14"/>
  <c r="BX14" i="14"/>
  <c r="BW14" i="14"/>
  <c r="BV14" i="14"/>
  <c r="BU14" i="14"/>
  <c r="BT14" i="14"/>
  <c r="BS14" i="14"/>
  <c r="BR14" i="14"/>
  <c r="BQ14" i="14"/>
  <c r="BP14" i="14"/>
  <c r="BO14" i="14"/>
  <c r="BN14" i="14"/>
  <c r="BM14" i="14"/>
  <c r="BL14" i="14"/>
  <c r="BK14" i="14"/>
  <c r="BJ14" i="14"/>
  <c r="BI14" i="14"/>
  <c r="BH14" i="14"/>
  <c r="BG14" i="14"/>
  <c r="BF14" i="14"/>
  <c r="BE14" i="14"/>
  <c r="BD14" i="14"/>
  <c r="BC14" i="14"/>
  <c r="BB14" i="14"/>
  <c r="BA14" i="14"/>
  <c r="AZ14" i="14"/>
  <c r="AY14" i="14"/>
  <c r="AX14" i="14"/>
  <c r="AW14" i="14"/>
  <c r="AV14" i="14"/>
  <c r="AU14" i="14"/>
  <c r="AT14" i="14"/>
  <c r="AS14" i="14"/>
  <c r="AR14" i="14"/>
  <c r="AQ14" i="14"/>
  <c r="AP14" i="14"/>
  <c r="AO14" i="14"/>
  <c r="AN14" i="14"/>
  <c r="AM14" i="14"/>
  <c r="AL14" i="14"/>
  <c r="AK14" i="14"/>
  <c r="AJ14" i="14"/>
  <c r="AI14" i="14"/>
  <c r="AH14" i="14"/>
  <c r="AG14" i="14"/>
  <c r="AF14" i="14"/>
  <c r="AE14" i="14"/>
  <c r="AD14" i="14"/>
  <c r="AC14" i="14"/>
  <c r="AB14" i="14"/>
  <c r="AA14" i="14"/>
  <c r="X14" i="14"/>
  <c r="U14" i="14"/>
  <c r="T14" i="14"/>
  <c r="V14" i="14" s="1"/>
  <c r="F14" i="14"/>
  <c r="D14" i="14"/>
  <c r="FN13" i="14"/>
  <c r="FM13" i="14"/>
  <c r="FL13" i="14"/>
  <c r="FK13" i="14"/>
  <c r="FJ13" i="14"/>
  <c r="FI13" i="14"/>
  <c r="FH13" i="14"/>
  <c r="FG13" i="14"/>
  <c r="FF13" i="14"/>
  <c r="FE13" i="14"/>
  <c r="FD13" i="14"/>
  <c r="FC13" i="14"/>
  <c r="FB13" i="14"/>
  <c r="FA13" i="14"/>
  <c r="EZ13" i="14"/>
  <c r="EY13" i="14"/>
  <c r="EX13" i="14"/>
  <c r="EW13" i="14"/>
  <c r="EV13" i="14"/>
  <c r="EU13" i="14"/>
  <c r="ET13" i="14"/>
  <c r="ES13" i="14"/>
  <c r="ER13" i="14"/>
  <c r="EQ13" i="14"/>
  <c r="EP13" i="14"/>
  <c r="EO13" i="14"/>
  <c r="EN13" i="14"/>
  <c r="EM13" i="14"/>
  <c r="EL13" i="14"/>
  <c r="EK13" i="14"/>
  <c r="EJ13" i="14"/>
  <c r="EI13" i="14"/>
  <c r="EH13" i="14"/>
  <c r="EG13" i="14"/>
  <c r="EF13" i="14"/>
  <c r="EE13" i="14"/>
  <c r="ED13" i="14"/>
  <c r="EC13" i="14"/>
  <c r="EB13" i="14"/>
  <c r="EA13" i="14"/>
  <c r="DZ13" i="14"/>
  <c r="DY13" i="14"/>
  <c r="DX13" i="14"/>
  <c r="DW13" i="14"/>
  <c r="DV13" i="14"/>
  <c r="DU13" i="14" a="1"/>
  <c r="DU13" i="14"/>
  <c r="DT13" i="14" a="1"/>
  <c r="DT13" i="14"/>
  <c r="DS13" i="14"/>
  <c r="DR13" i="14" a="1"/>
  <c r="DR13" i="14" s="1"/>
  <c r="DQ13" i="14"/>
  <c r="DP13" i="14"/>
  <c r="DO13" i="14"/>
  <c r="DN13" i="14"/>
  <c r="DM13" i="14"/>
  <c r="DL13" i="14"/>
  <c r="DK13" i="14"/>
  <c r="DJ13" i="14"/>
  <c r="DI13" i="14"/>
  <c r="DH13" i="14"/>
  <c r="DG13" i="14"/>
  <c r="DF13" i="14"/>
  <c r="DE13" i="14"/>
  <c r="DD13" i="14"/>
  <c r="DC13" i="14"/>
  <c r="DB13" i="14"/>
  <c r="DA13" i="14"/>
  <c r="CZ13" i="14"/>
  <c r="CY13" i="14"/>
  <c r="CX13" i="14"/>
  <c r="CW13" i="14"/>
  <c r="CV13" i="14"/>
  <c r="CU13" i="14"/>
  <c r="CT13" i="14"/>
  <c r="CS13" i="14"/>
  <c r="CR13" i="14"/>
  <c r="CQ13" i="14"/>
  <c r="CP13" i="14"/>
  <c r="CO13" i="14"/>
  <c r="CN13" i="14"/>
  <c r="CM13" i="14"/>
  <c r="CL13" i="14"/>
  <c r="CK13" i="14"/>
  <c r="CJ13" i="14"/>
  <c r="CI13" i="14"/>
  <c r="CH13" i="14"/>
  <c r="CG13" i="14"/>
  <c r="CF13" i="14"/>
  <c r="CE13" i="14"/>
  <c r="CD13" i="14"/>
  <c r="CC13" i="14"/>
  <c r="CB13" i="14"/>
  <c r="CA13" i="14"/>
  <c r="BZ13" i="14"/>
  <c r="BY13" i="14"/>
  <c r="BX13" i="14"/>
  <c r="BW13" i="14"/>
  <c r="BV13" i="14"/>
  <c r="BU13" i="14"/>
  <c r="BT13" i="14"/>
  <c r="BS13" i="14"/>
  <c r="BR13" i="14"/>
  <c r="BQ13" i="14"/>
  <c r="BP13" i="14"/>
  <c r="BO13" i="14"/>
  <c r="BN13" i="14"/>
  <c r="BM13" i="14"/>
  <c r="BL13" i="14"/>
  <c r="BK13" i="14"/>
  <c r="BJ13" i="14"/>
  <c r="BI13" i="14"/>
  <c r="BH13" i="14"/>
  <c r="BG13" i="14"/>
  <c r="BF13" i="14"/>
  <c r="BE13" i="14"/>
  <c r="BD13" i="14"/>
  <c r="BC13" i="14"/>
  <c r="BB13" i="14"/>
  <c r="BA13" i="14"/>
  <c r="AZ13" i="14"/>
  <c r="AY13" i="14"/>
  <c r="AX13" i="14"/>
  <c r="AW13" i="14"/>
  <c r="AV13" i="14"/>
  <c r="AU13" i="14"/>
  <c r="AT13" i="14"/>
  <c r="AS13" i="14"/>
  <c r="AR13" i="14"/>
  <c r="AQ13" i="14"/>
  <c r="AP13" i="14"/>
  <c r="AO13" i="14"/>
  <c r="AN13" i="14"/>
  <c r="AM13" i="14"/>
  <c r="AL13" i="14"/>
  <c r="AK13" i="14"/>
  <c r="AJ13" i="14"/>
  <c r="AI13" i="14"/>
  <c r="AH13" i="14"/>
  <c r="AG13" i="14"/>
  <c r="AF13" i="14"/>
  <c r="AE13" i="14"/>
  <c r="AD13" i="14"/>
  <c r="AC13" i="14"/>
  <c r="AB13" i="14"/>
  <c r="AA13" i="14"/>
  <c r="X13" i="14"/>
  <c r="V13" i="14"/>
  <c r="U13" i="14"/>
  <c r="T13" i="14"/>
  <c r="H13" i="14"/>
  <c r="G13" i="14"/>
  <c r="F13" i="14"/>
  <c r="D13" i="14"/>
  <c r="DU12" i="14" a="1"/>
  <c r="DU12" i="14"/>
  <c r="DT12" i="14" a="1"/>
  <c r="DT12" i="14"/>
  <c r="DR12" i="14" a="1"/>
  <c r="DR12" i="14" s="1"/>
  <c r="H12" i="14"/>
  <c r="G12" i="14"/>
  <c r="F12" i="14"/>
  <c r="D12" i="14"/>
  <c r="DU11" i="14" a="1"/>
  <c r="DU11" i="14"/>
  <c r="DT11" i="14" a="1"/>
  <c r="DT11" i="14" s="1"/>
  <c r="DR11" i="14" a="1"/>
  <c r="DR11" i="14" s="1"/>
  <c r="H11" i="14"/>
  <c r="G11" i="14"/>
  <c r="F11" i="14"/>
  <c r="D11" i="14"/>
  <c r="DU10" i="14" a="1"/>
  <c r="DU10" i="14" s="1"/>
  <c r="DT10" i="14" a="1"/>
  <c r="DT10" i="14" s="1"/>
  <c r="DR10" i="14" a="1"/>
  <c r="DR10" i="14"/>
  <c r="H10" i="14"/>
  <c r="G10" i="14"/>
  <c r="F10" i="14"/>
  <c r="D10" i="14"/>
  <c r="DU9" i="14" a="1"/>
  <c r="DU9" i="14" s="1"/>
  <c r="DT9" i="14" a="1"/>
  <c r="DT9" i="14"/>
  <c r="DR9" i="14" a="1"/>
  <c r="DR9" i="14" s="1"/>
  <c r="H9" i="14"/>
  <c r="G9" i="14"/>
  <c r="F9" i="14"/>
  <c r="D9" i="14"/>
  <c r="DU8" i="14" a="1"/>
  <c r="DU8" i="14"/>
  <c r="DT8" i="14" a="1"/>
  <c r="DT8" i="14" s="1"/>
  <c r="DR8" i="14" a="1"/>
  <c r="DR8" i="14" s="1"/>
  <c r="H8" i="14"/>
  <c r="G8" i="14"/>
  <c r="F8" i="14"/>
  <c r="D8" i="14"/>
  <c r="DU7" i="14" a="1"/>
  <c r="DU7" i="14"/>
  <c r="DT7" i="14" a="1"/>
  <c r="DT7" i="14" s="1"/>
  <c r="DR7" i="14" a="1"/>
  <c r="DR7" i="14" s="1"/>
  <c r="H7" i="14"/>
  <c r="G7" i="14"/>
  <c r="F7" i="14"/>
  <c r="D7" i="14"/>
  <c r="DU6" i="14" a="1"/>
  <c r="DU6" i="14"/>
  <c r="DT6" i="14" a="1"/>
  <c r="DT6" i="14" s="1"/>
  <c r="DR6" i="14" a="1"/>
  <c r="DR6" i="14"/>
  <c r="H6" i="14"/>
  <c r="G6" i="14"/>
  <c r="F6" i="14"/>
  <c r="D6" i="14"/>
  <c r="DU5" i="14" a="1"/>
  <c r="DU5" i="14" s="1"/>
  <c r="DT5" i="14" a="1"/>
  <c r="DT5" i="14"/>
  <c r="DR5" i="14" a="1"/>
  <c r="DR5" i="14"/>
  <c r="H5" i="14"/>
  <c r="G5" i="14"/>
  <c r="F5" i="14"/>
  <c r="D5" i="14"/>
  <c r="DU4" i="14" a="1"/>
  <c r="DU4" i="14" s="1"/>
  <c r="DT4" i="14" a="1"/>
  <c r="DT4" i="14"/>
  <c r="DR4" i="14" a="1"/>
  <c r="DR4" i="14"/>
  <c r="L4" i="14"/>
  <c r="H4" i="14"/>
  <c r="G4" i="14"/>
  <c r="F4" i="14"/>
  <c r="D4" i="14"/>
  <c r="DU3" i="14" a="1"/>
  <c r="DU3" i="14" s="1"/>
  <c r="DT3" i="14" a="1"/>
  <c r="DT3" i="14"/>
  <c r="DR3" i="14" a="1"/>
  <c r="DR3" i="14"/>
  <c r="Z3" i="14" a="1"/>
  <c r="Z3" i="14"/>
  <c r="Y3" i="14" a="1"/>
  <c r="Y3" i="14" s="1"/>
  <c r="W3" i="14" a="1"/>
  <c r="W3" i="14" s="1"/>
  <c r="L3" i="14"/>
  <c r="H3" i="14"/>
  <c r="G3" i="14"/>
  <c r="F3" i="14"/>
  <c r="D3" i="14"/>
  <c r="F2" i="14"/>
  <c r="D2" i="14"/>
  <c r="B2" i="14"/>
  <c r="AV45" i="12" a="1"/>
  <c r="AV45" i="12" s="1"/>
  <c r="FM12" i="14" s="1"/>
  <c r="AS45" i="12" a="1"/>
  <c r="AS45" i="12" s="1"/>
  <c r="FJ12" i="14" s="1"/>
  <c r="AN45" i="12" a="1"/>
  <c r="AN45" i="12" s="1"/>
  <c r="FE12" i="14" s="1"/>
  <c r="AK45" i="12" a="1"/>
  <c r="AK45" i="12" s="1"/>
  <c r="FB12" i="14" s="1"/>
  <c r="AF45" i="12" a="1"/>
  <c r="AF45" i="12" s="1"/>
  <c r="EW12" i="14" s="1"/>
  <c r="AC45" i="12" a="1"/>
  <c r="AC45" i="12" s="1"/>
  <c r="ET12" i="14" s="1"/>
  <c r="X45" i="12" a="1"/>
  <c r="X45" i="12" s="1"/>
  <c r="EO12" i="14" s="1"/>
  <c r="U45" i="12" a="1"/>
  <c r="U45" i="12" s="1"/>
  <c r="EL12" i="14" s="1"/>
  <c r="P45" i="12" a="1"/>
  <c r="P45" i="12" s="1"/>
  <c r="EG12" i="14" s="1"/>
  <c r="M45" i="12" a="1"/>
  <c r="M45" i="12" s="1"/>
  <c r="ED12" i="14" s="1"/>
  <c r="H45" i="12" a="1"/>
  <c r="H45" i="12" s="1"/>
  <c r="DY12" i="14" s="1"/>
  <c r="E45" i="12" a="1"/>
  <c r="E45" i="12" s="1"/>
  <c r="DV12" i="14" s="1"/>
  <c r="D45" i="12" a="1"/>
  <c r="D45" i="12" s="1"/>
  <c r="DS12" i="14" s="1"/>
  <c r="C45" i="12" a="1"/>
  <c r="C45" i="12"/>
  <c r="DP12" i="14" s="1"/>
  <c r="B45" i="12" a="1"/>
  <c r="B45" i="12" s="1"/>
  <c r="DO12" i="14" s="1"/>
  <c r="DQ12" i="14" s="1"/>
  <c r="AV44" i="12" a="1"/>
  <c r="AV44" i="12" s="1"/>
  <c r="FM11" i="14" s="1"/>
  <c r="AS44" i="12" a="1"/>
  <c r="AS44" i="12" s="1"/>
  <c r="FJ11" i="14" s="1"/>
  <c r="AN44" i="12" a="1"/>
  <c r="AN44" i="12" s="1"/>
  <c r="FE11" i="14" s="1"/>
  <c r="AK44" i="12" a="1"/>
  <c r="AK44" i="12" s="1"/>
  <c r="FB11" i="14" s="1"/>
  <c r="AF44" i="12" a="1"/>
  <c r="AF44" i="12" s="1"/>
  <c r="EW11" i="14" s="1"/>
  <c r="AC44" i="12" a="1"/>
  <c r="AC44" i="12" s="1"/>
  <c r="ET11" i="14" s="1"/>
  <c r="X44" i="12" a="1"/>
  <c r="X44" i="12" s="1"/>
  <c r="EO11" i="14" s="1"/>
  <c r="U44" i="12" a="1"/>
  <c r="U44" i="12" s="1"/>
  <c r="EL11" i="14" s="1"/>
  <c r="P44" i="12" a="1"/>
  <c r="P44" i="12" s="1"/>
  <c r="EG11" i="14" s="1"/>
  <c r="M44" i="12" a="1"/>
  <c r="M44" i="12" s="1"/>
  <c r="ED11" i="14" s="1"/>
  <c r="H44" i="12" a="1"/>
  <c r="H44" i="12" s="1"/>
  <c r="DY11" i="14" s="1"/>
  <c r="E44" i="12" a="1"/>
  <c r="E44" i="12" s="1"/>
  <c r="DV11" i="14" s="1"/>
  <c r="D44" i="12" a="1"/>
  <c r="D44" i="12" s="1"/>
  <c r="DS11" i="14" s="1"/>
  <c r="C44" i="12" a="1"/>
  <c r="C44" i="12"/>
  <c r="DP11" i="14" s="1"/>
  <c r="B44" i="12" a="1"/>
  <c r="B44" i="12" s="1"/>
  <c r="DO11" i="14" s="1"/>
  <c r="DQ11" i="14" s="1"/>
  <c r="AV43" i="12" a="1"/>
  <c r="AV43" i="12" s="1"/>
  <c r="FM10" i="14" s="1"/>
  <c r="AS43" i="12" a="1"/>
  <c r="AS43" i="12" s="1"/>
  <c r="FJ10" i="14" s="1"/>
  <c r="AN43" i="12" a="1"/>
  <c r="AN43" i="12" s="1"/>
  <c r="FE10" i="14" s="1"/>
  <c r="AK43" i="12" a="1"/>
  <c r="AK43" i="12" s="1"/>
  <c r="FB10" i="14" s="1"/>
  <c r="AF43" i="12" a="1"/>
  <c r="AF43" i="12" s="1"/>
  <c r="EW10" i="14" s="1"/>
  <c r="AC43" i="12" a="1"/>
  <c r="AC43" i="12" s="1"/>
  <c r="ET10" i="14" s="1"/>
  <c r="X43" i="12" a="1"/>
  <c r="X43" i="12" s="1"/>
  <c r="EO10" i="14" s="1"/>
  <c r="U43" i="12" a="1"/>
  <c r="U43" i="12" s="1"/>
  <c r="EL10" i="14" s="1"/>
  <c r="P43" i="12" a="1"/>
  <c r="P43" i="12" s="1"/>
  <c r="EG10" i="14" s="1"/>
  <c r="M43" i="12" a="1"/>
  <c r="M43" i="12" s="1"/>
  <c r="ED10" i="14" s="1"/>
  <c r="H43" i="12" a="1"/>
  <c r="H43" i="12" s="1"/>
  <c r="DY10" i="14" s="1"/>
  <c r="E43" i="12" a="1"/>
  <c r="E43" i="12" s="1"/>
  <c r="DV10" i="14" s="1"/>
  <c r="D43" i="12" a="1"/>
  <c r="D43" i="12" s="1"/>
  <c r="DS10" i="14" s="1"/>
  <c r="C43" i="12" a="1"/>
  <c r="C43" i="12"/>
  <c r="DP10" i="14" s="1"/>
  <c r="B43" i="12" a="1"/>
  <c r="B43" i="12" s="1"/>
  <c r="DO10" i="14" s="1"/>
  <c r="DQ10" i="14" s="1"/>
  <c r="AS42" i="12" a="1"/>
  <c r="AS42" i="12" s="1"/>
  <c r="FJ9" i="14" s="1"/>
  <c r="AF42" i="12" a="1"/>
  <c r="AF42" i="12" s="1"/>
  <c r="EW9" i="14" s="1"/>
  <c r="X42" i="12" a="1"/>
  <c r="X42" i="12" s="1"/>
  <c r="EO9" i="14" s="1"/>
  <c r="U42" i="12" a="1"/>
  <c r="U42" i="12" s="1"/>
  <c r="EL9" i="14" s="1"/>
  <c r="M42" i="12" a="1"/>
  <c r="M42" i="12" s="1"/>
  <c r="ED9" i="14" s="1"/>
  <c r="D42" i="12" a="1"/>
  <c r="D42" i="12" s="1"/>
  <c r="DS9" i="14" s="1"/>
  <c r="C42" i="12" a="1"/>
  <c r="C42" i="12"/>
  <c r="DP9" i="14" s="1"/>
  <c r="B42" i="12" a="1"/>
  <c r="B42" i="12" s="1"/>
  <c r="D41" i="12" a="1"/>
  <c r="D41" i="12" s="1"/>
  <c r="DS8" i="14" s="1"/>
  <c r="C41" i="12" a="1"/>
  <c r="C41" i="12"/>
  <c r="DP8" i="14" s="1"/>
  <c r="B41" i="12" a="1"/>
  <c r="B41" i="12" s="1"/>
  <c r="AV41" i="12" s="1" a="1"/>
  <c r="AV41" i="12" s="1"/>
  <c r="FM8" i="14" s="1"/>
  <c r="D40" i="12" a="1"/>
  <c r="D40" i="12" s="1"/>
  <c r="DS7" i="14" s="1"/>
  <c r="C40" i="12" a="1"/>
  <c r="C40" i="12"/>
  <c r="DP7" i="14" s="1"/>
  <c r="B40" i="12" a="1"/>
  <c r="B40" i="12" s="1"/>
  <c r="DO7" i="14" s="1"/>
  <c r="DQ7" i="14" s="1"/>
  <c r="D39" i="12" a="1"/>
  <c r="D39" i="12" s="1"/>
  <c r="DS6" i="14" s="1"/>
  <c r="C39" i="12" a="1"/>
  <c r="C39" i="12" s="1"/>
  <c r="DP6" i="14" s="1"/>
  <c r="B39" i="12" a="1"/>
  <c r="B39" i="12" s="1"/>
  <c r="DO6" i="14" s="1"/>
  <c r="DQ6" i="14" s="1"/>
  <c r="AW38" i="12" a="1"/>
  <c r="AW38" i="12" s="1"/>
  <c r="FN5" i="14" s="1"/>
  <c r="AR38" i="12" a="1"/>
  <c r="AR38" i="12" s="1"/>
  <c r="FI5" i="14" s="1"/>
  <c r="AM38" i="12" a="1"/>
  <c r="AM38" i="12" s="1"/>
  <c r="FD5" i="14" s="1"/>
  <c r="AI38" i="12" a="1"/>
  <c r="AI38" i="12" s="1"/>
  <c r="EZ5" i="14" s="1"/>
  <c r="AG38" i="12" a="1"/>
  <c r="AG38" i="12" s="1"/>
  <c r="EX5" i="14" s="1"/>
  <c r="AE38" i="12" a="1"/>
  <c r="AE38" i="12" s="1"/>
  <c r="EV5" i="14" s="1"/>
  <c r="AA38" i="12" a="1"/>
  <c r="AA38" i="12" s="1"/>
  <c r="ER5" i="14" s="1"/>
  <c r="Y38" i="12" a="1"/>
  <c r="Y38" i="12" s="1"/>
  <c r="EP5" i="14" s="1"/>
  <c r="W38" i="12" a="1"/>
  <c r="W38" i="12" s="1"/>
  <c r="EN5" i="14" s="1"/>
  <c r="U38" i="12" a="1"/>
  <c r="U38" i="12" s="1"/>
  <c r="EL5" i="14" s="1"/>
  <c r="S38" i="12" a="1"/>
  <c r="S38" i="12" s="1"/>
  <c r="EJ5" i="14" s="1"/>
  <c r="Q38" i="12" a="1"/>
  <c r="Q38" i="12" s="1"/>
  <c r="EH5" i="14" s="1"/>
  <c r="O38" i="12" a="1"/>
  <c r="O38" i="12" s="1"/>
  <c r="EF5" i="14" s="1"/>
  <c r="M38" i="12" a="1"/>
  <c r="M38" i="12" s="1"/>
  <c r="ED5" i="14" s="1"/>
  <c r="K38" i="12" a="1"/>
  <c r="K38" i="12" s="1"/>
  <c r="EB5" i="14" s="1"/>
  <c r="I38" i="12" a="1"/>
  <c r="I38" i="12" s="1"/>
  <c r="DZ5" i="14" s="1"/>
  <c r="G38" i="12" a="1"/>
  <c r="G38" i="12" s="1"/>
  <c r="DX5" i="14" s="1"/>
  <c r="E38" i="12" a="1"/>
  <c r="E38" i="12" s="1"/>
  <c r="DV5" i="14" s="1"/>
  <c r="D38" i="12" a="1"/>
  <c r="D38" i="12" s="1"/>
  <c r="DS5" i="14" s="1"/>
  <c r="C38" i="12" a="1"/>
  <c r="C38" i="12" s="1"/>
  <c r="DP5" i="14" s="1"/>
  <c r="B38" i="12" a="1"/>
  <c r="B38" i="12"/>
  <c r="D37" i="12" a="1"/>
  <c r="D37" i="12" s="1"/>
  <c r="DS4" i="14" s="1"/>
  <c r="C37" i="12" a="1"/>
  <c r="C37" i="12" s="1"/>
  <c r="DP4" i="14" s="1"/>
  <c r="B37" i="12" a="1"/>
  <c r="B37" i="12" s="1"/>
  <c r="D36" i="12" a="1"/>
  <c r="D36" i="12" s="1"/>
  <c r="DS3" i="14" s="1"/>
  <c r="C36" i="12" a="1"/>
  <c r="C36" i="12" s="1"/>
  <c r="DP3" i="14" s="1"/>
  <c r="B36" i="12" a="1"/>
  <c r="B36" i="12" s="1"/>
  <c r="CR29" i="12" a="1"/>
  <c r="CR29" i="12" s="1"/>
  <c r="DN12" i="14" s="1"/>
  <c r="CO29" i="12" a="1"/>
  <c r="CO29" i="12" s="1"/>
  <c r="DK12" i="14" s="1"/>
  <c r="CJ29" i="12" a="1"/>
  <c r="CJ29" i="12" s="1"/>
  <c r="DF12" i="14" s="1"/>
  <c r="CG29" i="12" a="1"/>
  <c r="CG29" i="12" s="1"/>
  <c r="DC12" i="14" s="1"/>
  <c r="CB29" i="12" a="1"/>
  <c r="CB29" i="12" s="1"/>
  <c r="CX12" i="14" s="1"/>
  <c r="BY29" i="12" a="1"/>
  <c r="BY29" i="12" s="1"/>
  <c r="CU12" i="14" s="1"/>
  <c r="BT29" i="12" a="1"/>
  <c r="BT29" i="12" s="1"/>
  <c r="CP12" i="14" s="1"/>
  <c r="BQ29" i="12" a="1"/>
  <c r="BQ29" i="12" s="1"/>
  <c r="CM12" i="14" s="1"/>
  <c r="BL29" i="12" a="1"/>
  <c r="BL29" i="12" s="1"/>
  <c r="CH12" i="14" s="1"/>
  <c r="BI29" i="12" a="1"/>
  <c r="BI29" i="12" s="1"/>
  <c r="CE12" i="14" s="1"/>
  <c r="BD29" i="12" a="1"/>
  <c r="BD29" i="12" s="1"/>
  <c r="BZ12" i="14" s="1"/>
  <c r="BA29" i="12" a="1"/>
  <c r="BA29" i="12" s="1"/>
  <c r="BW12" i="14" s="1"/>
  <c r="AV29" i="12" a="1"/>
  <c r="AV29" i="12" s="1"/>
  <c r="BR12" i="14" s="1"/>
  <c r="AS29" i="12" a="1"/>
  <c r="AS29" i="12" s="1"/>
  <c r="BO12" i="14" s="1"/>
  <c r="AN29" i="12" a="1"/>
  <c r="AN29" i="12" s="1"/>
  <c r="BJ12" i="14" s="1"/>
  <c r="AK29" i="12" a="1"/>
  <c r="AK29" i="12" s="1"/>
  <c r="BG12" i="14" s="1"/>
  <c r="AF29" i="12" a="1"/>
  <c r="AF29" i="12" s="1"/>
  <c r="BB12" i="14" s="1"/>
  <c r="AC29" i="12" a="1"/>
  <c r="AC29" i="12" s="1"/>
  <c r="AY12" i="14" s="1"/>
  <c r="X29" i="12" a="1"/>
  <c r="X29" i="12" s="1"/>
  <c r="AT12" i="14" s="1"/>
  <c r="U29" i="12" a="1"/>
  <c r="U29" i="12" s="1"/>
  <c r="AQ12" i="14" s="1"/>
  <c r="P29" i="12" a="1"/>
  <c r="P29" i="12" s="1"/>
  <c r="AL12" i="14" s="1"/>
  <c r="M29" i="12" a="1"/>
  <c r="M29" i="12" s="1"/>
  <c r="AI12" i="14" s="1"/>
  <c r="H29" i="12" a="1"/>
  <c r="H29" i="12" s="1"/>
  <c r="AD12" i="14" s="1"/>
  <c r="E29" i="12" a="1"/>
  <c r="E29" i="12" s="1"/>
  <c r="AA12" i="14" s="1"/>
  <c r="D29" i="12" a="1"/>
  <c r="D29" i="12" s="1"/>
  <c r="X12" i="14" s="1"/>
  <c r="C29" i="12" a="1"/>
  <c r="C29" i="12"/>
  <c r="U12" i="14" s="1"/>
  <c r="B29" i="12" a="1"/>
  <c r="B29" i="12" s="1"/>
  <c r="T12" i="14" s="1"/>
  <c r="V12" i="14" s="1"/>
  <c r="AJ28" i="12" a="1"/>
  <c r="AJ28" i="12" s="1"/>
  <c r="BF11" i="14" s="1"/>
  <c r="O28" i="12" a="1"/>
  <c r="O28" i="12" s="1"/>
  <c r="AK11" i="14" s="1"/>
  <c r="D28" i="12" a="1"/>
  <c r="D28" i="12" s="1"/>
  <c r="X11" i="14" s="1"/>
  <c r="C28" i="12" a="1"/>
  <c r="C28" i="12" s="1"/>
  <c r="U11" i="14" s="1"/>
  <c r="B28" i="12" a="1"/>
  <c r="B28" i="12"/>
  <c r="CA28" i="12" s="1" a="1"/>
  <c r="CA28" i="12" s="1"/>
  <c r="CW11" i="14" s="1"/>
  <c r="CP27" i="12" a="1"/>
  <c r="CP27" i="12" s="1"/>
  <c r="DL10" i="14" s="1"/>
  <c r="CM27" i="12" a="1"/>
  <c r="CM27" i="12" s="1"/>
  <c r="DI10" i="14" s="1"/>
  <c r="CJ27" i="12" a="1"/>
  <c r="CJ27" i="12" s="1"/>
  <c r="DF10" i="14" s="1"/>
  <c r="CH27" i="12" a="1"/>
  <c r="CH27" i="12" s="1"/>
  <c r="DD10" i="14" s="1"/>
  <c r="CG27" i="12" a="1"/>
  <c r="CG27" i="12" s="1"/>
  <c r="DC10" i="14" s="1"/>
  <c r="CE27" i="12" a="1"/>
  <c r="CE27" i="12" s="1"/>
  <c r="DA10" i="14" s="1"/>
  <c r="CB27" i="12" a="1"/>
  <c r="CB27" i="12" s="1"/>
  <c r="CX10" i="14" s="1"/>
  <c r="BZ27" i="12" a="1"/>
  <c r="BZ27" i="12" s="1"/>
  <c r="CV10" i="14" s="1"/>
  <c r="BY27" i="12" a="1"/>
  <c r="BY27" i="12" s="1"/>
  <c r="CU10" i="14" s="1"/>
  <c r="BW27" i="12" a="1"/>
  <c r="BW27" i="12" s="1"/>
  <c r="CS10" i="14" s="1"/>
  <c r="BT27" i="12" a="1"/>
  <c r="BT27" i="12" s="1"/>
  <c r="CP10" i="14" s="1"/>
  <c r="BR27" i="12" a="1"/>
  <c r="BR27" i="12" s="1"/>
  <c r="CN10" i="14" s="1"/>
  <c r="BQ27" i="12" a="1"/>
  <c r="BQ27" i="12" s="1"/>
  <c r="CM10" i="14" s="1"/>
  <c r="BO27" i="12" a="1"/>
  <c r="BO27" i="12" s="1"/>
  <c r="CK10" i="14" s="1"/>
  <c r="BL27" i="12" a="1"/>
  <c r="BL27" i="12" s="1"/>
  <c r="CH10" i="14" s="1"/>
  <c r="BJ27" i="12" a="1"/>
  <c r="BJ27" i="12" s="1"/>
  <c r="CF10" i="14" s="1"/>
  <c r="BI27" i="12" a="1"/>
  <c r="BI27" i="12" s="1"/>
  <c r="CE10" i="14" s="1"/>
  <c r="BG27" i="12" a="1"/>
  <c r="BG27" i="12" s="1"/>
  <c r="CC10" i="14" s="1"/>
  <c r="BD27" i="12" a="1"/>
  <c r="BD27" i="12" s="1"/>
  <c r="BZ10" i="14" s="1"/>
  <c r="BB27" i="12" a="1"/>
  <c r="BB27" i="12" s="1"/>
  <c r="BX10" i="14" s="1"/>
  <c r="BA27" i="12" a="1"/>
  <c r="BA27" i="12" s="1"/>
  <c r="BW10" i="14" s="1"/>
  <c r="AY27" i="12" a="1"/>
  <c r="AY27" i="12" s="1"/>
  <c r="BU10" i="14" s="1"/>
  <c r="AV27" i="12" a="1"/>
  <c r="AV27" i="12" s="1"/>
  <c r="BR10" i="14" s="1"/>
  <c r="AT27" i="12" a="1"/>
  <c r="AT27" i="12" s="1"/>
  <c r="BP10" i="14" s="1"/>
  <c r="AS27" i="12" a="1"/>
  <c r="AS27" i="12" s="1"/>
  <c r="BO10" i="14" s="1"/>
  <c r="AQ27" i="12" a="1"/>
  <c r="AQ27" i="12" s="1"/>
  <c r="BM10" i="14" s="1"/>
  <c r="AN27" i="12" a="1"/>
  <c r="AN27" i="12" s="1"/>
  <c r="BJ10" i="14" s="1"/>
  <c r="AL27" i="12" a="1"/>
  <c r="AL27" i="12" s="1"/>
  <c r="BH10" i="14" s="1"/>
  <c r="AK27" i="12" a="1"/>
  <c r="AK27" i="12" s="1"/>
  <c r="BG10" i="14" s="1"/>
  <c r="AI27" i="12" a="1"/>
  <c r="AI27" i="12" s="1"/>
  <c r="BE10" i="14" s="1"/>
  <c r="AF27" i="12" a="1"/>
  <c r="AF27" i="12" s="1"/>
  <c r="BB10" i="14" s="1"/>
  <c r="AD27" i="12" a="1"/>
  <c r="AD27" i="12" s="1"/>
  <c r="AZ10" i="14" s="1"/>
  <c r="AC27" i="12" a="1"/>
  <c r="AC27" i="12" s="1"/>
  <c r="AY10" i="14" s="1"/>
  <c r="AA27" i="12" a="1"/>
  <c r="AA27" i="12" s="1"/>
  <c r="AW10" i="14" s="1"/>
  <c r="X27" i="12" a="1"/>
  <c r="X27" i="12" s="1"/>
  <c r="AT10" i="14" s="1"/>
  <c r="V27" i="12" a="1"/>
  <c r="V27" i="12" s="1"/>
  <c r="AR10" i="14" s="1"/>
  <c r="U27" i="12" a="1"/>
  <c r="U27" i="12" s="1"/>
  <c r="AQ10" i="14" s="1"/>
  <c r="S27" i="12" a="1"/>
  <c r="S27" i="12" s="1"/>
  <c r="AO10" i="14" s="1"/>
  <c r="P27" i="12" a="1"/>
  <c r="P27" i="12" s="1"/>
  <c r="AL10" i="14" s="1"/>
  <c r="N27" i="12" a="1"/>
  <c r="N27" i="12" s="1"/>
  <c r="AJ10" i="14" s="1"/>
  <c r="M27" i="12" a="1"/>
  <c r="M27" i="12" s="1"/>
  <c r="AI10" i="14" s="1"/>
  <c r="K27" i="12" a="1"/>
  <c r="K27" i="12" s="1"/>
  <c r="AG10" i="14" s="1"/>
  <c r="H27" i="12" a="1"/>
  <c r="H27" i="12" s="1"/>
  <c r="AD10" i="14" s="1"/>
  <c r="F27" i="12" a="1"/>
  <c r="F27" i="12" s="1"/>
  <c r="AB10" i="14" s="1"/>
  <c r="E27" i="12" a="1"/>
  <c r="E27" i="12" s="1"/>
  <c r="AA10" i="14" s="1"/>
  <c r="D27" i="12" a="1"/>
  <c r="D27" i="12" s="1"/>
  <c r="X10" i="14" s="1"/>
  <c r="C27" i="12" a="1"/>
  <c r="C27" i="12" s="1"/>
  <c r="U10" i="14" s="1"/>
  <c r="B27" i="12" a="1"/>
  <c r="B27" i="12" s="1"/>
  <c r="T10" i="14" s="1"/>
  <c r="V10" i="14" s="1"/>
  <c r="CO26" i="12" a="1"/>
  <c r="CO26" i="12" s="1"/>
  <c r="DK9" i="14" s="1"/>
  <c r="CL26" i="12" a="1"/>
  <c r="CL26" i="12" s="1"/>
  <c r="DH9" i="14" s="1"/>
  <c r="CG26" i="12" a="1"/>
  <c r="CG26" i="12" s="1"/>
  <c r="DC9" i="14" s="1"/>
  <c r="CD26" i="12" a="1"/>
  <c r="CD26" i="12" s="1"/>
  <c r="CZ9" i="14" s="1"/>
  <c r="BV26" i="12" a="1"/>
  <c r="BV26" i="12" s="1"/>
  <c r="CR9" i="14" s="1"/>
  <c r="BQ26" i="12" a="1"/>
  <c r="BQ26" i="12" s="1"/>
  <c r="CM9" i="14" s="1"/>
  <c r="BI26" i="12" a="1"/>
  <c r="BI26" i="12" s="1"/>
  <c r="CE9" i="14" s="1"/>
  <c r="BF26" i="12" a="1"/>
  <c r="BF26" i="12" s="1"/>
  <c r="CB9" i="14" s="1"/>
  <c r="BA26" i="12" a="1"/>
  <c r="BA26" i="12" s="1"/>
  <c r="BW9" i="14" s="1"/>
  <c r="AX26" i="12" a="1"/>
  <c r="AX26" i="12" s="1"/>
  <c r="BT9" i="14" s="1"/>
  <c r="AP26" i="12" a="1"/>
  <c r="AP26" i="12" s="1"/>
  <c r="BL9" i="14" s="1"/>
  <c r="AK26" i="12" a="1"/>
  <c r="AK26" i="12" s="1"/>
  <c r="BG9" i="14" s="1"/>
  <c r="AC26" i="12" a="1"/>
  <c r="AC26" i="12" s="1"/>
  <c r="AY9" i="14" s="1"/>
  <c r="Z26" i="12" a="1"/>
  <c r="Z26" i="12" s="1"/>
  <c r="AV9" i="14" s="1"/>
  <c r="U26" i="12" a="1"/>
  <c r="U26" i="12" s="1"/>
  <c r="AQ9" i="14" s="1"/>
  <c r="R26" i="12" a="1"/>
  <c r="R26" i="12" s="1"/>
  <c r="AN9" i="14" s="1"/>
  <c r="J26" i="12" a="1"/>
  <c r="J26" i="12" s="1"/>
  <c r="AF9" i="14" s="1"/>
  <c r="D26" i="12" a="1"/>
  <c r="D26" i="12" s="1"/>
  <c r="X9" i="14" s="1"/>
  <c r="C26" i="12" a="1"/>
  <c r="C26" i="12" s="1"/>
  <c r="U9" i="14" s="1"/>
  <c r="B26" i="12" a="1"/>
  <c r="B26" i="12"/>
  <c r="D25" i="12" a="1"/>
  <c r="D25" i="12" s="1"/>
  <c r="X8" i="14" s="1"/>
  <c r="C25" i="12" a="1"/>
  <c r="C25" i="12"/>
  <c r="U8" i="14" s="1"/>
  <c r="B25" i="12" a="1"/>
  <c r="B25" i="12" s="1"/>
  <c r="AS24" i="12" a="1"/>
  <c r="AS24" i="12" s="1"/>
  <c r="BO7" i="14" s="1"/>
  <c r="AO24" i="12" a="1"/>
  <c r="AO24" i="12" s="1"/>
  <c r="BK7" i="14" s="1"/>
  <c r="AK24" i="12" a="1"/>
  <c r="AK24" i="12" s="1"/>
  <c r="BG7" i="14" s="1"/>
  <c r="AG24" i="12" a="1"/>
  <c r="AG24" i="12" s="1"/>
  <c r="BC7" i="14" s="1"/>
  <c r="AC24" i="12" a="1"/>
  <c r="AC24" i="12" s="1"/>
  <c r="AY7" i="14" s="1"/>
  <c r="Y24" i="12" a="1"/>
  <c r="Y24" i="12" s="1"/>
  <c r="AU7" i="14" s="1"/>
  <c r="U24" i="12" a="1"/>
  <c r="U24" i="12" s="1"/>
  <c r="AQ7" i="14" s="1"/>
  <c r="Q24" i="12" a="1"/>
  <c r="Q24" i="12" s="1"/>
  <c r="AM7" i="14" s="1"/>
  <c r="M24" i="12" a="1"/>
  <c r="M24" i="12" s="1"/>
  <c r="AI7" i="14" s="1"/>
  <c r="I24" i="12" a="1"/>
  <c r="I24" i="12" s="1"/>
  <c r="AE7" i="14" s="1"/>
  <c r="E24" i="12" a="1"/>
  <c r="E24" i="12" s="1"/>
  <c r="AA7" i="14" s="1"/>
  <c r="D24" i="12" a="1"/>
  <c r="D24" i="12" s="1"/>
  <c r="X7" i="14" s="1"/>
  <c r="C24" i="12" a="1"/>
  <c r="C24" i="12" s="1"/>
  <c r="U7" i="14" s="1"/>
  <c r="B24" i="12" a="1"/>
  <c r="B24" i="12"/>
  <c r="AU24" i="12" s="1" a="1"/>
  <c r="AU24" i="12" s="1"/>
  <c r="BQ7" i="14" s="1"/>
  <c r="CP23" i="12" a="1"/>
  <c r="CP23" i="12" s="1"/>
  <c r="DL6" i="14" s="1"/>
  <c r="CL23" i="12" a="1"/>
  <c r="CL23" i="12" s="1"/>
  <c r="DH6" i="14" s="1"/>
  <c r="CH23" i="12" a="1"/>
  <c r="CH23" i="12" s="1"/>
  <c r="DD6" i="14" s="1"/>
  <c r="CD23" i="12" a="1"/>
  <c r="CD23" i="12" s="1"/>
  <c r="CZ6" i="14" s="1"/>
  <c r="BZ23" i="12" a="1"/>
  <c r="BZ23" i="12" s="1"/>
  <c r="CV6" i="14" s="1"/>
  <c r="BV23" i="12" a="1"/>
  <c r="BV23" i="12" s="1"/>
  <c r="CR6" i="14" s="1"/>
  <c r="BR23" i="12" a="1"/>
  <c r="BR23" i="12" s="1"/>
  <c r="CN6" i="14" s="1"/>
  <c r="BN23" i="12" a="1"/>
  <c r="BN23" i="12" s="1"/>
  <c r="CJ6" i="14" s="1"/>
  <c r="BJ23" i="12" a="1"/>
  <c r="BJ23" i="12" s="1"/>
  <c r="CF6" i="14" s="1"/>
  <c r="BF23" i="12" a="1"/>
  <c r="BF23" i="12" s="1"/>
  <c r="CB6" i="14" s="1"/>
  <c r="BB23" i="12" a="1"/>
  <c r="BB23" i="12" s="1"/>
  <c r="BX6" i="14" s="1"/>
  <c r="AX23" i="12" a="1"/>
  <c r="AX23" i="12" s="1"/>
  <c r="BT6" i="14" s="1"/>
  <c r="AT23" i="12" a="1"/>
  <c r="AT23" i="12" s="1"/>
  <c r="BP6" i="14" s="1"/>
  <c r="AP23" i="12" a="1"/>
  <c r="AP23" i="12" s="1"/>
  <c r="BL6" i="14" s="1"/>
  <c r="AL23" i="12" a="1"/>
  <c r="AL23" i="12" s="1"/>
  <c r="BH6" i="14" s="1"/>
  <c r="AH23" i="12" a="1"/>
  <c r="AH23" i="12" s="1"/>
  <c r="BD6" i="14" s="1"/>
  <c r="AD23" i="12" a="1"/>
  <c r="AD23" i="12" s="1"/>
  <c r="AZ6" i="14" s="1"/>
  <c r="Z23" i="12" a="1"/>
  <c r="Z23" i="12" s="1"/>
  <c r="AV6" i="14" s="1"/>
  <c r="V23" i="12" a="1"/>
  <c r="V23" i="12" s="1"/>
  <c r="AR6" i="14" s="1"/>
  <c r="R23" i="12" a="1"/>
  <c r="R23" i="12" s="1"/>
  <c r="AN6" i="14" s="1"/>
  <c r="N23" i="12" a="1"/>
  <c r="N23" i="12" s="1"/>
  <c r="AJ6" i="14" s="1"/>
  <c r="J23" i="12" a="1"/>
  <c r="J23" i="12" s="1"/>
  <c r="AF6" i="14" s="1"/>
  <c r="F23" i="12" a="1"/>
  <c r="F23" i="12" s="1"/>
  <c r="AB6" i="14" s="1"/>
  <c r="D23" i="12" a="1"/>
  <c r="D23" i="12" s="1"/>
  <c r="X6" i="14" s="1"/>
  <c r="C23" i="12" a="1"/>
  <c r="C23" i="12"/>
  <c r="U6" i="14" s="1"/>
  <c r="B23" i="12" a="1"/>
  <c r="B23" i="12" s="1"/>
  <c r="CR23" i="12" s="1" a="1"/>
  <c r="CR23" i="12" s="1"/>
  <c r="DN6" i="14" s="1"/>
  <c r="D22" i="12" a="1"/>
  <c r="D22" i="12" s="1"/>
  <c r="X5" i="14" s="1"/>
  <c r="C22" i="12" a="1"/>
  <c r="C22" i="12" s="1"/>
  <c r="U5" i="14" s="1"/>
  <c r="B22" i="12" a="1"/>
  <c r="B22" i="12" s="1"/>
  <c r="D21" i="12" a="1"/>
  <c r="D21" i="12" s="1"/>
  <c r="X4" i="14" s="1"/>
  <c r="C21" i="12" a="1"/>
  <c r="C21" i="12"/>
  <c r="U4" i="14" s="1"/>
  <c r="B21" i="12" a="1"/>
  <c r="B21" i="12" s="1"/>
  <c r="T4" i="14" s="1"/>
  <c r="V4" i="14" s="1"/>
  <c r="D20" i="12" a="1"/>
  <c r="D20" i="12" s="1"/>
  <c r="X3" i="14" s="1"/>
  <c r="C20" i="12" a="1"/>
  <c r="C20" i="12" s="1"/>
  <c r="U3" i="14" s="1"/>
  <c r="B20" i="12" a="1"/>
  <c r="B20" i="12"/>
  <c r="T3" i="14" s="1"/>
  <c r="V3" i="14" s="1"/>
  <c r="C99" i="11" a="1"/>
  <c r="C99" i="11" s="1"/>
  <c r="D99" i="11" s="1"/>
  <c r="E99" i="11" s="1"/>
  <c r="B99" i="11" a="1"/>
  <c r="B99" i="11" s="1"/>
  <c r="A99" i="11" a="1"/>
  <c r="A99" i="11" s="1"/>
  <c r="C98" i="11" a="1"/>
  <c r="C98" i="11" s="1"/>
  <c r="D98" i="11" s="1"/>
  <c r="E98" i="11" s="1"/>
  <c r="B98" i="11" a="1"/>
  <c r="B98" i="11" s="1"/>
  <c r="A98" i="11" a="1"/>
  <c r="A98" i="11" s="1"/>
  <c r="C97" i="11" a="1"/>
  <c r="C97" i="11" s="1"/>
  <c r="D97" i="11" s="1"/>
  <c r="E97" i="11" s="1"/>
  <c r="B97" i="11" a="1"/>
  <c r="B97" i="11" s="1"/>
  <c r="A97" i="11" a="1"/>
  <c r="A97" i="11" s="1"/>
  <c r="C96" i="11" a="1"/>
  <c r="C96" i="11" s="1"/>
  <c r="D96" i="11" s="1"/>
  <c r="E96" i="11" s="1"/>
  <c r="B96" i="11" a="1"/>
  <c r="B96" i="11" s="1"/>
  <c r="A96" i="11" a="1"/>
  <c r="A96" i="11" s="1"/>
  <c r="C95" i="11" a="1"/>
  <c r="C95" i="11" s="1"/>
  <c r="D95" i="11" s="1"/>
  <c r="E95" i="11" s="1"/>
  <c r="B95" i="11" a="1"/>
  <c r="B95" i="11" s="1"/>
  <c r="A95" i="11" a="1"/>
  <c r="A95" i="11" s="1"/>
  <c r="C94" i="11" a="1"/>
  <c r="C94" i="11" s="1"/>
  <c r="D94" i="11" s="1"/>
  <c r="E94" i="11" s="1"/>
  <c r="B94" i="11" a="1"/>
  <c r="B94" i="11" s="1"/>
  <c r="A94" i="11" a="1"/>
  <c r="A94" i="11" s="1"/>
  <c r="C93" i="11" a="1"/>
  <c r="C93" i="11" s="1"/>
  <c r="D93" i="11" s="1"/>
  <c r="E93" i="11" s="1"/>
  <c r="B93" i="11" a="1"/>
  <c r="B93" i="11" s="1"/>
  <c r="A93" i="11" a="1"/>
  <c r="A93" i="11" s="1"/>
  <c r="C92" i="11" a="1"/>
  <c r="C92" i="11" s="1"/>
  <c r="D92" i="11" s="1"/>
  <c r="E92" i="11" s="1"/>
  <c r="B92" i="11" a="1"/>
  <c r="B92" i="11" s="1"/>
  <c r="A92" i="11" a="1"/>
  <c r="A92" i="11" s="1"/>
  <c r="C91" i="11" a="1"/>
  <c r="C91" i="11" s="1"/>
  <c r="D91" i="11" s="1"/>
  <c r="E91" i="11" s="1"/>
  <c r="B91" i="11" a="1"/>
  <c r="B91" i="11" s="1"/>
  <c r="A91" i="11" a="1"/>
  <c r="A91" i="11" s="1"/>
  <c r="C90" i="11" a="1"/>
  <c r="C90" i="11" s="1"/>
  <c r="D90" i="11" s="1"/>
  <c r="E90" i="11" s="1"/>
  <c r="B90" i="11" a="1"/>
  <c r="B90" i="11" s="1"/>
  <c r="A90" i="11" a="1"/>
  <c r="A90" i="11" s="1"/>
  <c r="C82" i="11" a="1"/>
  <c r="C82" i="11" s="1"/>
  <c r="D82" i="11" s="1"/>
  <c r="E82" i="11" s="1"/>
  <c r="B82" i="11" a="1"/>
  <c r="B82" i="11" s="1"/>
  <c r="A82" i="11" a="1"/>
  <c r="A82" i="11" s="1"/>
  <c r="C81" i="11" a="1"/>
  <c r="C81" i="11" s="1"/>
  <c r="D81" i="11" s="1"/>
  <c r="E81" i="11" s="1"/>
  <c r="B81" i="11" a="1"/>
  <c r="B81" i="11" s="1"/>
  <c r="A81" i="11" a="1"/>
  <c r="A81" i="11" s="1"/>
  <c r="C80" i="11" a="1"/>
  <c r="C80" i="11" s="1"/>
  <c r="D80" i="11" s="1"/>
  <c r="E80" i="11" s="1"/>
  <c r="B80" i="11" a="1"/>
  <c r="B80" i="11" s="1"/>
  <c r="A80" i="11" a="1"/>
  <c r="A80" i="11" s="1"/>
  <c r="C79" i="11" a="1"/>
  <c r="C79" i="11" s="1"/>
  <c r="D79" i="11" s="1"/>
  <c r="E79" i="11" s="1"/>
  <c r="B79" i="11" a="1"/>
  <c r="B79" i="11" s="1"/>
  <c r="A79" i="11" a="1"/>
  <c r="A79" i="11" s="1"/>
  <c r="C78" i="11" a="1"/>
  <c r="C78" i="11" s="1"/>
  <c r="D78" i="11" s="1"/>
  <c r="E78" i="11" s="1"/>
  <c r="B78" i="11" a="1"/>
  <c r="B78" i="11" s="1"/>
  <c r="A78" i="11" a="1"/>
  <c r="A78" i="11" s="1"/>
  <c r="C77" i="11" a="1"/>
  <c r="C77" i="11" s="1"/>
  <c r="D77" i="11" s="1"/>
  <c r="E77" i="11" s="1"/>
  <c r="B77" i="11" a="1"/>
  <c r="B77" i="11" s="1"/>
  <c r="A77" i="11" a="1"/>
  <c r="A77" i="11" s="1"/>
  <c r="C76" i="11" a="1"/>
  <c r="C76" i="11" s="1"/>
  <c r="D76" i="11" s="1"/>
  <c r="E76" i="11" s="1"/>
  <c r="B76" i="11" a="1"/>
  <c r="B76" i="11" s="1"/>
  <c r="A76" i="11" a="1"/>
  <c r="A76" i="11" s="1"/>
  <c r="C75" i="11" a="1"/>
  <c r="C75" i="11" s="1"/>
  <c r="D75" i="11" s="1"/>
  <c r="E75" i="11" s="1"/>
  <c r="B75" i="11" a="1"/>
  <c r="B75" i="11" s="1"/>
  <c r="A75" i="11" a="1"/>
  <c r="A75" i="11" s="1"/>
  <c r="C74" i="11" a="1"/>
  <c r="C74" i="11" s="1"/>
  <c r="D74" i="11" s="1"/>
  <c r="B74" i="11" a="1"/>
  <c r="B74" i="11" s="1"/>
  <c r="A74" i="11" a="1"/>
  <c r="A74" i="11" s="1"/>
  <c r="C73" i="11" a="1"/>
  <c r="C73" i="11" s="1"/>
  <c r="D73" i="11" s="1"/>
  <c r="B73" i="11" a="1"/>
  <c r="B73" i="11" s="1"/>
  <c r="A73" i="11" a="1"/>
  <c r="A73" i="11" s="1"/>
  <c r="C65" i="11" a="1"/>
  <c r="C65" i="11" s="1"/>
  <c r="D65" i="11" s="1"/>
  <c r="E65" i="11" s="1"/>
  <c r="B65" i="11" a="1"/>
  <c r="B65" i="11" s="1"/>
  <c r="A65" i="11" a="1"/>
  <c r="A65" i="11" s="1"/>
  <c r="C64" i="11" a="1"/>
  <c r="C64" i="11" s="1"/>
  <c r="D64" i="11" s="1"/>
  <c r="E64" i="11" s="1"/>
  <c r="B64" i="11" a="1"/>
  <c r="B64" i="11" s="1"/>
  <c r="A64" i="11" a="1"/>
  <c r="A64" i="11" s="1"/>
  <c r="C63" i="11" a="1"/>
  <c r="C63" i="11" s="1"/>
  <c r="D63" i="11" s="1"/>
  <c r="E63" i="11" s="1"/>
  <c r="B63" i="11" a="1"/>
  <c r="B63" i="11" s="1"/>
  <c r="A63" i="11" a="1"/>
  <c r="A63" i="11" s="1"/>
  <c r="C62" i="11" a="1"/>
  <c r="C62" i="11" s="1"/>
  <c r="D62" i="11" s="1"/>
  <c r="E62" i="11" s="1"/>
  <c r="B62" i="11" a="1"/>
  <c r="B62" i="11" s="1"/>
  <c r="A62" i="11" a="1"/>
  <c r="A62" i="11" s="1"/>
  <c r="C61" i="11" a="1"/>
  <c r="C61" i="11" s="1"/>
  <c r="D61" i="11" s="1"/>
  <c r="E61" i="11" s="1"/>
  <c r="B61" i="11" a="1"/>
  <c r="B61" i="11" s="1"/>
  <c r="A61" i="11" a="1"/>
  <c r="A61" i="11" s="1"/>
  <c r="C60" i="11" a="1"/>
  <c r="C60" i="11" s="1"/>
  <c r="D60" i="11" s="1"/>
  <c r="E60" i="11" s="1"/>
  <c r="B60" i="11" a="1"/>
  <c r="B60" i="11" s="1"/>
  <c r="A60" i="11" a="1"/>
  <c r="A60" i="11" s="1"/>
  <c r="C59" i="11" a="1"/>
  <c r="C59" i="11" s="1"/>
  <c r="D59" i="11" s="1"/>
  <c r="E59" i="11" s="1"/>
  <c r="B59" i="11" a="1"/>
  <c r="B59" i="11" s="1"/>
  <c r="A59" i="11" a="1"/>
  <c r="A59" i="11" s="1"/>
  <c r="C58" i="11" a="1"/>
  <c r="C58" i="11" s="1"/>
  <c r="D58" i="11" s="1"/>
  <c r="B58" i="11" a="1"/>
  <c r="B58" i="11" s="1"/>
  <c r="A58" i="11" a="1"/>
  <c r="A58" i="11" s="1"/>
  <c r="C57" i="11" a="1"/>
  <c r="C57" i="11" s="1"/>
  <c r="D57" i="11" s="1"/>
  <c r="E57" i="11" s="1"/>
  <c r="B57" i="11" a="1"/>
  <c r="B57" i="11" s="1"/>
  <c r="A57" i="11" a="1"/>
  <c r="A57" i="11" s="1"/>
  <c r="C56" i="11" a="1"/>
  <c r="C56" i="11" s="1"/>
  <c r="D56" i="11" s="1"/>
  <c r="E56" i="11" s="1"/>
  <c r="B56" i="11" a="1"/>
  <c r="B56" i="11" s="1"/>
  <c r="A56" i="11" a="1"/>
  <c r="A56" i="11" s="1"/>
  <c r="C48" i="11" a="1"/>
  <c r="C48" i="11" s="1"/>
  <c r="D48" i="11" s="1"/>
  <c r="E48" i="11" s="1"/>
  <c r="B48" i="11" a="1"/>
  <c r="B48" i="11" s="1"/>
  <c r="A48" i="11" a="1"/>
  <c r="A48" i="11" s="1"/>
  <c r="C47" i="11" a="1"/>
  <c r="C47" i="11" s="1"/>
  <c r="D47" i="11" s="1"/>
  <c r="E47" i="11" s="1"/>
  <c r="B47" i="11" a="1"/>
  <c r="B47" i="11" s="1"/>
  <c r="A47" i="11" a="1"/>
  <c r="A47" i="11" s="1"/>
  <c r="C46" i="11" a="1"/>
  <c r="C46" i="11" s="1"/>
  <c r="D46" i="11" s="1"/>
  <c r="E46" i="11" s="1"/>
  <c r="B46" i="11" a="1"/>
  <c r="B46" i="11" s="1"/>
  <c r="A46" i="11" a="1"/>
  <c r="A46" i="11" s="1"/>
  <c r="C45" i="11" a="1"/>
  <c r="C45" i="11" s="1"/>
  <c r="D45" i="11" s="1"/>
  <c r="E45" i="11" s="1"/>
  <c r="B45" i="11" a="1"/>
  <c r="B45" i="11" s="1"/>
  <c r="A45" i="11" a="1"/>
  <c r="A45" i="11" s="1"/>
  <c r="C44" i="11" a="1"/>
  <c r="C44" i="11" s="1"/>
  <c r="D44" i="11" s="1"/>
  <c r="E44" i="11" s="1"/>
  <c r="B44" i="11" a="1"/>
  <c r="B44" i="11" s="1"/>
  <c r="A44" i="11" a="1"/>
  <c r="A44" i="11" s="1"/>
  <c r="C43" i="11" a="1"/>
  <c r="C43" i="11" s="1"/>
  <c r="D43" i="11" s="1"/>
  <c r="E43" i="11" s="1"/>
  <c r="B43" i="11" a="1"/>
  <c r="B43" i="11" s="1"/>
  <c r="A43" i="11" a="1"/>
  <c r="A43" i="11" s="1"/>
  <c r="C42" i="11" a="1"/>
  <c r="C42" i="11" s="1"/>
  <c r="D42" i="11" s="1"/>
  <c r="E42" i="11" s="1"/>
  <c r="B42" i="11" a="1"/>
  <c r="B42" i="11" s="1"/>
  <c r="A42" i="11" a="1"/>
  <c r="A42" i="11" s="1"/>
  <c r="C41" i="11" a="1"/>
  <c r="C41" i="11" s="1"/>
  <c r="D41" i="11" s="1"/>
  <c r="E41" i="11" s="1"/>
  <c r="B41" i="11" a="1"/>
  <c r="B41" i="11" s="1"/>
  <c r="A41" i="11" a="1"/>
  <c r="A41" i="11" s="1"/>
  <c r="C40" i="11" a="1"/>
  <c r="C40" i="11" s="1"/>
  <c r="D40" i="11" s="1"/>
  <c r="E40" i="11" s="1"/>
  <c r="B40" i="11" a="1"/>
  <c r="B40" i="11" s="1"/>
  <c r="A40" i="11" a="1"/>
  <c r="A40" i="11" s="1"/>
  <c r="C39" i="11" a="1"/>
  <c r="C39" i="11" s="1"/>
  <c r="D39" i="11" s="1"/>
  <c r="E39" i="11" s="1"/>
  <c r="B39" i="11" a="1"/>
  <c r="B39" i="11" s="1"/>
  <c r="A39" i="11" a="1"/>
  <c r="A39" i="11" s="1"/>
  <c r="C31" i="11" a="1"/>
  <c r="C31" i="11" s="1"/>
  <c r="D31" i="11" s="1"/>
  <c r="E31" i="11" s="1"/>
  <c r="B31" i="11" a="1"/>
  <c r="B31" i="11" s="1"/>
  <c r="A31" i="11" a="1"/>
  <c r="A31" i="11" s="1"/>
  <c r="C30" i="11" a="1"/>
  <c r="C30" i="11" s="1"/>
  <c r="D30" i="11" s="1"/>
  <c r="E30" i="11" s="1"/>
  <c r="B30" i="11" a="1"/>
  <c r="B30" i="11" s="1"/>
  <c r="A30" i="11" a="1"/>
  <c r="A30" i="11" s="1"/>
  <c r="C29" i="11" a="1"/>
  <c r="C29" i="11" s="1"/>
  <c r="D29" i="11" s="1"/>
  <c r="E29" i="11" s="1"/>
  <c r="B29" i="11" a="1"/>
  <c r="B29" i="11" s="1"/>
  <c r="A29" i="11" a="1"/>
  <c r="A29" i="11" s="1"/>
  <c r="C28" i="11" a="1"/>
  <c r="C28" i="11" s="1"/>
  <c r="D28" i="11" s="1"/>
  <c r="E28" i="11" s="1"/>
  <c r="B28" i="11" a="1"/>
  <c r="B28" i="11" s="1"/>
  <c r="A28" i="11" a="1"/>
  <c r="A28" i="11" s="1"/>
  <c r="C27" i="11" a="1"/>
  <c r="C27" i="11" s="1"/>
  <c r="D27" i="11" s="1"/>
  <c r="E27" i="11" s="1"/>
  <c r="B27" i="11" a="1"/>
  <c r="B27" i="11" s="1"/>
  <c r="A27" i="11" a="1"/>
  <c r="A27" i="11" s="1"/>
  <c r="C26" i="11" a="1"/>
  <c r="C26" i="11" s="1"/>
  <c r="D26" i="11" s="1"/>
  <c r="E26" i="11" s="1"/>
  <c r="B26" i="11" a="1"/>
  <c r="B26" i="11" s="1"/>
  <c r="A26" i="11" a="1"/>
  <c r="A26" i="11" s="1"/>
  <c r="C25" i="11" a="1"/>
  <c r="C25" i="11" s="1"/>
  <c r="D25" i="11" s="1"/>
  <c r="E25" i="11" s="1"/>
  <c r="B25" i="11" a="1"/>
  <c r="B25" i="11" s="1"/>
  <c r="A25" i="11" a="1"/>
  <c r="A25" i="11" s="1"/>
  <c r="C24" i="11" a="1"/>
  <c r="C24" i="11" s="1"/>
  <c r="D24" i="11" s="1"/>
  <c r="E24" i="11" s="1"/>
  <c r="B24" i="11" a="1"/>
  <c r="B24" i="11" s="1"/>
  <c r="A24" i="11" a="1"/>
  <c r="A24" i="11" s="1"/>
  <c r="C23" i="11" a="1"/>
  <c r="C23" i="11" s="1"/>
  <c r="D23" i="11" s="1"/>
  <c r="E23" i="11" s="1"/>
  <c r="B23" i="11" a="1"/>
  <c r="B23" i="11" s="1"/>
  <c r="A23" i="11" a="1"/>
  <c r="A23" i="11" s="1"/>
  <c r="C22" i="11" a="1"/>
  <c r="C22" i="11" s="1"/>
  <c r="D22" i="11" s="1"/>
  <c r="E22" i="11" s="1"/>
  <c r="B22" i="11" a="1"/>
  <c r="B22" i="11" s="1"/>
  <c r="A22" i="11" a="1"/>
  <c r="A22" i="11" s="1"/>
  <c r="C116" i="10" a="1"/>
  <c r="C116" i="10" s="1"/>
  <c r="D116" i="10" s="1"/>
  <c r="E116" i="10" s="1"/>
  <c r="B116" i="10" a="1"/>
  <c r="B116" i="10" s="1"/>
  <c r="A116" i="10" a="1"/>
  <c r="A116" i="10" s="1"/>
  <c r="C115" i="10" a="1"/>
  <c r="C115" i="10" s="1"/>
  <c r="D115" i="10" s="1"/>
  <c r="E115" i="10" s="1"/>
  <c r="B115" i="10" a="1"/>
  <c r="B115" i="10" s="1"/>
  <c r="A115" i="10" a="1"/>
  <c r="A115" i="10" s="1"/>
  <c r="C114" i="10" a="1"/>
  <c r="C114" i="10" s="1"/>
  <c r="D114" i="10" s="1"/>
  <c r="E114" i="10" s="1"/>
  <c r="B114" i="10" a="1"/>
  <c r="B114" i="10" s="1"/>
  <c r="A114" i="10" a="1"/>
  <c r="A114" i="10" s="1"/>
  <c r="C113" i="10" a="1"/>
  <c r="C113" i="10" s="1"/>
  <c r="D113" i="10" s="1"/>
  <c r="E113" i="10" s="1"/>
  <c r="B113" i="10" a="1"/>
  <c r="B113" i="10" s="1"/>
  <c r="A113" i="10" a="1"/>
  <c r="A113" i="10" s="1"/>
  <c r="C112" i="10" a="1"/>
  <c r="C112" i="10" s="1"/>
  <c r="D112" i="10" s="1"/>
  <c r="E112" i="10" s="1"/>
  <c r="B112" i="10" a="1"/>
  <c r="B112" i="10" s="1"/>
  <c r="A112" i="10" a="1"/>
  <c r="A112" i="10" s="1"/>
  <c r="C111" i="10" a="1"/>
  <c r="C111" i="10" s="1"/>
  <c r="D111" i="10" s="1"/>
  <c r="E111" i="10" s="1"/>
  <c r="B111" i="10" a="1"/>
  <c r="B111" i="10" s="1"/>
  <c r="A111" i="10" a="1"/>
  <c r="A111" i="10" s="1"/>
  <c r="C110" i="10" a="1"/>
  <c r="C110" i="10" s="1"/>
  <c r="D110" i="10" s="1"/>
  <c r="E110" i="10" s="1"/>
  <c r="B110" i="10" a="1"/>
  <c r="B110" i="10" s="1"/>
  <c r="A110" i="10" a="1"/>
  <c r="A110" i="10" s="1"/>
  <c r="C109" i="10" a="1"/>
  <c r="C109" i="10" s="1"/>
  <c r="D109" i="10" s="1"/>
  <c r="E109" i="10" s="1"/>
  <c r="B109" i="10" a="1"/>
  <c r="B109" i="10" s="1"/>
  <c r="A109" i="10" a="1"/>
  <c r="A109" i="10" s="1"/>
  <c r="C108" i="10" a="1"/>
  <c r="C108" i="10" s="1"/>
  <c r="D108" i="10" s="1"/>
  <c r="E108" i="10" s="1"/>
  <c r="B108" i="10" a="1"/>
  <c r="B108" i="10" s="1"/>
  <c r="A108" i="10" a="1"/>
  <c r="A108" i="10" s="1"/>
  <c r="C107" i="10" a="1"/>
  <c r="C107" i="10" s="1"/>
  <c r="D107" i="10" s="1"/>
  <c r="E107" i="10" s="1"/>
  <c r="B107" i="10" a="1"/>
  <c r="B107" i="10" s="1"/>
  <c r="A107" i="10" a="1"/>
  <c r="A107" i="10" s="1"/>
  <c r="C99" i="10" a="1"/>
  <c r="C99" i="10" s="1"/>
  <c r="D99" i="10" s="1"/>
  <c r="E99" i="10" s="1"/>
  <c r="B99" i="10" a="1"/>
  <c r="B99" i="10" s="1"/>
  <c r="A99" i="10" a="1"/>
  <c r="A99" i="10" s="1"/>
  <c r="C98" i="10" a="1"/>
  <c r="C98" i="10" s="1"/>
  <c r="D98" i="10" s="1"/>
  <c r="E98" i="10" s="1"/>
  <c r="B98" i="10" a="1"/>
  <c r="B98" i="10" s="1"/>
  <c r="A98" i="10" a="1"/>
  <c r="A98" i="10" s="1"/>
  <c r="C97" i="10" a="1"/>
  <c r="C97" i="10" s="1"/>
  <c r="D97" i="10" s="1"/>
  <c r="E97" i="10" s="1"/>
  <c r="B97" i="10" a="1"/>
  <c r="B97" i="10" s="1"/>
  <c r="A97" i="10" a="1"/>
  <c r="A97" i="10" s="1"/>
  <c r="C96" i="10" a="1"/>
  <c r="C96" i="10" s="1"/>
  <c r="D96" i="10" s="1"/>
  <c r="E96" i="10" s="1"/>
  <c r="B96" i="10" a="1"/>
  <c r="B96" i="10" s="1"/>
  <c r="A96" i="10" a="1"/>
  <c r="A96" i="10" s="1"/>
  <c r="C95" i="10" a="1"/>
  <c r="C95" i="10" s="1"/>
  <c r="D95" i="10" s="1"/>
  <c r="E95" i="10" s="1"/>
  <c r="B95" i="10" a="1"/>
  <c r="B95" i="10" s="1"/>
  <c r="A95" i="10" a="1"/>
  <c r="A95" i="10" s="1"/>
  <c r="C94" i="10" a="1"/>
  <c r="C94" i="10" s="1"/>
  <c r="D94" i="10" s="1"/>
  <c r="E94" i="10" s="1"/>
  <c r="B94" i="10" a="1"/>
  <c r="B94" i="10" s="1"/>
  <c r="A94" i="10" a="1"/>
  <c r="A94" i="10" s="1"/>
  <c r="C93" i="10" a="1"/>
  <c r="C93" i="10" s="1"/>
  <c r="D93" i="10" s="1"/>
  <c r="E93" i="10" s="1"/>
  <c r="B93" i="10" a="1"/>
  <c r="B93" i="10" s="1"/>
  <c r="A93" i="10" a="1"/>
  <c r="A93" i="10" s="1"/>
  <c r="C92" i="10" a="1"/>
  <c r="C92" i="10" s="1"/>
  <c r="D92" i="10" s="1"/>
  <c r="E92" i="10" s="1"/>
  <c r="B92" i="10" a="1"/>
  <c r="B92" i="10" s="1"/>
  <c r="A92" i="10" a="1"/>
  <c r="A92" i="10" s="1"/>
  <c r="C91" i="10" a="1"/>
  <c r="C91" i="10" s="1"/>
  <c r="D91" i="10" s="1"/>
  <c r="B91" i="10" a="1"/>
  <c r="B91" i="10" s="1"/>
  <c r="A91" i="10" a="1"/>
  <c r="A91" i="10" s="1"/>
  <c r="C90" i="10" a="1"/>
  <c r="C90" i="10" s="1"/>
  <c r="D90" i="10" s="1"/>
  <c r="B90" i="10" a="1"/>
  <c r="B90" i="10" s="1"/>
  <c r="A90" i="10" a="1"/>
  <c r="A90" i="10" s="1"/>
  <c r="C82" i="10" a="1"/>
  <c r="C82" i="10" s="1"/>
  <c r="D82" i="10" s="1"/>
  <c r="E82" i="10" s="1"/>
  <c r="B82" i="10" a="1"/>
  <c r="B82" i="10"/>
  <c r="A82" i="10" a="1"/>
  <c r="A82" i="10" s="1"/>
  <c r="C81" i="10" a="1"/>
  <c r="C81" i="10" s="1"/>
  <c r="D81" i="10" s="1"/>
  <c r="E81" i="10" s="1"/>
  <c r="B81" i="10" a="1"/>
  <c r="B81" i="10" s="1"/>
  <c r="A81" i="10" a="1"/>
  <c r="A81" i="10" s="1"/>
  <c r="C80" i="10" a="1"/>
  <c r="C80" i="10" s="1"/>
  <c r="D80" i="10" s="1"/>
  <c r="E80" i="10" s="1"/>
  <c r="B80" i="10" a="1"/>
  <c r="B80" i="10"/>
  <c r="A80" i="10" a="1"/>
  <c r="A80" i="10" s="1"/>
  <c r="C79" i="10" a="1"/>
  <c r="C79" i="10" s="1"/>
  <c r="D79" i="10" s="1"/>
  <c r="E79" i="10" s="1"/>
  <c r="B79" i="10" a="1"/>
  <c r="B79" i="10"/>
  <c r="A79" i="10" a="1"/>
  <c r="A79" i="10" s="1"/>
  <c r="C78" i="10" a="1"/>
  <c r="C78" i="10" s="1"/>
  <c r="D78" i="10" s="1"/>
  <c r="E78" i="10" s="1"/>
  <c r="B78" i="10" a="1"/>
  <c r="B78" i="10"/>
  <c r="A78" i="10" a="1"/>
  <c r="A78" i="10" s="1"/>
  <c r="C77" i="10" a="1"/>
  <c r="C77" i="10" s="1"/>
  <c r="D77" i="10" s="1"/>
  <c r="E77" i="10" s="1"/>
  <c r="B77" i="10" a="1"/>
  <c r="B77" i="10"/>
  <c r="A77" i="10" a="1"/>
  <c r="A77" i="10" s="1"/>
  <c r="C76" i="10" a="1"/>
  <c r="C76" i="10" s="1"/>
  <c r="D76" i="10" s="1"/>
  <c r="E76" i="10" s="1"/>
  <c r="B76" i="10" a="1"/>
  <c r="B76" i="10"/>
  <c r="A76" i="10" a="1"/>
  <c r="A76" i="10" s="1"/>
  <c r="C75" i="10" a="1"/>
  <c r="C75" i="10" s="1"/>
  <c r="D75" i="10" s="1"/>
  <c r="E75" i="10" s="1"/>
  <c r="B75" i="10" a="1"/>
  <c r="B75" i="10"/>
  <c r="A75" i="10" a="1"/>
  <c r="A75" i="10" s="1"/>
  <c r="C74" i="10" a="1"/>
  <c r="C74" i="10" s="1"/>
  <c r="D74" i="10" s="1"/>
  <c r="B74" i="10" a="1"/>
  <c r="B74" i="10" s="1"/>
  <c r="A74" i="10" a="1"/>
  <c r="A74" i="10"/>
  <c r="C73" i="10" a="1"/>
  <c r="C73" i="10" s="1"/>
  <c r="D73" i="10" s="1"/>
  <c r="E73" i="10" s="1"/>
  <c r="B73" i="10" a="1"/>
  <c r="B73" i="10" s="1"/>
  <c r="A73" i="10" a="1"/>
  <c r="A73" i="10"/>
  <c r="C65" i="10" a="1"/>
  <c r="C65" i="10" s="1"/>
  <c r="D65" i="10" s="1"/>
  <c r="E65" i="10" s="1"/>
  <c r="B65" i="10" a="1"/>
  <c r="B65" i="10" s="1"/>
  <c r="A65" i="10" a="1"/>
  <c r="A65" i="10"/>
  <c r="C64" i="10" a="1"/>
  <c r="C64" i="10" s="1"/>
  <c r="D64" i="10" s="1"/>
  <c r="E64" i="10" s="1"/>
  <c r="B64" i="10" a="1"/>
  <c r="B64" i="10" s="1"/>
  <c r="A64" i="10" a="1"/>
  <c r="A64" i="10"/>
  <c r="C63" i="10" a="1"/>
  <c r="C63" i="10" s="1"/>
  <c r="D63" i="10" s="1"/>
  <c r="E63" i="10" s="1"/>
  <c r="B63" i="10" a="1"/>
  <c r="B63" i="10" s="1"/>
  <c r="A63" i="10" a="1"/>
  <c r="A63" i="10"/>
  <c r="C62" i="10" a="1"/>
  <c r="C62" i="10" s="1"/>
  <c r="D62" i="10" s="1"/>
  <c r="E62" i="10" s="1"/>
  <c r="B62" i="10" a="1"/>
  <c r="B62" i="10" s="1"/>
  <c r="A62" i="10" a="1"/>
  <c r="A62" i="10"/>
  <c r="C61" i="10" a="1"/>
  <c r="C61" i="10" s="1"/>
  <c r="D61" i="10" s="1"/>
  <c r="E61" i="10" s="1"/>
  <c r="B61" i="10" a="1"/>
  <c r="B61" i="10" s="1"/>
  <c r="A61" i="10" a="1"/>
  <c r="A61" i="10"/>
  <c r="C60" i="10" a="1"/>
  <c r="C60" i="10" s="1"/>
  <c r="D60" i="10" s="1"/>
  <c r="E60" i="10" s="1"/>
  <c r="B60" i="10" a="1"/>
  <c r="B60" i="10" s="1"/>
  <c r="A60" i="10" a="1"/>
  <c r="A60" i="10"/>
  <c r="C59" i="10" a="1"/>
  <c r="C59" i="10" s="1"/>
  <c r="D59" i="10" s="1"/>
  <c r="E59" i="10" s="1"/>
  <c r="B59" i="10" a="1"/>
  <c r="B59" i="10" s="1"/>
  <c r="A59" i="10" a="1"/>
  <c r="A59" i="10"/>
  <c r="C58" i="10" a="1"/>
  <c r="C58" i="10" s="1"/>
  <c r="B58" i="10" a="1"/>
  <c r="B58" i="10" s="1"/>
  <c r="A58" i="10" a="1"/>
  <c r="A58" i="10"/>
  <c r="C57" i="10" a="1"/>
  <c r="C57" i="10" s="1"/>
  <c r="B57" i="10" a="1"/>
  <c r="B57" i="10" s="1"/>
  <c r="A57" i="10" a="1"/>
  <c r="A57" i="10"/>
  <c r="C56" i="10" a="1"/>
  <c r="C56" i="10" s="1"/>
  <c r="B56" i="10" a="1"/>
  <c r="B56" i="10" s="1"/>
  <c r="A56" i="10" a="1"/>
  <c r="A56" i="10"/>
  <c r="C48" i="10" a="1"/>
  <c r="C48" i="10" s="1"/>
  <c r="D48" i="10" s="1"/>
  <c r="E48" i="10" s="1"/>
  <c r="B48" i="10" a="1"/>
  <c r="B48" i="10" s="1"/>
  <c r="A48" i="10" a="1"/>
  <c r="A48" i="10"/>
  <c r="C47" i="10" a="1"/>
  <c r="C47" i="10" s="1"/>
  <c r="D47" i="10" s="1"/>
  <c r="E47" i="10" s="1"/>
  <c r="B47" i="10" a="1"/>
  <c r="B47" i="10" s="1"/>
  <c r="A47" i="10" a="1"/>
  <c r="A47" i="10"/>
  <c r="C46" i="10" a="1"/>
  <c r="C46" i="10" s="1"/>
  <c r="D46" i="10" s="1"/>
  <c r="E46" i="10" s="1"/>
  <c r="B46" i="10" a="1"/>
  <c r="B46" i="10" s="1"/>
  <c r="A46" i="10" a="1"/>
  <c r="A46" i="10"/>
  <c r="C45" i="10" a="1"/>
  <c r="C45" i="10" s="1"/>
  <c r="D45" i="10" s="1"/>
  <c r="E45" i="10" s="1"/>
  <c r="B45" i="10" a="1"/>
  <c r="B45" i="10" s="1"/>
  <c r="A45" i="10" a="1"/>
  <c r="A45" i="10"/>
  <c r="C44" i="10" a="1"/>
  <c r="C44" i="10" s="1"/>
  <c r="D44" i="10" s="1"/>
  <c r="E44" i="10" s="1"/>
  <c r="B44" i="10" a="1"/>
  <c r="B44" i="10" s="1"/>
  <c r="A44" i="10" a="1"/>
  <c r="A44" i="10" s="1"/>
  <c r="C43" i="10" a="1"/>
  <c r="C43" i="10" s="1"/>
  <c r="D43" i="10" s="1"/>
  <c r="E43" i="10" s="1"/>
  <c r="B43" i="10" a="1"/>
  <c r="B43" i="10"/>
  <c r="A43" i="10" a="1"/>
  <c r="A43" i="10" s="1"/>
  <c r="C42" i="10" a="1"/>
  <c r="C42" i="10" s="1"/>
  <c r="D42" i="10" s="1"/>
  <c r="E42" i="10" s="1"/>
  <c r="B42" i="10" a="1"/>
  <c r="B42" i="10" s="1"/>
  <c r="A42" i="10" a="1"/>
  <c r="A42" i="10" s="1"/>
  <c r="C41" i="10" a="1"/>
  <c r="C41" i="10" s="1"/>
  <c r="E41" i="10" s="1"/>
  <c r="B41" i="10" a="1"/>
  <c r="B41" i="10"/>
  <c r="A41" i="10" a="1"/>
  <c r="A41" i="10" s="1"/>
  <c r="C40" i="10" a="1"/>
  <c r="C40" i="10" s="1"/>
  <c r="E40" i="10" s="1"/>
  <c r="B40" i="10" a="1"/>
  <c r="B40" i="10"/>
  <c r="A40" i="10" a="1"/>
  <c r="A40" i="10" s="1"/>
  <c r="C39" i="10" a="1"/>
  <c r="C39" i="10" s="1"/>
  <c r="E39" i="10" s="1"/>
  <c r="B39" i="10" a="1"/>
  <c r="B39" i="10"/>
  <c r="A39" i="10" a="1"/>
  <c r="A39" i="10" s="1"/>
  <c r="C31" i="10" a="1"/>
  <c r="C31" i="10" s="1"/>
  <c r="D31" i="10" s="1"/>
  <c r="E31" i="10" s="1"/>
  <c r="B31" i="10" a="1"/>
  <c r="B31" i="10"/>
  <c r="A31" i="10" a="1"/>
  <c r="A31" i="10" s="1"/>
  <c r="C30" i="10" a="1"/>
  <c r="C30" i="10" s="1"/>
  <c r="D30" i="10" s="1"/>
  <c r="E30" i="10" s="1"/>
  <c r="B30" i="10" a="1"/>
  <c r="B30" i="10"/>
  <c r="A30" i="10" a="1"/>
  <c r="A30" i="10" s="1"/>
  <c r="C29" i="10" a="1"/>
  <c r="C29" i="10" s="1"/>
  <c r="D29" i="10" s="1"/>
  <c r="B29" i="10" a="1"/>
  <c r="B29" i="10" s="1"/>
  <c r="A29" i="10" a="1"/>
  <c r="A29" i="10" s="1"/>
  <c r="C28" i="10" a="1"/>
  <c r="C28" i="10" s="1"/>
  <c r="D28" i="10" s="1"/>
  <c r="B28" i="10" a="1"/>
  <c r="B28" i="10" s="1"/>
  <c r="A28" i="10" a="1"/>
  <c r="A28" i="10"/>
  <c r="C27" i="10" a="1"/>
  <c r="C27" i="10" s="1"/>
  <c r="D27" i="10" s="1"/>
  <c r="E27" i="10" s="1"/>
  <c r="B27" i="10" a="1"/>
  <c r="B27" i="10" s="1"/>
  <c r="A27" i="10" a="1"/>
  <c r="A27" i="10"/>
  <c r="C26" i="10" a="1"/>
  <c r="C26" i="10" s="1"/>
  <c r="D26" i="10" s="1"/>
  <c r="E26" i="10" s="1"/>
  <c r="B26" i="10" a="1"/>
  <c r="B26" i="10" s="1"/>
  <c r="A26" i="10" a="1"/>
  <c r="A26" i="10"/>
  <c r="C25" i="10" a="1"/>
  <c r="C25" i="10" s="1"/>
  <c r="D25" i="10" s="1"/>
  <c r="E25" i="10" s="1"/>
  <c r="B25" i="10" a="1"/>
  <c r="B25" i="10" s="1"/>
  <c r="A25" i="10" a="1"/>
  <c r="A25" i="10"/>
  <c r="C24" i="10" a="1"/>
  <c r="C24" i="10" s="1"/>
  <c r="D24" i="10" s="1"/>
  <c r="B24" i="10" a="1"/>
  <c r="B24" i="10" s="1"/>
  <c r="A24" i="10" a="1"/>
  <c r="A24" i="10"/>
  <c r="C23" i="10" a="1"/>
  <c r="C23" i="10" s="1"/>
  <c r="D23" i="10" s="1"/>
  <c r="B23" i="10" a="1"/>
  <c r="B23" i="10" s="1"/>
  <c r="A23" i="10" a="1"/>
  <c r="A23" i="10" s="1"/>
  <c r="C22" i="10" a="1"/>
  <c r="C22" i="10" s="1"/>
  <c r="D22" i="10" s="1"/>
  <c r="B22" i="10" a="1"/>
  <c r="B22" i="10" s="1"/>
  <c r="C12" i="10" s="1"/>
  <c r="C14" i="10" s="1"/>
  <c r="A22" i="10" a="1"/>
  <c r="A22" i="10" s="1"/>
  <c r="C779" i="9" a="1"/>
  <c r="C779" i="9" s="1"/>
  <c r="D779" i="9" s="1"/>
  <c r="E779" i="9" s="1"/>
  <c r="B779" i="9" a="1"/>
  <c r="B779" i="9" s="1"/>
  <c r="A779" i="9" a="1"/>
  <c r="A779" i="9"/>
  <c r="C778" i="9" a="1"/>
  <c r="C778" i="9" s="1"/>
  <c r="D778" i="9" s="1"/>
  <c r="E778" i="9" s="1"/>
  <c r="B778" i="9" a="1"/>
  <c r="B778" i="9" s="1"/>
  <c r="A778" i="9" a="1"/>
  <c r="A778" i="9"/>
  <c r="C777" i="9" a="1"/>
  <c r="C777" i="9" s="1"/>
  <c r="D777" i="9" s="1"/>
  <c r="E777" i="9" s="1"/>
  <c r="B777" i="9" a="1"/>
  <c r="B777" i="9" s="1"/>
  <c r="A777" i="9" a="1"/>
  <c r="A777" i="9"/>
  <c r="C776" i="9" a="1"/>
  <c r="C776" i="9" s="1"/>
  <c r="D776" i="9" s="1"/>
  <c r="E776" i="9" s="1"/>
  <c r="B776" i="9" a="1"/>
  <c r="B776" i="9" s="1"/>
  <c r="A776" i="9" a="1"/>
  <c r="A776" i="9"/>
  <c r="C775" i="9" a="1"/>
  <c r="C775" i="9" s="1"/>
  <c r="D775" i="9" s="1"/>
  <c r="E775" i="9" s="1"/>
  <c r="B775" i="9" a="1"/>
  <c r="B775" i="9" s="1"/>
  <c r="A775" i="9" a="1"/>
  <c r="A775" i="9"/>
  <c r="C774" i="9" a="1"/>
  <c r="C774" i="9" s="1"/>
  <c r="D774" i="9" s="1"/>
  <c r="E774" i="9" s="1"/>
  <c r="B774" i="9" a="1"/>
  <c r="B774" i="9" s="1"/>
  <c r="A774" i="9" a="1"/>
  <c r="A774" i="9"/>
  <c r="C773" i="9" a="1"/>
  <c r="C773" i="9" s="1"/>
  <c r="D773" i="9" s="1"/>
  <c r="E773" i="9" s="1"/>
  <c r="B773" i="9" a="1"/>
  <c r="B773" i="9" s="1"/>
  <c r="A773" i="9" a="1"/>
  <c r="A773" i="9"/>
  <c r="C772" i="9" a="1"/>
  <c r="C772" i="9" s="1"/>
  <c r="D772" i="9" s="1"/>
  <c r="E772" i="9" s="1"/>
  <c r="B772" i="9" a="1"/>
  <c r="B772" i="9" s="1"/>
  <c r="A772" i="9" a="1"/>
  <c r="A772" i="9"/>
  <c r="K771" i="9"/>
  <c r="C771" i="9" a="1"/>
  <c r="C771" i="9" s="1"/>
  <c r="D771" i="9" s="1"/>
  <c r="E771" i="9" s="1"/>
  <c r="B771" i="9" a="1"/>
  <c r="B771" i="9" s="1"/>
  <c r="A771" i="9" a="1"/>
  <c r="A771" i="9" s="1"/>
  <c r="C770" i="9" a="1"/>
  <c r="C770" i="9" s="1"/>
  <c r="D770" i="9" s="1"/>
  <c r="E770" i="9" s="1"/>
  <c r="B770" i="9" a="1"/>
  <c r="B770" i="9" s="1"/>
  <c r="A770" i="9" a="1"/>
  <c r="A770" i="9" s="1"/>
  <c r="C762" i="9" a="1"/>
  <c r="C762" i="9" s="1"/>
  <c r="D762" i="9" s="1"/>
  <c r="E762" i="9" s="1"/>
  <c r="B762" i="9" a="1"/>
  <c r="B762" i="9" s="1"/>
  <c r="A762" i="9" a="1"/>
  <c r="A762" i="9" s="1"/>
  <c r="C761" i="9" a="1"/>
  <c r="C761" i="9" s="1"/>
  <c r="D761" i="9" s="1"/>
  <c r="E761" i="9" s="1"/>
  <c r="B761" i="9" a="1"/>
  <c r="B761" i="9" s="1"/>
  <c r="A761" i="9" a="1"/>
  <c r="A761" i="9" s="1"/>
  <c r="C760" i="9" a="1"/>
  <c r="C760" i="9" s="1"/>
  <c r="D760" i="9" s="1"/>
  <c r="E760" i="9" s="1"/>
  <c r="B760" i="9" a="1"/>
  <c r="B760" i="9" s="1"/>
  <c r="A760" i="9" a="1"/>
  <c r="A760" i="9" s="1"/>
  <c r="C759" i="9" a="1"/>
  <c r="C759" i="9" s="1"/>
  <c r="D759" i="9" s="1"/>
  <c r="E759" i="9" s="1"/>
  <c r="B759" i="9" a="1"/>
  <c r="B759" i="9" s="1"/>
  <c r="A759" i="9" a="1"/>
  <c r="A759" i="9" s="1"/>
  <c r="C758" i="9" a="1"/>
  <c r="C758" i="9" s="1"/>
  <c r="D758" i="9" s="1"/>
  <c r="E758" i="9" s="1"/>
  <c r="B758" i="9" a="1"/>
  <c r="B758" i="9" s="1"/>
  <c r="A758" i="9" a="1"/>
  <c r="A758" i="9" s="1"/>
  <c r="C757" i="9" a="1"/>
  <c r="C757" i="9" s="1"/>
  <c r="D757" i="9" s="1"/>
  <c r="E757" i="9" s="1"/>
  <c r="B757" i="9" a="1"/>
  <c r="B757" i="9" s="1"/>
  <c r="A757" i="9" a="1"/>
  <c r="A757" i="9" s="1"/>
  <c r="C756" i="9" a="1"/>
  <c r="C756" i="9" s="1"/>
  <c r="D756" i="9" s="1"/>
  <c r="E756" i="9" s="1"/>
  <c r="B756" i="9" a="1"/>
  <c r="B756" i="9" s="1"/>
  <c r="A756" i="9" a="1"/>
  <c r="A756" i="9" s="1"/>
  <c r="C755" i="9" a="1"/>
  <c r="C755" i="9" s="1"/>
  <c r="D755" i="9" s="1"/>
  <c r="E755" i="9" s="1"/>
  <c r="B755" i="9" a="1"/>
  <c r="B755" i="9" s="1"/>
  <c r="A755" i="9" a="1"/>
  <c r="A755" i="9" s="1"/>
  <c r="K754" i="9"/>
  <c r="C754" i="9" a="1"/>
  <c r="C754" i="9" s="1"/>
  <c r="D754" i="9" s="1"/>
  <c r="E754" i="9" s="1"/>
  <c r="B754" i="9" a="1"/>
  <c r="B754" i="9" s="1"/>
  <c r="A754" i="9" a="1"/>
  <c r="A754" i="9" s="1"/>
  <c r="C753" i="9" a="1"/>
  <c r="C753" i="9" s="1"/>
  <c r="D753" i="9" s="1"/>
  <c r="E753" i="9" s="1"/>
  <c r="B753" i="9" a="1"/>
  <c r="B753" i="9" s="1"/>
  <c r="A753" i="9" a="1"/>
  <c r="A753" i="9" s="1"/>
  <c r="C745" i="9" a="1"/>
  <c r="C745" i="9" s="1"/>
  <c r="D745" i="9" s="1"/>
  <c r="E745" i="9" s="1"/>
  <c r="B745" i="9" a="1"/>
  <c r="B745" i="9" s="1"/>
  <c r="A745" i="9" a="1"/>
  <c r="A745" i="9" s="1"/>
  <c r="C744" i="9" a="1"/>
  <c r="C744" i="9" s="1"/>
  <c r="D744" i="9" s="1"/>
  <c r="E744" i="9" s="1"/>
  <c r="B744" i="9" a="1"/>
  <c r="B744" i="9" s="1"/>
  <c r="A744" i="9" a="1"/>
  <c r="A744" i="9" s="1"/>
  <c r="C743" i="9" a="1"/>
  <c r="C743" i="9" s="1"/>
  <c r="D743" i="9" s="1"/>
  <c r="E743" i="9" s="1"/>
  <c r="B743" i="9" a="1"/>
  <c r="B743" i="9" s="1"/>
  <c r="A743" i="9" a="1"/>
  <c r="A743" i="9" s="1"/>
  <c r="C742" i="9" a="1"/>
  <c r="C742" i="9" s="1"/>
  <c r="D742" i="9" s="1"/>
  <c r="E742" i="9" s="1"/>
  <c r="B742" i="9" a="1"/>
  <c r="B742" i="9" s="1"/>
  <c r="A742" i="9" a="1"/>
  <c r="A742" i="9" s="1"/>
  <c r="C741" i="9" a="1"/>
  <c r="C741" i="9" s="1"/>
  <c r="D741" i="9" s="1"/>
  <c r="E741" i="9" s="1"/>
  <c r="B741" i="9" a="1"/>
  <c r="B741" i="9" s="1"/>
  <c r="A741" i="9" a="1"/>
  <c r="A741" i="9" s="1"/>
  <c r="C740" i="9" a="1"/>
  <c r="C740" i="9" s="1"/>
  <c r="D740" i="9" s="1"/>
  <c r="E740" i="9" s="1"/>
  <c r="B740" i="9" a="1"/>
  <c r="B740" i="9" s="1"/>
  <c r="A740" i="9" a="1"/>
  <c r="A740" i="9" s="1"/>
  <c r="C739" i="9" a="1"/>
  <c r="C739" i="9" s="1"/>
  <c r="D739" i="9" s="1"/>
  <c r="E739" i="9" s="1"/>
  <c r="B739" i="9" a="1"/>
  <c r="B739" i="9" s="1"/>
  <c r="A739" i="9" a="1"/>
  <c r="A739" i="9" s="1"/>
  <c r="C738" i="9" a="1"/>
  <c r="C738" i="9" s="1"/>
  <c r="D738" i="9" s="1"/>
  <c r="E738" i="9" s="1"/>
  <c r="B738" i="9" a="1"/>
  <c r="B738" i="9" s="1"/>
  <c r="A738" i="9" a="1"/>
  <c r="A738" i="9" s="1"/>
  <c r="K737" i="9"/>
  <c r="C737" i="9" a="1"/>
  <c r="C737" i="9" s="1"/>
  <c r="D737" i="9" s="1"/>
  <c r="E737" i="9" s="1"/>
  <c r="B737" i="9" a="1"/>
  <c r="B737" i="9"/>
  <c r="A737" i="9" a="1"/>
  <c r="A737" i="9" s="1"/>
  <c r="C736" i="9" a="1"/>
  <c r="C736" i="9" s="1"/>
  <c r="D736" i="9" s="1"/>
  <c r="E736" i="9" s="1"/>
  <c r="B736" i="9" a="1"/>
  <c r="B736" i="9"/>
  <c r="A736" i="9" a="1"/>
  <c r="A736" i="9" s="1"/>
  <c r="C728" i="9" a="1"/>
  <c r="C728" i="9" s="1"/>
  <c r="D728" i="9" s="1"/>
  <c r="E728" i="9" s="1"/>
  <c r="B728" i="9" a="1"/>
  <c r="B728" i="9"/>
  <c r="A728" i="9" a="1"/>
  <c r="A728" i="9" s="1"/>
  <c r="C727" i="9" a="1"/>
  <c r="C727" i="9" s="1"/>
  <c r="D727" i="9" s="1"/>
  <c r="E727" i="9" s="1"/>
  <c r="B727" i="9" a="1"/>
  <c r="B727" i="9"/>
  <c r="A727" i="9" a="1"/>
  <c r="A727" i="9" s="1"/>
  <c r="C726" i="9" a="1"/>
  <c r="C726" i="9" s="1"/>
  <c r="D726" i="9" s="1"/>
  <c r="E726" i="9" s="1"/>
  <c r="B726" i="9" a="1"/>
  <c r="B726" i="9"/>
  <c r="A726" i="9" a="1"/>
  <c r="A726" i="9" s="1"/>
  <c r="C725" i="9" a="1"/>
  <c r="C725" i="9" s="1"/>
  <c r="D725" i="9" s="1"/>
  <c r="E725" i="9" s="1"/>
  <c r="B725" i="9" a="1"/>
  <c r="B725" i="9"/>
  <c r="A725" i="9" a="1"/>
  <c r="A725" i="9" s="1"/>
  <c r="C724" i="9" a="1"/>
  <c r="C724" i="9" s="1"/>
  <c r="D724" i="9" s="1"/>
  <c r="E724" i="9" s="1"/>
  <c r="B724" i="9" a="1"/>
  <c r="B724" i="9"/>
  <c r="A724" i="9" a="1"/>
  <c r="A724" i="9" s="1"/>
  <c r="C723" i="9" a="1"/>
  <c r="C723" i="9" s="1"/>
  <c r="D723" i="9" s="1"/>
  <c r="E723" i="9" s="1"/>
  <c r="B723" i="9" a="1"/>
  <c r="B723" i="9"/>
  <c r="A723" i="9" a="1"/>
  <c r="A723" i="9" s="1"/>
  <c r="C722" i="9" a="1"/>
  <c r="C722" i="9" s="1"/>
  <c r="D722" i="9" s="1"/>
  <c r="E722" i="9" s="1"/>
  <c r="B722" i="9" a="1"/>
  <c r="B722" i="9"/>
  <c r="A722" i="9" a="1"/>
  <c r="A722" i="9" s="1"/>
  <c r="C721" i="9" a="1"/>
  <c r="C721" i="9" s="1"/>
  <c r="D721" i="9" s="1"/>
  <c r="E721" i="9" s="1"/>
  <c r="B721" i="9" a="1"/>
  <c r="B721" i="9"/>
  <c r="A721" i="9" a="1"/>
  <c r="A721" i="9" s="1"/>
  <c r="K720" i="9"/>
  <c r="C720" i="9" a="1"/>
  <c r="C720" i="9" s="1"/>
  <c r="D720" i="9" s="1"/>
  <c r="E720" i="9" s="1"/>
  <c r="B720" i="9" a="1"/>
  <c r="B720" i="9" s="1"/>
  <c r="A720" i="9" a="1"/>
  <c r="A720" i="9"/>
  <c r="C719" i="9" a="1"/>
  <c r="C719" i="9" s="1"/>
  <c r="D719" i="9" s="1"/>
  <c r="E719" i="9" s="1"/>
  <c r="B719" i="9" a="1"/>
  <c r="B719" i="9" s="1"/>
  <c r="A719" i="9" a="1"/>
  <c r="A719" i="9"/>
  <c r="C711" i="9" a="1"/>
  <c r="C711" i="9" s="1"/>
  <c r="D711" i="9" s="1"/>
  <c r="E711" i="9" s="1"/>
  <c r="B711" i="9" a="1"/>
  <c r="B711" i="9" s="1"/>
  <c r="A711" i="9" a="1"/>
  <c r="A711" i="9"/>
  <c r="C710" i="9" a="1"/>
  <c r="C710" i="9" s="1"/>
  <c r="D710" i="9" s="1"/>
  <c r="E710" i="9" s="1"/>
  <c r="B710" i="9" a="1"/>
  <c r="B710" i="9" s="1"/>
  <c r="A710" i="9" a="1"/>
  <c r="A710" i="9"/>
  <c r="C709" i="9" a="1"/>
  <c r="C709" i="9" s="1"/>
  <c r="D709" i="9" s="1"/>
  <c r="E709" i="9" s="1"/>
  <c r="B709" i="9" a="1"/>
  <c r="B709" i="9" s="1"/>
  <c r="A709" i="9" a="1"/>
  <c r="A709" i="9"/>
  <c r="C708" i="9" a="1"/>
  <c r="C708" i="9" s="1"/>
  <c r="D708" i="9" s="1"/>
  <c r="E708" i="9" s="1"/>
  <c r="B708" i="9" a="1"/>
  <c r="B708" i="9" s="1"/>
  <c r="A708" i="9" a="1"/>
  <c r="A708" i="9"/>
  <c r="C707" i="9" a="1"/>
  <c r="C707" i="9" s="1"/>
  <c r="D707" i="9" s="1"/>
  <c r="E707" i="9" s="1"/>
  <c r="B707" i="9" a="1"/>
  <c r="B707" i="9" s="1"/>
  <c r="A707" i="9" a="1"/>
  <c r="A707" i="9"/>
  <c r="C706" i="9" a="1"/>
  <c r="C706" i="9" s="1"/>
  <c r="D706" i="9" s="1"/>
  <c r="E706" i="9" s="1"/>
  <c r="B706" i="9" a="1"/>
  <c r="B706" i="9" s="1"/>
  <c r="A706" i="9" a="1"/>
  <c r="A706" i="9"/>
  <c r="C705" i="9" a="1"/>
  <c r="C705" i="9" s="1"/>
  <c r="D705" i="9" s="1"/>
  <c r="E705" i="9" s="1"/>
  <c r="B705" i="9" a="1"/>
  <c r="B705" i="9" s="1"/>
  <c r="A705" i="9" a="1"/>
  <c r="A705" i="9"/>
  <c r="C704" i="9" a="1"/>
  <c r="C704" i="9" s="1"/>
  <c r="D704" i="9" s="1"/>
  <c r="E704" i="9" s="1"/>
  <c r="B704" i="9" a="1"/>
  <c r="B704" i="9" s="1"/>
  <c r="A704" i="9" a="1"/>
  <c r="A704" i="9"/>
  <c r="K703" i="9"/>
  <c r="C703" i="9" a="1"/>
  <c r="C703" i="9" s="1"/>
  <c r="D703" i="9" s="1"/>
  <c r="E703" i="9" s="1"/>
  <c r="B703" i="9" a="1"/>
  <c r="B703" i="9" s="1"/>
  <c r="A703" i="9" a="1"/>
  <c r="A703" i="9" s="1"/>
  <c r="C702" i="9" a="1"/>
  <c r="C702" i="9" s="1"/>
  <c r="D702" i="9" s="1"/>
  <c r="E702" i="9" s="1"/>
  <c r="B702" i="9" a="1"/>
  <c r="B702" i="9" s="1"/>
  <c r="A702" i="9" a="1"/>
  <c r="A702" i="9" s="1"/>
  <c r="C694" i="9" a="1"/>
  <c r="C694" i="9" s="1"/>
  <c r="D694" i="9" s="1"/>
  <c r="E694" i="9" s="1"/>
  <c r="B694" i="9" a="1"/>
  <c r="B694" i="9" s="1"/>
  <c r="A694" i="9" a="1"/>
  <c r="A694" i="9" s="1"/>
  <c r="C693" i="9" a="1"/>
  <c r="C693" i="9" s="1"/>
  <c r="D693" i="9" s="1"/>
  <c r="E693" i="9" s="1"/>
  <c r="B693" i="9" a="1"/>
  <c r="B693" i="9" s="1"/>
  <c r="A693" i="9" a="1"/>
  <c r="A693" i="9" s="1"/>
  <c r="C692" i="9" a="1"/>
  <c r="C692" i="9" s="1"/>
  <c r="D692" i="9" s="1"/>
  <c r="E692" i="9" s="1"/>
  <c r="B692" i="9" a="1"/>
  <c r="B692" i="9" s="1"/>
  <c r="A692" i="9" a="1"/>
  <c r="A692" i="9" s="1"/>
  <c r="C691" i="9" a="1"/>
  <c r="C691" i="9" s="1"/>
  <c r="D691" i="9" s="1"/>
  <c r="E691" i="9" s="1"/>
  <c r="B691" i="9" a="1"/>
  <c r="B691" i="9" s="1"/>
  <c r="A691" i="9" a="1"/>
  <c r="A691" i="9" s="1"/>
  <c r="C690" i="9" a="1"/>
  <c r="C690" i="9" s="1"/>
  <c r="D690" i="9" s="1"/>
  <c r="E690" i="9" s="1"/>
  <c r="B690" i="9" a="1"/>
  <c r="B690" i="9" s="1"/>
  <c r="A690" i="9" a="1"/>
  <c r="A690" i="9" s="1"/>
  <c r="C689" i="9" a="1"/>
  <c r="C689" i="9" s="1"/>
  <c r="D689" i="9" s="1"/>
  <c r="E689" i="9" s="1"/>
  <c r="B689" i="9" a="1"/>
  <c r="B689" i="9" s="1"/>
  <c r="A689" i="9" a="1"/>
  <c r="A689" i="9" s="1"/>
  <c r="C688" i="9" a="1"/>
  <c r="C688" i="9" s="1"/>
  <c r="D688" i="9" s="1"/>
  <c r="E688" i="9" s="1"/>
  <c r="B688" i="9" a="1"/>
  <c r="B688" i="9" s="1"/>
  <c r="A688" i="9" a="1"/>
  <c r="A688" i="9" s="1"/>
  <c r="C687" i="9" a="1"/>
  <c r="C687" i="9" s="1"/>
  <c r="D687" i="9" s="1"/>
  <c r="E687" i="9" s="1"/>
  <c r="B687" i="9" a="1"/>
  <c r="B687" i="9" s="1"/>
  <c r="A687" i="9" a="1"/>
  <c r="A687" i="9" s="1"/>
  <c r="K686" i="9"/>
  <c r="C686" i="9" a="1"/>
  <c r="C686" i="9" s="1"/>
  <c r="D686" i="9" s="1"/>
  <c r="E686" i="9" s="1"/>
  <c r="B686" i="9" a="1"/>
  <c r="B686" i="9" s="1"/>
  <c r="A686" i="9" a="1"/>
  <c r="A686" i="9" s="1"/>
  <c r="C685" i="9" a="1"/>
  <c r="C685" i="9" s="1"/>
  <c r="D685" i="9" s="1"/>
  <c r="E685" i="9" s="1"/>
  <c r="B685" i="9" a="1"/>
  <c r="B685" i="9" s="1"/>
  <c r="A685" i="9" a="1"/>
  <c r="A685" i="9" s="1"/>
  <c r="C677" i="9" a="1"/>
  <c r="C677" i="9" s="1"/>
  <c r="D677" i="9" s="1"/>
  <c r="E677" i="9" s="1"/>
  <c r="B677" i="9" a="1"/>
  <c r="B677" i="9" s="1"/>
  <c r="A677" i="9" a="1"/>
  <c r="A677" i="9" s="1"/>
  <c r="C676" i="9" a="1"/>
  <c r="C676" i="9" s="1"/>
  <c r="D676" i="9" s="1"/>
  <c r="E676" i="9" s="1"/>
  <c r="B676" i="9" a="1"/>
  <c r="B676" i="9" s="1"/>
  <c r="A676" i="9" a="1"/>
  <c r="A676" i="9" s="1"/>
  <c r="C675" i="9" a="1"/>
  <c r="C675" i="9" s="1"/>
  <c r="D675" i="9" s="1"/>
  <c r="E675" i="9" s="1"/>
  <c r="B675" i="9" a="1"/>
  <c r="B675" i="9" s="1"/>
  <c r="A675" i="9" a="1"/>
  <c r="A675" i="9" s="1"/>
  <c r="C674" i="9" a="1"/>
  <c r="C674" i="9" s="1"/>
  <c r="D674" i="9" s="1"/>
  <c r="E674" i="9" s="1"/>
  <c r="B674" i="9" a="1"/>
  <c r="B674" i="9" s="1"/>
  <c r="A674" i="9" a="1"/>
  <c r="A674" i="9" s="1"/>
  <c r="C673" i="9" a="1"/>
  <c r="C673" i="9" s="1"/>
  <c r="D673" i="9" s="1"/>
  <c r="E673" i="9" s="1"/>
  <c r="B673" i="9" a="1"/>
  <c r="B673" i="9" s="1"/>
  <c r="A673" i="9" a="1"/>
  <c r="A673" i="9" s="1"/>
  <c r="C672" i="9" a="1"/>
  <c r="C672" i="9" s="1"/>
  <c r="D672" i="9" s="1"/>
  <c r="E672" i="9" s="1"/>
  <c r="B672" i="9" a="1"/>
  <c r="B672" i="9" s="1"/>
  <c r="A672" i="9" a="1"/>
  <c r="A672" i="9" s="1"/>
  <c r="C671" i="9" a="1"/>
  <c r="C671" i="9" s="1"/>
  <c r="D671" i="9" s="1"/>
  <c r="E671" i="9" s="1"/>
  <c r="B671" i="9" a="1"/>
  <c r="B671" i="9" s="1"/>
  <c r="A671" i="9" a="1"/>
  <c r="A671" i="9" s="1"/>
  <c r="C670" i="9" a="1"/>
  <c r="C670" i="9" s="1"/>
  <c r="D670" i="9" s="1"/>
  <c r="E670" i="9" s="1"/>
  <c r="B670" i="9" a="1"/>
  <c r="B670" i="9" s="1"/>
  <c r="A670" i="9" a="1"/>
  <c r="A670" i="9" s="1"/>
  <c r="K669" i="9"/>
  <c r="C669" i="9" a="1"/>
  <c r="C669" i="9" s="1"/>
  <c r="D669" i="9" s="1"/>
  <c r="E669" i="9" s="1"/>
  <c r="B669" i="9" a="1"/>
  <c r="B669" i="9"/>
  <c r="A669" i="9" a="1"/>
  <c r="A669" i="9" s="1"/>
  <c r="C668" i="9" a="1"/>
  <c r="C668" i="9" s="1"/>
  <c r="D668" i="9" s="1"/>
  <c r="E668" i="9" s="1"/>
  <c r="B668" i="9" a="1"/>
  <c r="B668" i="9"/>
  <c r="A668" i="9" a="1"/>
  <c r="A668" i="9" s="1"/>
  <c r="C660" i="9" a="1"/>
  <c r="C660" i="9" s="1"/>
  <c r="D660" i="9" s="1"/>
  <c r="E660" i="9" s="1"/>
  <c r="B660" i="9" a="1"/>
  <c r="B660" i="9"/>
  <c r="A660" i="9" a="1"/>
  <c r="A660" i="9" s="1"/>
  <c r="C659" i="9" a="1"/>
  <c r="C659" i="9" s="1"/>
  <c r="D659" i="9" s="1"/>
  <c r="E659" i="9" s="1"/>
  <c r="B659" i="9" a="1"/>
  <c r="B659" i="9"/>
  <c r="A659" i="9" a="1"/>
  <c r="A659" i="9" s="1"/>
  <c r="C658" i="9" a="1"/>
  <c r="C658" i="9" s="1"/>
  <c r="D658" i="9" s="1"/>
  <c r="E658" i="9" s="1"/>
  <c r="B658" i="9" a="1"/>
  <c r="B658" i="9"/>
  <c r="A658" i="9" a="1"/>
  <c r="A658" i="9" s="1"/>
  <c r="C657" i="9" a="1"/>
  <c r="C657" i="9" s="1"/>
  <c r="D657" i="9" s="1"/>
  <c r="E657" i="9" s="1"/>
  <c r="B657" i="9" a="1"/>
  <c r="B657" i="9"/>
  <c r="A657" i="9" a="1"/>
  <c r="A657" i="9" s="1"/>
  <c r="C656" i="9" a="1"/>
  <c r="C656" i="9" s="1"/>
  <c r="D656" i="9" s="1"/>
  <c r="E656" i="9" s="1"/>
  <c r="B656" i="9" a="1"/>
  <c r="B656" i="9"/>
  <c r="A656" i="9" a="1"/>
  <c r="A656" i="9" s="1"/>
  <c r="C655" i="9" a="1"/>
  <c r="C655" i="9" s="1"/>
  <c r="D655" i="9" s="1"/>
  <c r="E655" i="9" s="1"/>
  <c r="B655" i="9" a="1"/>
  <c r="B655" i="9"/>
  <c r="A655" i="9" a="1"/>
  <c r="A655" i="9" s="1"/>
  <c r="C654" i="9" a="1"/>
  <c r="C654" i="9" s="1"/>
  <c r="D654" i="9" s="1"/>
  <c r="E654" i="9" s="1"/>
  <c r="B654" i="9" a="1"/>
  <c r="B654" i="9"/>
  <c r="A654" i="9" a="1"/>
  <c r="A654" i="9" s="1"/>
  <c r="C653" i="9" a="1"/>
  <c r="C653" i="9" s="1"/>
  <c r="D653" i="9" s="1"/>
  <c r="E653" i="9" s="1"/>
  <c r="B653" i="9" a="1"/>
  <c r="B653" i="9"/>
  <c r="A653" i="9" a="1"/>
  <c r="A653" i="9" s="1"/>
  <c r="K652" i="9"/>
  <c r="C652" i="9" a="1"/>
  <c r="C652" i="9" s="1"/>
  <c r="D652" i="9" s="1"/>
  <c r="E652" i="9" s="1"/>
  <c r="B652" i="9" a="1"/>
  <c r="B652" i="9" s="1"/>
  <c r="A652" i="9" a="1"/>
  <c r="A652" i="9"/>
  <c r="C651" i="9" a="1"/>
  <c r="C651" i="9" s="1"/>
  <c r="D651" i="9" s="1"/>
  <c r="E651" i="9" s="1"/>
  <c r="B651" i="9" a="1"/>
  <c r="B651" i="9" s="1"/>
  <c r="A651" i="9" a="1"/>
  <c r="A651" i="9"/>
  <c r="C643" i="9" a="1"/>
  <c r="C643" i="9" s="1"/>
  <c r="D643" i="9" s="1"/>
  <c r="E643" i="9" s="1"/>
  <c r="B643" i="9" a="1"/>
  <c r="B643" i="9" s="1"/>
  <c r="A643" i="9" a="1"/>
  <c r="A643" i="9"/>
  <c r="C642" i="9" a="1"/>
  <c r="C642" i="9" s="1"/>
  <c r="D642" i="9" s="1"/>
  <c r="E642" i="9" s="1"/>
  <c r="B642" i="9" a="1"/>
  <c r="B642" i="9" s="1"/>
  <c r="A642" i="9" a="1"/>
  <c r="A642" i="9"/>
  <c r="C641" i="9" a="1"/>
  <c r="C641" i="9" s="1"/>
  <c r="D641" i="9" s="1"/>
  <c r="E641" i="9" s="1"/>
  <c r="B641" i="9" a="1"/>
  <c r="B641" i="9" s="1"/>
  <c r="A641" i="9" a="1"/>
  <c r="A641" i="9"/>
  <c r="C640" i="9" a="1"/>
  <c r="C640" i="9" s="1"/>
  <c r="D640" i="9" s="1"/>
  <c r="E640" i="9" s="1"/>
  <c r="B640" i="9" a="1"/>
  <c r="B640" i="9" s="1"/>
  <c r="A640" i="9" a="1"/>
  <c r="A640" i="9"/>
  <c r="C639" i="9" a="1"/>
  <c r="C639" i="9" s="1"/>
  <c r="D639" i="9" s="1"/>
  <c r="E639" i="9" s="1"/>
  <c r="B639" i="9" a="1"/>
  <c r="B639" i="9" s="1"/>
  <c r="A639" i="9" a="1"/>
  <c r="A639" i="9"/>
  <c r="C638" i="9" a="1"/>
  <c r="C638" i="9" s="1"/>
  <c r="D638" i="9" s="1"/>
  <c r="E638" i="9" s="1"/>
  <c r="B638" i="9" a="1"/>
  <c r="B638" i="9" s="1"/>
  <c r="A638" i="9" a="1"/>
  <c r="A638" i="9"/>
  <c r="C637" i="9" a="1"/>
  <c r="C637" i="9" s="1"/>
  <c r="D637" i="9" s="1"/>
  <c r="E637" i="9" s="1"/>
  <c r="B637" i="9" a="1"/>
  <c r="B637" i="9" s="1"/>
  <c r="A637" i="9" a="1"/>
  <c r="A637" i="9"/>
  <c r="C636" i="9" a="1"/>
  <c r="C636" i="9" s="1"/>
  <c r="D636" i="9" s="1"/>
  <c r="E636" i="9" s="1"/>
  <c r="B636" i="9" a="1"/>
  <c r="B636" i="9" s="1"/>
  <c r="A636" i="9" a="1"/>
  <c r="A636" i="9"/>
  <c r="K635" i="9"/>
  <c r="C635" i="9" a="1"/>
  <c r="C635" i="9" s="1"/>
  <c r="D635" i="9" s="1"/>
  <c r="E635" i="9" s="1"/>
  <c r="B635" i="9" a="1"/>
  <c r="B635" i="9" s="1"/>
  <c r="A635" i="9" a="1"/>
  <c r="A635" i="9" s="1"/>
  <c r="C634" i="9" a="1"/>
  <c r="C634" i="9" s="1"/>
  <c r="D634" i="9" s="1"/>
  <c r="E634" i="9" s="1"/>
  <c r="B634" i="9" a="1"/>
  <c r="B634" i="9" s="1"/>
  <c r="A634" i="9" a="1"/>
  <c r="A634" i="9" s="1"/>
  <c r="C626" i="9" a="1"/>
  <c r="C626" i="9" s="1"/>
  <c r="D626" i="9" s="1"/>
  <c r="E626" i="9" s="1"/>
  <c r="B626" i="9" a="1"/>
  <c r="B626" i="9" s="1"/>
  <c r="A626" i="9" a="1"/>
  <c r="A626" i="9" s="1"/>
  <c r="C625" i="9" a="1"/>
  <c r="C625" i="9" s="1"/>
  <c r="D625" i="9" s="1"/>
  <c r="E625" i="9" s="1"/>
  <c r="B625" i="9" a="1"/>
  <c r="B625" i="9" s="1"/>
  <c r="A625" i="9" a="1"/>
  <c r="A625" i="9" s="1"/>
  <c r="C624" i="9" a="1"/>
  <c r="C624" i="9" s="1"/>
  <c r="D624" i="9" s="1"/>
  <c r="E624" i="9" s="1"/>
  <c r="B624" i="9" a="1"/>
  <c r="B624" i="9" s="1"/>
  <c r="A624" i="9" a="1"/>
  <c r="A624" i="9" s="1"/>
  <c r="C623" i="9" a="1"/>
  <c r="C623" i="9" s="1"/>
  <c r="D623" i="9" s="1"/>
  <c r="E623" i="9" s="1"/>
  <c r="B623" i="9" a="1"/>
  <c r="B623" i="9" s="1"/>
  <c r="A623" i="9" a="1"/>
  <c r="A623" i="9" s="1"/>
  <c r="C622" i="9" a="1"/>
  <c r="C622" i="9" s="1"/>
  <c r="D622" i="9" s="1"/>
  <c r="E622" i="9" s="1"/>
  <c r="B622" i="9" a="1"/>
  <c r="B622" i="9" s="1"/>
  <c r="A622" i="9" a="1"/>
  <c r="A622" i="9" s="1"/>
  <c r="C621" i="9" a="1"/>
  <c r="C621" i="9" s="1"/>
  <c r="D621" i="9" s="1"/>
  <c r="E621" i="9" s="1"/>
  <c r="B621" i="9" a="1"/>
  <c r="B621" i="9" s="1"/>
  <c r="A621" i="9" a="1"/>
  <c r="A621" i="9" s="1"/>
  <c r="C620" i="9" a="1"/>
  <c r="C620" i="9" s="1"/>
  <c r="D620" i="9" s="1"/>
  <c r="E620" i="9" s="1"/>
  <c r="B620" i="9" a="1"/>
  <c r="B620" i="9" s="1"/>
  <c r="A620" i="9" a="1"/>
  <c r="A620" i="9" s="1"/>
  <c r="C619" i="9" a="1"/>
  <c r="C619" i="9" s="1"/>
  <c r="D619" i="9" s="1"/>
  <c r="E619" i="9" s="1"/>
  <c r="B619" i="9" a="1"/>
  <c r="B619" i="9" s="1"/>
  <c r="A619" i="9" a="1"/>
  <c r="A619" i="9" s="1"/>
  <c r="K618" i="9"/>
  <c r="C618" i="9" a="1"/>
  <c r="C618" i="9" s="1"/>
  <c r="D618" i="9" s="1"/>
  <c r="E618" i="9" s="1"/>
  <c r="B618" i="9" a="1"/>
  <c r="B618" i="9" s="1"/>
  <c r="A618" i="9" a="1"/>
  <c r="A618" i="9" s="1"/>
  <c r="C617" i="9" a="1"/>
  <c r="C617" i="9" s="1"/>
  <c r="D617" i="9" s="1"/>
  <c r="E617" i="9" s="1"/>
  <c r="B617" i="9" a="1"/>
  <c r="B617" i="9" s="1"/>
  <c r="A617" i="9" a="1"/>
  <c r="A617" i="9" s="1"/>
  <c r="C609" i="9" a="1"/>
  <c r="C609" i="9" s="1"/>
  <c r="D609" i="9" s="1"/>
  <c r="E609" i="9" s="1"/>
  <c r="B609" i="9" a="1"/>
  <c r="B609" i="9" s="1"/>
  <c r="A609" i="9" a="1"/>
  <c r="A609" i="9" s="1"/>
  <c r="C608" i="9" a="1"/>
  <c r="C608" i="9" s="1"/>
  <c r="D608" i="9" s="1"/>
  <c r="E608" i="9" s="1"/>
  <c r="B608" i="9" a="1"/>
  <c r="B608" i="9" s="1"/>
  <c r="A608" i="9" a="1"/>
  <c r="A608" i="9" s="1"/>
  <c r="C607" i="9" a="1"/>
  <c r="C607" i="9" s="1"/>
  <c r="D607" i="9" s="1"/>
  <c r="E607" i="9" s="1"/>
  <c r="B607" i="9" a="1"/>
  <c r="B607" i="9" s="1"/>
  <c r="A607" i="9" a="1"/>
  <c r="A607" i="9" s="1"/>
  <c r="C606" i="9" a="1"/>
  <c r="C606" i="9" s="1"/>
  <c r="D606" i="9" s="1"/>
  <c r="E606" i="9" s="1"/>
  <c r="B606" i="9" a="1"/>
  <c r="B606" i="9" s="1"/>
  <c r="A606" i="9" a="1"/>
  <c r="A606" i="9" s="1"/>
  <c r="C605" i="9" a="1"/>
  <c r="C605" i="9" s="1"/>
  <c r="D605" i="9" s="1"/>
  <c r="E605" i="9" s="1"/>
  <c r="B605" i="9" a="1"/>
  <c r="B605" i="9" s="1"/>
  <c r="A605" i="9" a="1"/>
  <c r="A605" i="9" s="1"/>
  <c r="C604" i="9" a="1"/>
  <c r="C604" i="9" s="1"/>
  <c r="D604" i="9" s="1"/>
  <c r="E604" i="9" s="1"/>
  <c r="B604" i="9" a="1"/>
  <c r="B604" i="9" s="1"/>
  <c r="A604" i="9" a="1"/>
  <c r="A604" i="9" s="1"/>
  <c r="C603" i="9" a="1"/>
  <c r="C603" i="9" s="1"/>
  <c r="D603" i="9" s="1"/>
  <c r="E603" i="9" s="1"/>
  <c r="B603" i="9" a="1"/>
  <c r="B603" i="9" s="1"/>
  <c r="A603" i="9" a="1"/>
  <c r="A603" i="9" s="1"/>
  <c r="C602" i="9" a="1"/>
  <c r="C602" i="9" s="1"/>
  <c r="D602" i="9" s="1"/>
  <c r="E602" i="9" s="1"/>
  <c r="B602" i="9" a="1"/>
  <c r="B602" i="9" s="1"/>
  <c r="A602" i="9" a="1"/>
  <c r="A602" i="9" s="1"/>
  <c r="K601" i="9"/>
  <c r="C601" i="9" a="1"/>
  <c r="C601" i="9" s="1"/>
  <c r="D601" i="9" s="1"/>
  <c r="E601" i="9" s="1"/>
  <c r="B601" i="9" a="1"/>
  <c r="B601" i="9"/>
  <c r="A601" i="9" a="1"/>
  <c r="A601" i="9" s="1"/>
  <c r="C600" i="9" a="1"/>
  <c r="C600" i="9" s="1"/>
  <c r="D600" i="9" s="1"/>
  <c r="E600" i="9" s="1"/>
  <c r="B600" i="9" a="1"/>
  <c r="B600" i="9"/>
  <c r="A600" i="9" a="1"/>
  <c r="A600" i="9" s="1"/>
  <c r="C592" i="9" a="1"/>
  <c r="C592" i="9" s="1"/>
  <c r="D592" i="9" s="1"/>
  <c r="E592" i="9" s="1"/>
  <c r="B592" i="9" a="1"/>
  <c r="B592" i="9"/>
  <c r="A592" i="9" a="1"/>
  <c r="A592" i="9" s="1"/>
  <c r="C591" i="9" a="1"/>
  <c r="C591" i="9" s="1"/>
  <c r="D591" i="9" s="1"/>
  <c r="E591" i="9" s="1"/>
  <c r="B591" i="9" a="1"/>
  <c r="B591" i="9"/>
  <c r="A591" i="9" a="1"/>
  <c r="A591" i="9" s="1"/>
  <c r="C590" i="9" a="1"/>
  <c r="C590" i="9" s="1"/>
  <c r="D590" i="9" s="1"/>
  <c r="E590" i="9" s="1"/>
  <c r="B590" i="9" a="1"/>
  <c r="B590" i="9"/>
  <c r="A590" i="9" a="1"/>
  <c r="A590" i="9" s="1"/>
  <c r="C589" i="9" a="1"/>
  <c r="C589" i="9" s="1"/>
  <c r="D589" i="9" s="1"/>
  <c r="E589" i="9" s="1"/>
  <c r="B589" i="9" a="1"/>
  <c r="B589" i="9"/>
  <c r="A589" i="9" a="1"/>
  <c r="A589" i="9" s="1"/>
  <c r="C588" i="9" a="1"/>
  <c r="C588" i="9" s="1"/>
  <c r="D588" i="9" s="1"/>
  <c r="E588" i="9" s="1"/>
  <c r="B588" i="9" a="1"/>
  <c r="B588" i="9"/>
  <c r="A588" i="9" a="1"/>
  <c r="A588" i="9" s="1"/>
  <c r="C587" i="9" a="1"/>
  <c r="C587" i="9" s="1"/>
  <c r="D587" i="9" s="1"/>
  <c r="E587" i="9" s="1"/>
  <c r="B587" i="9" a="1"/>
  <c r="B587" i="9"/>
  <c r="A587" i="9" a="1"/>
  <c r="A587" i="9" s="1"/>
  <c r="C586" i="9" a="1"/>
  <c r="C586" i="9" s="1"/>
  <c r="D586" i="9" s="1"/>
  <c r="E586" i="9" s="1"/>
  <c r="B586" i="9" a="1"/>
  <c r="B586" i="9"/>
  <c r="A586" i="9" a="1"/>
  <c r="A586" i="9" s="1"/>
  <c r="C585" i="9" a="1"/>
  <c r="C585" i="9" s="1"/>
  <c r="D585" i="9" s="1"/>
  <c r="E585" i="9" s="1"/>
  <c r="B585" i="9" a="1"/>
  <c r="B585" i="9"/>
  <c r="A585" i="9" a="1"/>
  <c r="A585" i="9" s="1"/>
  <c r="K584" i="9"/>
  <c r="C584" i="9" a="1"/>
  <c r="C584" i="9" s="1"/>
  <c r="D584" i="9" s="1"/>
  <c r="E584" i="9" s="1"/>
  <c r="B584" i="9" a="1"/>
  <c r="B584" i="9" s="1"/>
  <c r="A584" i="9" a="1"/>
  <c r="A584" i="9"/>
  <c r="C583" i="9" a="1"/>
  <c r="C583" i="9" s="1"/>
  <c r="D583" i="9" s="1"/>
  <c r="E583" i="9" s="1"/>
  <c r="B583" i="9" a="1"/>
  <c r="B583" i="9" s="1"/>
  <c r="A583" i="9" a="1"/>
  <c r="A583" i="9"/>
  <c r="C575" i="9" a="1"/>
  <c r="C575" i="9" s="1"/>
  <c r="D575" i="9" s="1"/>
  <c r="E575" i="9" s="1"/>
  <c r="B575" i="9" a="1"/>
  <c r="B575" i="9" s="1"/>
  <c r="A575" i="9" a="1"/>
  <c r="A575" i="9"/>
  <c r="C574" i="9" a="1"/>
  <c r="C574" i="9" s="1"/>
  <c r="D574" i="9" s="1"/>
  <c r="E574" i="9" s="1"/>
  <c r="B574" i="9" a="1"/>
  <c r="B574" i="9" s="1"/>
  <c r="A574" i="9" a="1"/>
  <c r="A574" i="9"/>
  <c r="C573" i="9" a="1"/>
  <c r="C573" i="9" s="1"/>
  <c r="D573" i="9" s="1"/>
  <c r="E573" i="9" s="1"/>
  <c r="B573" i="9" a="1"/>
  <c r="B573" i="9" s="1"/>
  <c r="A573" i="9" a="1"/>
  <c r="A573" i="9"/>
  <c r="C572" i="9" a="1"/>
  <c r="C572" i="9" s="1"/>
  <c r="D572" i="9" s="1"/>
  <c r="E572" i="9" s="1"/>
  <c r="B572" i="9" a="1"/>
  <c r="B572" i="9"/>
  <c r="A572" i="9" a="1"/>
  <c r="A572" i="9"/>
  <c r="C571" i="9" a="1"/>
  <c r="C571" i="9" s="1"/>
  <c r="D571" i="9" s="1"/>
  <c r="E571" i="9" s="1"/>
  <c r="B571" i="9" a="1"/>
  <c r="B571" i="9"/>
  <c r="A571" i="9" a="1"/>
  <c r="A571" i="9"/>
  <c r="C570" i="9" a="1"/>
  <c r="C570" i="9" s="1"/>
  <c r="D570" i="9" s="1"/>
  <c r="E570" i="9" s="1"/>
  <c r="B570" i="9" a="1"/>
  <c r="B570" i="9"/>
  <c r="A570" i="9" a="1"/>
  <c r="A570" i="9"/>
  <c r="C569" i="9" a="1"/>
  <c r="C569" i="9" s="1"/>
  <c r="D569" i="9" s="1"/>
  <c r="E569" i="9" s="1"/>
  <c r="B569" i="9" a="1"/>
  <c r="B569" i="9"/>
  <c r="A569" i="9" a="1"/>
  <c r="A569" i="9"/>
  <c r="C568" i="9" a="1"/>
  <c r="C568" i="9" s="1"/>
  <c r="D568" i="9" s="1"/>
  <c r="E568" i="9" s="1"/>
  <c r="B568" i="9" a="1"/>
  <c r="B568" i="9"/>
  <c r="A568" i="9" a="1"/>
  <c r="A568" i="9"/>
  <c r="K567" i="9"/>
  <c r="C567" i="9" a="1"/>
  <c r="C567" i="9" s="1"/>
  <c r="D567" i="9" s="1"/>
  <c r="E567" i="9" s="1"/>
  <c r="B567" i="9" a="1"/>
  <c r="B567" i="9"/>
  <c r="A567" i="9" a="1"/>
  <c r="A567" i="9"/>
  <c r="C566" i="9" a="1"/>
  <c r="C566" i="9" s="1"/>
  <c r="D566" i="9" s="1"/>
  <c r="E566" i="9" s="1"/>
  <c r="B566" i="9" a="1"/>
  <c r="B566" i="9"/>
  <c r="A566" i="9" a="1"/>
  <c r="A566" i="9"/>
  <c r="C558" i="9" a="1"/>
  <c r="C558" i="9" s="1"/>
  <c r="D558" i="9" s="1"/>
  <c r="E558" i="9" s="1"/>
  <c r="B558" i="9" a="1"/>
  <c r="B558" i="9"/>
  <c r="A558" i="9" a="1"/>
  <c r="A558" i="9"/>
  <c r="C557" i="9" a="1"/>
  <c r="C557" i="9" s="1"/>
  <c r="D557" i="9" s="1"/>
  <c r="E557" i="9" s="1"/>
  <c r="B557" i="9" a="1"/>
  <c r="B557" i="9"/>
  <c r="A557" i="9" a="1"/>
  <c r="A557" i="9"/>
  <c r="C556" i="9" a="1"/>
  <c r="C556" i="9" s="1"/>
  <c r="D556" i="9" s="1"/>
  <c r="E556" i="9" s="1"/>
  <c r="B556" i="9" a="1"/>
  <c r="B556" i="9"/>
  <c r="A556" i="9" a="1"/>
  <c r="A556" i="9"/>
  <c r="C555" i="9" a="1"/>
  <c r="C555" i="9" s="1"/>
  <c r="D555" i="9" s="1"/>
  <c r="E555" i="9" s="1"/>
  <c r="B555" i="9" a="1"/>
  <c r="B555" i="9"/>
  <c r="A555" i="9" a="1"/>
  <c r="A555" i="9"/>
  <c r="C554" i="9" a="1"/>
  <c r="C554" i="9" s="1"/>
  <c r="D554" i="9" s="1"/>
  <c r="E554" i="9" s="1"/>
  <c r="B554" i="9" a="1"/>
  <c r="B554" i="9"/>
  <c r="A554" i="9" a="1"/>
  <c r="A554" i="9"/>
  <c r="C553" i="9" a="1"/>
  <c r="C553" i="9" s="1"/>
  <c r="D553" i="9" s="1"/>
  <c r="E553" i="9" s="1"/>
  <c r="B553" i="9" a="1"/>
  <c r="B553" i="9"/>
  <c r="A553" i="9" a="1"/>
  <c r="A553" i="9"/>
  <c r="C552" i="9" a="1"/>
  <c r="C552" i="9" s="1"/>
  <c r="D552" i="9" s="1"/>
  <c r="E552" i="9" s="1"/>
  <c r="B552" i="9" a="1"/>
  <c r="B552" i="9"/>
  <c r="A552" i="9" a="1"/>
  <c r="A552" i="9"/>
  <c r="C551" i="9" a="1"/>
  <c r="C551" i="9" s="1"/>
  <c r="D551" i="9" s="1"/>
  <c r="E551" i="9" s="1"/>
  <c r="B551" i="9" a="1"/>
  <c r="B551" i="9"/>
  <c r="A551" i="9" a="1"/>
  <c r="A551" i="9"/>
  <c r="K550" i="9"/>
  <c r="C550" i="9" a="1"/>
  <c r="C550" i="9" s="1"/>
  <c r="D550" i="9" s="1"/>
  <c r="E550" i="9" s="1"/>
  <c r="B550" i="9" a="1"/>
  <c r="B550" i="9"/>
  <c r="A550" i="9" a="1"/>
  <c r="A550" i="9"/>
  <c r="C549" i="9" a="1"/>
  <c r="C549" i="9" s="1"/>
  <c r="D549" i="9" s="1"/>
  <c r="E549" i="9" s="1"/>
  <c r="B549" i="9" a="1"/>
  <c r="B549" i="9"/>
  <c r="A549" i="9" a="1"/>
  <c r="A549" i="9"/>
  <c r="C541" i="9" a="1"/>
  <c r="C541" i="9" s="1"/>
  <c r="D541" i="9" s="1"/>
  <c r="E541" i="9" s="1"/>
  <c r="B541" i="9" a="1"/>
  <c r="B541" i="9"/>
  <c r="A541" i="9" a="1"/>
  <c r="A541" i="9"/>
  <c r="C540" i="9" a="1"/>
  <c r="C540" i="9" s="1"/>
  <c r="D540" i="9" s="1"/>
  <c r="E540" i="9" s="1"/>
  <c r="B540" i="9" a="1"/>
  <c r="B540" i="9"/>
  <c r="A540" i="9" a="1"/>
  <c r="A540" i="9"/>
  <c r="C539" i="9" a="1"/>
  <c r="C539" i="9" s="1"/>
  <c r="D539" i="9" s="1"/>
  <c r="E539" i="9" s="1"/>
  <c r="B539" i="9" a="1"/>
  <c r="B539" i="9"/>
  <c r="A539" i="9" a="1"/>
  <c r="A539" i="9"/>
  <c r="C538" i="9" a="1"/>
  <c r="C538" i="9" s="1"/>
  <c r="D538" i="9" s="1"/>
  <c r="E538" i="9" s="1"/>
  <c r="B538" i="9" a="1"/>
  <c r="B538" i="9"/>
  <c r="A538" i="9" a="1"/>
  <c r="A538" i="9"/>
  <c r="C537" i="9" a="1"/>
  <c r="C537" i="9" s="1"/>
  <c r="D537" i="9" s="1"/>
  <c r="E537" i="9" s="1"/>
  <c r="B537" i="9" a="1"/>
  <c r="B537" i="9"/>
  <c r="A537" i="9" a="1"/>
  <c r="A537" i="9"/>
  <c r="C536" i="9" a="1"/>
  <c r="C536" i="9" s="1"/>
  <c r="D536" i="9" s="1"/>
  <c r="E536" i="9" s="1"/>
  <c r="B536" i="9" a="1"/>
  <c r="B536" i="9"/>
  <c r="A536" i="9" a="1"/>
  <c r="A536" i="9"/>
  <c r="C535" i="9" a="1"/>
  <c r="C535" i="9" s="1"/>
  <c r="D535" i="9" s="1"/>
  <c r="E535" i="9" s="1"/>
  <c r="B535" i="9" a="1"/>
  <c r="B535" i="9"/>
  <c r="A535" i="9" a="1"/>
  <c r="A535" i="9"/>
  <c r="C534" i="9" a="1"/>
  <c r="C534" i="9" s="1"/>
  <c r="D534" i="9" s="1"/>
  <c r="E534" i="9" s="1"/>
  <c r="B534" i="9" a="1"/>
  <c r="B534" i="9"/>
  <c r="A534" i="9" a="1"/>
  <c r="A534" i="9"/>
  <c r="K533" i="9"/>
  <c r="C533" i="9" a="1"/>
  <c r="C533" i="9" s="1"/>
  <c r="D533" i="9" s="1"/>
  <c r="E533" i="9" s="1"/>
  <c r="B533" i="9" a="1"/>
  <c r="B533" i="9"/>
  <c r="A533" i="9" a="1"/>
  <c r="A533" i="9"/>
  <c r="C532" i="9" a="1"/>
  <c r="C532" i="9" s="1"/>
  <c r="D532" i="9" s="1"/>
  <c r="E532" i="9" s="1"/>
  <c r="B532" i="9" a="1"/>
  <c r="B532" i="9"/>
  <c r="A532" i="9" a="1"/>
  <c r="A532" i="9"/>
  <c r="C524" i="9" a="1"/>
  <c r="C524" i="9" s="1"/>
  <c r="D524" i="9" s="1"/>
  <c r="E524" i="9" s="1"/>
  <c r="B524" i="9" a="1"/>
  <c r="B524" i="9"/>
  <c r="A524" i="9" a="1"/>
  <c r="A524" i="9"/>
  <c r="C523" i="9" a="1"/>
  <c r="C523" i="9" s="1"/>
  <c r="D523" i="9" s="1"/>
  <c r="E523" i="9" s="1"/>
  <c r="B523" i="9" a="1"/>
  <c r="B523" i="9"/>
  <c r="A523" i="9" a="1"/>
  <c r="A523" i="9"/>
  <c r="C522" i="9" a="1"/>
  <c r="C522" i="9" s="1"/>
  <c r="D522" i="9" s="1"/>
  <c r="E522" i="9" s="1"/>
  <c r="B522" i="9" a="1"/>
  <c r="B522" i="9"/>
  <c r="A522" i="9" a="1"/>
  <c r="A522" i="9"/>
  <c r="C521" i="9" a="1"/>
  <c r="C521" i="9" s="1"/>
  <c r="D521" i="9" s="1"/>
  <c r="E521" i="9" s="1"/>
  <c r="B521" i="9" a="1"/>
  <c r="B521" i="9"/>
  <c r="A521" i="9" a="1"/>
  <c r="A521" i="9"/>
  <c r="C520" i="9" a="1"/>
  <c r="C520" i="9" s="1"/>
  <c r="D520" i="9" s="1"/>
  <c r="E520" i="9" s="1"/>
  <c r="B520" i="9" a="1"/>
  <c r="B520" i="9"/>
  <c r="A520" i="9" a="1"/>
  <c r="A520" i="9"/>
  <c r="C519" i="9" a="1"/>
  <c r="C519" i="9" s="1"/>
  <c r="D519" i="9" s="1"/>
  <c r="E519" i="9" s="1"/>
  <c r="B519" i="9" a="1"/>
  <c r="B519" i="9"/>
  <c r="A519" i="9" a="1"/>
  <c r="A519" i="9"/>
  <c r="C518" i="9" a="1"/>
  <c r="C518" i="9" s="1"/>
  <c r="D518" i="9" s="1"/>
  <c r="E518" i="9" s="1"/>
  <c r="B518" i="9" a="1"/>
  <c r="B518" i="9"/>
  <c r="A518" i="9" a="1"/>
  <c r="A518" i="9"/>
  <c r="C517" i="9" a="1"/>
  <c r="C517" i="9" s="1"/>
  <c r="D517" i="9" s="1"/>
  <c r="E517" i="9" s="1"/>
  <c r="B517" i="9" a="1"/>
  <c r="B517" i="9"/>
  <c r="A517" i="9" a="1"/>
  <c r="A517" i="9"/>
  <c r="K516" i="9"/>
  <c r="C516" i="9" a="1"/>
  <c r="C516" i="9" s="1"/>
  <c r="D516" i="9" s="1"/>
  <c r="E516" i="9" s="1"/>
  <c r="B516" i="9" a="1"/>
  <c r="B516" i="9"/>
  <c r="A516" i="9" a="1"/>
  <c r="A516" i="9"/>
  <c r="C515" i="9" a="1"/>
  <c r="C515" i="9" s="1"/>
  <c r="D515" i="9" s="1"/>
  <c r="E515" i="9" s="1"/>
  <c r="B515" i="9" a="1"/>
  <c r="B515" i="9"/>
  <c r="A515" i="9" a="1"/>
  <c r="A515" i="9"/>
  <c r="C507" i="9" a="1"/>
  <c r="C507" i="9" s="1"/>
  <c r="D507" i="9" s="1"/>
  <c r="E507" i="9" s="1"/>
  <c r="B507" i="9" a="1"/>
  <c r="B507" i="9"/>
  <c r="A507" i="9" a="1"/>
  <c r="A507" i="9"/>
  <c r="C506" i="9" a="1"/>
  <c r="C506" i="9" s="1"/>
  <c r="D506" i="9" s="1"/>
  <c r="E506" i="9" s="1"/>
  <c r="B506" i="9" a="1"/>
  <c r="B506" i="9"/>
  <c r="A506" i="9" a="1"/>
  <c r="A506" i="9"/>
  <c r="C505" i="9" a="1"/>
  <c r="C505" i="9" s="1"/>
  <c r="D505" i="9" s="1"/>
  <c r="E505" i="9" s="1"/>
  <c r="B505" i="9" a="1"/>
  <c r="B505" i="9"/>
  <c r="A505" i="9" a="1"/>
  <c r="A505" i="9"/>
  <c r="C504" i="9" a="1"/>
  <c r="C504" i="9" s="1"/>
  <c r="D504" i="9" s="1"/>
  <c r="E504" i="9" s="1"/>
  <c r="B504" i="9" a="1"/>
  <c r="B504" i="9"/>
  <c r="A504" i="9" a="1"/>
  <c r="A504" i="9"/>
  <c r="C503" i="9" a="1"/>
  <c r="C503" i="9" s="1"/>
  <c r="D503" i="9" s="1"/>
  <c r="E503" i="9" s="1"/>
  <c r="B503" i="9" a="1"/>
  <c r="B503" i="9"/>
  <c r="A503" i="9" a="1"/>
  <c r="A503" i="9"/>
  <c r="C502" i="9" a="1"/>
  <c r="C502" i="9" s="1"/>
  <c r="D502" i="9" s="1"/>
  <c r="E502" i="9" s="1"/>
  <c r="B502" i="9" a="1"/>
  <c r="B502" i="9"/>
  <c r="A502" i="9" a="1"/>
  <c r="A502" i="9"/>
  <c r="C501" i="9" a="1"/>
  <c r="C501" i="9" s="1"/>
  <c r="D501" i="9" s="1"/>
  <c r="E501" i="9" s="1"/>
  <c r="B501" i="9" a="1"/>
  <c r="B501" i="9"/>
  <c r="A501" i="9" a="1"/>
  <c r="A501" i="9"/>
  <c r="C500" i="9" a="1"/>
  <c r="C500" i="9" s="1"/>
  <c r="D500" i="9" s="1"/>
  <c r="E500" i="9" s="1"/>
  <c r="B500" i="9" a="1"/>
  <c r="B500" i="9"/>
  <c r="A500" i="9" a="1"/>
  <c r="A500" i="9"/>
  <c r="K499" i="9"/>
  <c r="C499" i="9" a="1"/>
  <c r="C499" i="9" s="1"/>
  <c r="D499" i="9" s="1"/>
  <c r="E499" i="9" s="1"/>
  <c r="B499" i="9" a="1"/>
  <c r="B499" i="9"/>
  <c r="A499" i="9" a="1"/>
  <c r="A499" i="9"/>
  <c r="C498" i="9" a="1"/>
  <c r="C498" i="9" s="1"/>
  <c r="D498" i="9" s="1"/>
  <c r="E498" i="9" s="1"/>
  <c r="B498" i="9" a="1"/>
  <c r="B498" i="9"/>
  <c r="A498" i="9" a="1"/>
  <c r="A498" i="9"/>
  <c r="C490" i="9" a="1"/>
  <c r="C490" i="9" s="1"/>
  <c r="D490" i="9" s="1"/>
  <c r="E490" i="9" s="1"/>
  <c r="B490" i="9" a="1"/>
  <c r="B490" i="9"/>
  <c r="A490" i="9" a="1"/>
  <c r="A490" i="9"/>
  <c r="C489" i="9" a="1"/>
  <c r="C489" i="9" s="1"/>
  <c r="D489" i="9" s="1"/>
  <c r="E489" i="9" s="1"/>
  <c r="B489" i="9" a="1"/>
  <c r="B489" i="9"/>
  <c r="A489" i="9" a="1"/>
  <c r="A489" i="9" s="1"/>
  <c r="C488" i="9" a="1"/>
  <c r="C488" i="9" s="1"/>
  <c r="D488" i="9" s="1"/>
  <c r="E488" i="9" s="1"/>
  <c r="B488" i="9" a="1"/>
  <c r="B488" i="9"/>
  <c r="A488" i="9" a="1"/>
  <c r="A488" i="9" s="1"/>
  <c r="C487" i="9" a="1"/>
  <c r="C487" i="9" s="1"/>
  <c r="D487" i="9" s="1"/>
  <c r="E487" i="9" s="1"/>
  <c r="B487" i="9" a="1"/>
  <c r="B487" i="9"/>
  <c r="A487" i="9" a="1"/>
  <c r="A487" i="9" s="1"/>
  <c r="C486" i="9" a="1"/>
  <c r="C486" i="9" s="1"/>
  <c r="D486" i="9" s="1"/>
  <c r="E486" i="9" s="1"/>
  <c r="B486" i="9" a="1"/>
  <c r="B486" i="9"/>
  <c r="A486" i="9" a="1"/>
  <c r="A486" i="9" s="1"/>
  <c r="C485" i="9" a="1"/>
  <c r="C485" i="9" s="1"/>
  <c r="D485" i="9" s="1"/>
  <c r="E485" i="9" s="1"/>
  <c r="B485" i="9" a="1"/>
  <c r="B485" i="9"/>
  <c r="A485" i="9" a="1"/>
  <c r="A485" i="9" s="1"/>
  <c r="C484" i="9" a="1"/>
  <c r="C484" i="9" s="1"/>
  <c r="D484" i="9" s="1"/>
  <c r="E484" i="9" s="1"/>
  <c r="B484" i="9" a="1"/>
  <c r="B484" i="9"/>
  <c r="A484" i="9" a="1"/>
  <c r="A484" i="9" s="1"/>
  <c r="C483" i="9" a="1"/>
  <c r="C483" i="9" s="1"/>
  <c r="D483" i="9" s="1"/>
  <c r="E483" i="9" s="1"/>
  <c r="B483" i="9" a="1"/>
  <c r="B483" i="9"/>
  <c r="A483" i="9" a="1"/>
  <c r="A483" i="9" s="1"/>
  <c r="K482" i="9"/>
  <c r="C482" i="9" a="1"/>
  <c r="C482" i="9" s="1"/>
  <c r="D482" i="9" s="1"/>
  <c r="E482" i="9" s="1"/>
  <c r="B482" i="9" a="1"/>
  <c r="B482" i="9" s="1"/>
  <c r="A482" i="9" a="1"/>
  <c r="A482" i="9"/>
  <c r="C481" i="9" a="1"/>
  <c r="C481" i="9" s="1"/>
  <c r="D481" i="9" s="1"/>
  <c r="E481" i="9" s="1"/>
  <c r="B481" i="9" a="1"/>
  <c r="B481" i="9" s="1"/>
  <c r="A481" i="9" a="1"/>
  <c r="A481" i="9"/>
  <c r="C473" i="9" a="1"/>
  <c r="C473" i="9" s="1"/>
  <c r="D473" i="9" s="1"/>
  <c r="E473" i="9" s="1"/>
  <c r="B473" i="9" a="1"/>
  <c r="B473" i="9" s="1"/>
  <c r="A473" i="9" a="1"/>
  <c r="A473" i="9"/>
  <c r="C472" i="9" a="1"/>
  <c r="C472" i="9" s="1"/>
  <c r="D472" i="9" s="1"/>
  <c r="E472" i="9" s="1"/>
  <c r="B472" i="9" a="1"/>
  <c r="B472" i="9" s="1"/>
  <c r="A472" i="9" a="1"/>
  <c r="A472" i="9"/>
  <c r="C471" i="9" a="1"/>
  <c r="C471" i="9" s="1"/>
  <c r="D471" i="9" s="1"/>
  <c r="E471" i="9" s="1"/>
  <c r="B471" i="9" a="1"/>
  <c r="B471" i="9" s="1"/>
  <c r="A471" i="9" a="1"/>
  <c r="A471" i="9"/>
  <c r="C470" i="9" a="1"/>
  <c r="C470" i="9" s="1"/>
  <c r="D470" i="9" s="1"/>
  <c r="E470" i="9" s="1"/>
  <c r="B470" i="9" a="1"/>
  <c r="B470" i="9" s="1"/>
  <c r="A470" i="9" a="1"/>
  <c r="A470" i="9"/>
  <c r="C469" i="9" a="1"/>
  <c r="C469" i="9" s="1"/>
  <c r="D469" i="9" s="1"/>
  <c r="E469" i="9" s="1"/>
  <c r="B469" i="9" a="1"/>
  <c r="B469" i="9" s="1"/>
  <c r="A469" i="9" a="1"/>
  <c r="A469" i="9"/>
  <c r="C468" i="9" a="1"/>
  <c r="C468" i="9" s="1"/>
  <c r="D468" i="9" s="1"/>
  <c r="E468" i="9" s="1"/>
  <c r="B468" i="9" a="1"/>
  <c r="B468" i="9" s="1"/>
  <c r="A468" i="9" a="1"/>
  <c r="A468" i="9"/>
  <c r="C467" i="9" a="1"/>
  <c r="C467" i="9" s="1"/>
  <c r="D467" i="9" s="1"/>
  <c r="E467" i="9" s="1"/>
  <c r="B467" i="9" a="1"/>
  <c r="B467" i="9" s="1"/>
  <c r="A467" i="9" a="1"/>
  <c r="A467" i="9"/>
  <c r="C466" i="9" a="1"/>
  <c r="C466" i="9" s="1"/>
  <c r="D466" i="9" s="1"/>
  <c r="E466" i="9" s="1"/>
  <c r="B466" i="9" a="1"/>
  <c r="B466" i="9" s="1"/>
  <c r="A466" i="9" a="1"/>
  <c r="A466" i="9" s="1"/>
  <c r="K465" i="9"/>
  <c r="C465" i="9" a="1"/>
  <c r="C465" i="9" s="1"/>
  <c r="D465" i="9" s="1"/>
  <c r="E465" i="9" s="1"/>
  <c r="B465" i="9" a="1"/>
  <c r="B465" i="9" s="1"/>
  <c r="A465" i="9" a="1"/>
  <c r="A465" i="9" s="1"/>
  <c r="C464" i="9" a="1"/>
  <c r="C464" i="9" s="1"/>
  <c r="D464" i="9" s="1"/>
  <c r="E464" i="9" s="1"/>
  <c r="B464" i="9" a="1"/>
  <c r="B464" i="9" s="1"/>
  <c r="A464" i="9" a="1"/>
  <c r="A464" i="9" s="1"/>
  <c r="E461" i="9"/>
  <c r="C456" i="9" a="1"/>
  <c r="C456" i="9" s="1"/>
  <c r="D456" i="9" s="1"/>
  <c r="E456" i="9" s="1"/>
  <c r="B456" i="9" a="1"/>
  <c r="B456" i="9"/>
  <c r="A456" i="9" a="1"/>
  <c r="A456" i="9" s="1"/>
  <c r="C455" i="9" a="1"/>
  <c r="C455" i="9" s="1"/>
  <c r="D455" i="9" s="1"/>
  <c r="E455" i="9" s="1"/>
  <c r="B455" i="9" a="1"/>
  <c r="B455" i="9"/>
  <c r="A455" i="9" a="1"/>
  <c r="A455" i="9" s="1"/>
  <c r="C454" i="9" a="1"/>
  <c r="C454" i="9" s="1"/>
  <c r="D454" i="9" s="1"/>
  <c r="E454" i="9" s="1"/>
  <c r="B454" i="9" a="1"/>
  <c r="B454" i="9"/>
  <c r="A454" i="9" a="1"/>
  <c r="A454" i="9" s="1"/>
  <c r="C453" i="9" a="1"/>
  <c r="C453" i="9" s="1"/>
  <c r="D453" i="9" s="1"/>
  <c r="E453" i="9" s="1"/>
  <c r="B453" i="9" a="1"/>
  <c r="B453" i="9"/>
  <c r="A453" i="9" a="1"/>
  <c r="A453" i="9" s="1"/>
  <c r="C452" i="9" a="1"/>
  <c r="C452" i="9" s="1"/>
  <c r="D452" i="9" s="1"/>
  <c r="E452" i="9" s="1"/>
  <c r="B452" i="9" a="1"/>
  <c r="B452" i="9"/>
  <c r="A452" i="9" a="1"/>
  <c r="A452" i="9" s="1"/>
  <c r="C451" i="9" a="1"/>
  <c r="C451" i="9" s="1"/>
  <c r="D451" i="9" s="1"/>
  <c r="E451" i="9" s="1"/>
  <c r="B451" i="9" a="1"/>
  <c r="B451" i="9"/>
  <c r="A451" i="9" a="1"/>
  <c r="A451" i="9" s="1"/>
  <c r="C450" i="9" a="1"/>
  <c r="C450" i="9" s="1"/>
  <c r="D450" i="9" s="1"/>
  <c r="E450" i="9" s="1"/>
  <c r="B450" i="9" a="1"/>
  <c r="B450" i="9"/>
  <c r="A450" i="9" a="1"/>
  <c r="A450" i="9" s="1"/>
  <c r="C449" i="9" a="1"/>
  <c r="C449" i="9" s="1"/>
  <c r="D449" i="9" s="1"/>
  <c r="E449" i="9" s="1"/>
  <c r="B449" i="9" a="1"/>
  <c r="B449" i="9"/>
  <c r="A449" i="9" a="1"/>
  <c r="A449" i="9" s="1"/>
  <c r="K448" i="9"/>
  <c r="C448" i="9" a="1"/>
  <c r="C448" i="9" s="1"/>
  <c r="D448" i="9" s="1"/>
  <c r="E448" i="9" s="1"/>
  <c r="B448" i="9" a="1"/>
  <c r="B448" i="9" s="1"/>
  <c r="A448" i="9" a="1"/>
  <c r="A448" i="9"/>
  <c r="C447" i="9" a="1"/>
  <c r="C447" i="9" s="1"/>
  <c r="D447" i="9" s="1"/>
  <c r="E447" i="9" s="1"/>
  <c r="B447" i="9" a="1"/>
  <c r="B447" i="9" s="1"/>
  <c r="A447" i="9" a="1"/>
  <c r="A447" i="9"/>
  <c r="C439" i="9" a="1"/>
  <c r="C439" i="9" s="1"/>
  <c r="D439" i="9" s="1"/>
  <c r="E439" i="9" s="1"/>
  <c r="B439" i="9" a="1"/>
  <c r="B439" i="9" s="1"/>
  <c r="A439" i="9" a="1"/>
  <c r="A439" i="9"/>
  <c r="C438" i="9" a="1"/>
  <c r="C438" i="9" s="1"/>
  <c r="D438" i="9" s="1"/>
  <c r="E438" i="9" s="1"/>
  <c r="B438" i="9" a="1"/>
  <c r="B438" i="9" s="1"/>
  <c r="A438" i="9" a="1"/>
  <c r="A438" i="9" s="1"/>
  <c r="C437" i="9" a="1"/>
  <c r="C437" i="9" s="1"/>
  <c r="D437" i="9" s="1"/>
  <c r="E437" i="9" s="1"/>
  <c r="B437" i="9" a="1"/>
  <c r="B437" i="9" s="1"/>
  <c r="A437" i="9" a="1"/>
  <c r="A437" i="9"/>
  <c r="C436" i="9" a="1"/>
  <c r="C436" i="9" s="1"/>
  <c r="D436" i="9" s="1"/>
  <c r="E436" i="9" s="1"/>
  <c r="B436" i="9" a="1"/>
  <c r="B436" i="9" s="1"/>
  <c r="A436" i="9" a="1"/>
  <c r="A436" i="9" s="1"/>
  <c r="C435" i="9" a="1"/>
  <c r="C435" i="9" s="1"/>
  <c r="D435" i="9" s="1"/>
  <c r="E435" i="9" s="1"/>
  <c r="B435" i="9" a="1"/>
  <c r="B435" i="9" s="1"/>
  <c r="A435" i="9" a="1"/>
  <c r="A435" i="9"/>
  <c r="C434" i="9" a="1"/>
  <c r="C434" i="9" s="1"/>
  <c r="D434" i="9" s="1"/>
  <c r="E434" i="9" s="1"/>
  <c r="B434" i="9" a="1"/>
  <c r="B434" i="9" s="1"/>
  <c r="A434" i="9" a="1"/>
  <c r="A434" i="9" s="1"/>
  <c r="C433" i="9" a="1"/>
  <c r="C433" i="9" s="1"/>
  <c r="D433" i="9" s="1"/>
  <c r="E433" i="9" s="1"/>
  <c r="B433" i="9" a="1"/>
  <c r="B433" i="9" s="1"/>
  <c r="A433" i="9" a="1"/>
  <c r="A433" i="9"/>
  <c r="C432" i="9" a="1"/>
  <c r="C432" i="9" s="1"/>
  <c r="D432" i="9" s="1"/>
  <c r="E432" i="9" s="1"/>
  <c r="B432" i="9" a="1"/>
  <c r="B432" i="9" s="1"/>
  <c r="A432" i="9" a="1"/>
  <c r="A432" i="9" s="1"/>
  <c r="K431" i="9"/>
  <c r="C431" i="9" a="1"/>
  <c r="C431" i="9" s="1"/>
  <c r="D431" i="9" s="1"/>
  <c r="E431" i="9" s="1"/>
  <c r="B431" i="9" a="1"/>
  <c r="B431" i="9"/>
  <c r="A431" i="9" a="1"/>
  <c r="A431" i="9" s="1"/>
  <c r="C430" i="9" a="1"/>
  <c r="C430" i="9" s="1"/>
  <c r="D430" i="9" s="1"/>
  <c r="E430" i="9" s="1"/>
  <c r="B430" i="9" a="1"/>
  <c r="B430" i="9" s="1"/>
  <c r="A430" i="9" a="1"/>
  <c r="A430" i="9" s="1"/>
  <c r="C422" i="9" a="1"/>
  <c r="C422" i="9" s="1"/>
  <c r="D422" i="9" s="1"/>
  <c r="E422" i="9" s="1"/>
  <c r="B422" i="9" a="1"/>
  <c r="B422" i="9"/>
  <c r="A422" i="9" a="1"/>
  <c r="A422" i="9" s="1"/>
  <c r="C421" i="9" a="1"/>
  <c r="C421" i="9" s="1"/>
  <c r="D421" i="9" s="1"/>
  <c r="E421" i="9" s="1"/>
  <c r="B421" i="9" a="1"/>
  <c r="B421" i="9" s="1"/>
  <c r="A421" i="9" a="1"/>
  <c r="A421" i="9" s="1"/>
  <c r="C420" i="9" a="1"/>
  <c r="C420" i="9" s="1"/>
  <c r="D420" i="9" s="1"/>
  <c r="E420" i="9" s="1"/>
  <c r="B420" i="9" a="1"/>
  <c r="B420" i="9"/>
  <c r="A420" i="9" a="1"/>
  <c r="A420" i="9" s="1"/>
  <c r="C419" i="9" a="1"/>
  <c r="C419" i="9" s="1"/>
  <c r="D419" i="9" s="1"/>
  <c r="E419" i="9" s="1"/>
  <c r="B419" i="9" a="1"/>
  <c r="B419" i="9" s="1"/>
  <c r="A419" i="9" a="1"/>
  <c r="A419" i="9" s="1"/>
  <c r="C418" i="9" a="1"/>
  <c r="C418" i="9" s="1"/>
  <c r="D418" i="9" s="1"/>
  <c r="E418" i="9" s="1"/>
  <c r="B418" i="9" a="1"/>
  <c r="B418" i="9"/>
  <c r="A418" i="9" a="1"/>
  <c r="A418" i="9" s="1"/>
  <c r="C417" i="9" a="1"/>
  <c r="C417" i="9" s="1"/>
  <c r="D417" i="9" s="1"/>
  <c r="E417" i="9" s="1"/>
  <c r="B417" i="9" a="1"/>
  <c r="B417" i="9" s="1"/>
  <c r="A417" i="9" a="1"/>
  <c r="A417" i="9" s="1"/>
  <c r="C416" i="9" a="1"/>
  <c r="C416" i="9" s="1"/>
  <c r="D416" i="9" s="1"/>
  <c r="E416" i="9" s="1"/>
  <c r="B416" i="9" a="1"/>
  <c r="B416" i="9"/>
  <c r="A416" i="9" a="1"/>
  <c r="A416" i="9" s="1"/>
  <c r="C415" i="9" a="1"/>
  <c r="C415" i="9" s="1"/>
  <c r="D415" i="9" s="1"/>
  <c r="E415" i="9" s="1"/>
  <c r="B415" i="9" a="1"/>
  <c r="B415" i="9" s="1"/>
  <c r="A415" i="9" a="1"/>
  <c r="A415" i="9" s="1"/>
  <c r="K414" i="9"/>
  <c r="C414" i="9" a="1"/>
  <c r="C414" i="9" s="1"/>
  <c r="D414" i="9" s="1"/>
  <c r="E414" i="9" s="1"/>
  <c r="B414" i="9" a="1"/>
  <c r="B414" i="9" s="1"/>
  <c r="A414" i="9" a="1"/>
  <c r="A414" i="9" s="1"/>
  <c r="C413" i="9" a="1"/>
  <c r="C413" i="9" s="1"/>
  <c r="D413" i="9" s="1"/>
  <c r="E413" i="9" s="1"/>
  <c r="B413" i="9" a="1"/>
  <c r="B413" i="9" s="1"/>
  <c r="A413" i="9" a="1"/>
  <c r="A413" i="9"/>
  <c r="C405" i="9" a="1"/>
  <c r="C405" i="9" s="1"/>
  <c r="D405" i="9" s="1"/>
  <c r="E405" i="9" s="1"/>
  <c r="B405" i="9" a="1"/>
  <c r="B405" i="9" s="1"/>
  <c r="A405" i="9" a="1"/>
  <c r="A405" i="9" s="1"/>
  <c r="C404" i="9" a="1"/>
  <c r="C404" i="9" s="1"/>
  <c r="D404" i="9" s="1"/>
  <c r="E404" i="9" s="1"/>
  <c r="B404" i="9" a="1"/>
  <c r="B404" i="9" s="1"/>
  <c r="A404" i="9" a="1"/>
  <c r="A404" i="9"/>
  <c r="C403" i="9" a="1"/>
  <c r="C403" i="9" s="1"/>
  <c r="D403" i="9" s="1"/>
  <c r="E403" i="9" s="1"/>
  <c r="B403" i="9" a="1"/>
  <c r="B403" i="9" s="1"/>
  <c r="A403" i="9" a="1"/>
  <c r="A403" i="9" s="1"/>
  <c r="C402" i="9" a="1"/>
  <c r="C402" i="9" s="1"/>
  <c r="D402" i="9" s="1"/>
  <c r="E402" i="9" s="1"/>
  <c r="B402" i="9" a="1"/>
  <c r="B402" i="9" s="1"/>
  <c r="A402" i="9" a="1"/>
  <c r="A402" i="9"/>
  <c r="C401" i="9" a="1"/>
  <c r="C401" i="9" s="1"/>
  <c r="D401" i="9" s="1"/>
  <c r="E401" i="9" s="1"/>
  <c r="B401" i="9" a="1"/>
  <c r="B401" i="9" s="1"/>
  <c r="A401" i="9" a="1"/>
  <c r="A401" i="9" s="1"/>
  <c r="C400" i="9" a="1"/>
  <c r="C400" i="9" s="1"/>
  <c r="D400" i="9" s="1"/>
  <c r="E400" i="9" s="1"/>
  <c r="B400" i="9" a="1"/>
  <c r="B400" i="9" s="1"/>
  <c r="A400" i="9" a="1"/>
  <c r="A400" i="9"/>
  <c r="C399" i="9" a="1"/>
  <c r="C399" i="9" s="1"/>
  <c r="D399" i="9" s="1"/>
  <c r="E399" i="9" s="1"/>
  <c r="B399" i="9" a="1"/>
  <c r="B399" i="9" s="1"/>
  <c r="A399" i="9" a="1"/>
  <c r="A399" i="9" s="1"/>
  <c r="C398" i="9" a="1"/>
  <c r="C398" i="9" s="1"/>
  <c r="D398" i="9" s="1"/>
  <c r="E398" i="9" s="1"/>
  <c r="B398" i="9" a="1"/>
  <c r="B398" i="9" s="1"/>
  <c r="A398" i="9" a="1"/>
  <c r="A398" i="9"/>
  <c r="K397" i="9"/>
  <c r="C397" i="9" a="1"/>
  <c r="C397" i="9" s="1"/>
  <c r="D397" i="9" s="1"/>
  <c r="E397" i="9" s="1"/>
  <c r="B397" i="9" a="1"/>
  <c r="B397" i="9"/>
  <c r="A397" i="9" a="1"/>
  <c r="A397" i="9" s="1"/>
  <c r="C396" i="9" a="1"/>
  <c r="C396" i="9" s="1"/>
  <c r="D396" i="9" s="1"/>
  <c r="E396" i="9" s="1"/>
  <c r="B396" i="9" a="1"/>
  <c r="B396" i="9" s="1"/>
  <c r="A396" i="9" a="1"/>
  <c r="A396" i="9" s="1"/>
  <c r="C388" i="9" a="1"/>
  <c r="C388" i="9" s="1"/>
  <c r="D388" i="9" s="1"/>
  <c r="E388" i="9" s="1"/>
  <c r="B388" i="9" a="1"/>
  <c r="B388" i="9"/>
  <c r="A388" i="9" a="1"/>
  <c r="A388" i="9" s="1"/>
  <c r="C387" i="9" a="1"/>
  <c r="C387" i="9" s="1"/>
  <c r="D387" i="9" s="1"/>
  <c r="E387" i="9" s="1"/>
  <c r="B387" i="9" a="1"/>
  <c r="B387" i="9" s="1"/>
  <c r="A387" i="9" a="1"/>
  <c r="A387" i="9" s="1"/>
  <c r="C386" i="9" a="1"/>
  <c r="C386" i="9" s="1"/>
  <c r="D386" i="9" s="1"/>
  <c r="E386" i="9" s="1"/>
  <c r="B386" i="9" a="1"/>
  <c r="B386" i="9"/>
  <c r="A386" i="9" a="1"/>
  <c r="A386" i="9" s="1"/>
  <c r="C385" i="9" a="1"/>
  <c r="C385" i="9" s="1"/>
  <c r="D385" i="9" s="1"/>
  <c r="E385" i="9" s="1"/>
  <c r="B385" i="9" a="1"/>
  <c r="B385" i="9" s="1"/>
  <c r="A385" i="9" a="1"/>
  <c r="A385" i="9" s="1"/>
  <c r="C384" i="9" a="1"/>
  <c r="C384" i="9" s="1"/>
  <c r="D384" i="9" s="1"/>
  <c r="E384" i="9" s="1"/>
  <c r="B384" i="9" a="1"/>
  <c r="B384" i="9"/>
  <c r="A384" i="9" a="1"/>
  <c r="A384" i="9" s="1"/>
  <c r="C383" i="9" a="1"/>
  <c r="C383" i="9" s="1"/>
  <c r="D383" i="9" s="1"/>
  <c r="E383" i="9" s="1"/>
  <c r="B383" i="9" a="1"/>
  <c r="B383" i="9" s="1"/>
  <c r="A383" i="9" a="1"/>
  <c r="A383" i="9" s="1"/>
  <c r="C382" i="9" a="1"/>
  <c r="C382" i="9" s="1"/>
  <c r="D382" i="9" s="1"/>
  <c r="E382" i="9" s="1"/>
  <c r="B382" i="9" a="1"/>
  <c r="B382" i="9"/>
  <c r="A382" i="9" a="1"/>
  <c r="A382" i="9" s="1"/>
  <c r="C381" i="9" a="1"/>
  <c r="C381" i="9" s="1"/>
  <c r="D381" i="9" s="1"/>
  <c r="E381" i="9" s="1"/>
  <c r="B381" i="9" a="1"/>
  <c r="B381" i="9" s="1"/>
  <c r="A381" i="9" a="1"/>
  <c r="A381" i="9" s="1"/>
  <c r="K380" i="9"/>
  <c r="C380" i="9" a="1"/>
  <c r="C380" i="9" s="1"/>
  <c r="D380" i="9" s="1"/>
  <c r="E380" i="9" s="1"/>
  <c r="B380" i="9" a="1"/>
  <c r="B380" i="9" s="1"/>
  <c r="A380" i="9" a="1"/>
  <c r="A380" i="9" s="1"/>
  <c r="C379" i="9" a="1"/>
  <c r="C379" i="9" s="1"/>
  <c r="D379" i="9" s="1"/>
  <c r="E379" i="9" s="1"/>
  <c r="B379" i="9" a="1"/>
  <c r="B379" i="9" s="1"/>
  <c r="A379" i="9" a="1"/>
  <c r="A379" i="9"/>
  <c r="C371" i="9" a="1"/>
  <c r="C371" i="9" s="1"/>
  <c r="D371" i="9" s="1"/>
  <c r="E371" i="9" s="1"/>
  <c r="B371" i="9" a="1"/>
  <c r="B371" i="9" s="1"/>
  <c r="A371" i="9" a="1"/>
  <c r="A371" i="9" s="1"/>
  <c r="C370" i="9" a="1"/>
  <c r="C370" i="9" s="1"/>
  <c r="D370" i="9" s="1"/>
  <c r="E370" i="9" s="1"/>
  <c r="B370" i="9" a="1"/>
  <c r="B370" i="9" s="1"/>
  <c r="A370" i="9" a="1"/>
  <c r="A370" i="9"/>
  <c r="C369" i="9" a="1"/>
  <c r="C369" i="9" s="1"/>
  <c r="D369" i="9" s="1"/>
  <c r="E369" i="9" s="1"/>
  <c r="B369" i="9" a="1"/>
  <c r="B369" i="9" s="1"/>
  <c r="A369" i="9" a="1"/>
  <c r="A369" i="9" s="1"/>
  <c r="C368" i="9" a="1"/>
  <c r="C368" i="9" s="1"/>
  <c r="D368" i="9" s="1"/>
  <c r="E368" i="9" s="1"/>
  <c r="B368" i="9" a="1"/>
  <c r="B368" i="9" s="1"/>
  <c r="A368" i="9" a="1"/>
  <c r="A368" i="9"/>
  <c r="C367" i="9" a="1"/>
  <c r="C367" i="9" s="1"/>
  <c r="D367" i="9" s="1"/>
  <c r="E367" i="9" s="1"/>
  <c r="B367" i="9" a="1"/>
  <c r="B367" i="9" s="1"/>
  <c r="A367" i="9" a="1"/>
  <c r="A367" i="9" s="1"/>
  <c r="C366" i="9" a="1"/>
  <c r="C366" i="9" s="1"/>
  <c r="D366" i="9" s="1"/>
  <c r="E366" i="9" s="1"/>
  <c r="B366" i="9" a="1"/>
  <c r="B366" i="9" s="1"/>
  <c r="A366" i="9" a="1"/>
  <c r="A366" i="9"/>
  <c r="C365" i="9" a="1"/>
  <c r="C365" i="9" s="1"/>
  <c r="D365" i="9" s="1"/>
  <c r="E365" i="9" s="1"/>
  <c r="B365" i="9" a="1"/>
  <c r="B365" i="9" s="1"/>
  <c r="A365" i="9" a="1"/>
  <c r="A365" i="9" s="1"/>
  <c r="C364" i="9" a="1"/>
  <c r="C364" i="9" s="1"/>
  <c r="D364" i="9" s="1"/>
  <c r="E364" i="9" s="1"/>
  <c r="B364" i="9" a="1"/>
  <c r="B364" i="9" s="1"/>
  <c r="A364" i="9" a="1"/>
  <c r="A364" i="9"/>
  <c r="K363" i="9"/>
  <c r="C363" i="9" a="1"/>
  <c r="C363" i="9" s="1"/>
  <c r="D363" i="9" s="1"/>
  <c r="E363" i="9" s="1"/>
  <c r="B363" i="9" a="1"/>
  <c r="B363" i="9" s="1"/>
  <c r="A363" i="9" a="1"/>
  <c r="A363" i="9" s="1"/>
  <c r="C362" i="9" a="1"/>
  <c r="C362" i="9" s="1"/>
  <c r="D362" i="9" s="1"/>
  <c r="E362" i="9" s="1"/>
  <c r="B362" i="9" a="1"/>
  <c r="B362" i="9"/>
  <c r="A362" i="9" a="1"/>
  <c r="A362" i="9" s="1"/>
  <c r="C354" i="9" a="1"/>
  <c r="C354" i="9" s="1"/>
  <c r="D354" i="9" s="1"/>
  <c r="E354" i="9" s="1"/>
  <c r="B354" i="9" a="1"/>
  <c r="B354" i="9" s="1"/>
  <c r="A354" i="9" a="1"/>
  <c r="A354" i="9" s="1"/>
  <c r="C353" i="9" a="1"/>
  <c r="C353" i="9" s="1"/>
  <c r="D353" i="9" s="1"/>
  <c r="E353" i="9" s="1"/>
  <c r="B353" i="9" a="1"/>
  <c r="B353" i="9"/>
  <c r="A353" i="9" a="1"/>
  <c r="A353" i="9" s="1"/>
  <c r="C352" i="9" a="1"/>
  <c r="C352" i="9" s="1"/>
  <c r="D352" i="9" s="1"/>
  <c r="E352" i="9" s="1"/>
  <c r="B352" i="9" a="1"/>
  <c r="B352" i="9" s="1"/>
  <c r="A352" i="9" a="1"/>
  <c r="A352" i="9" s="1"/>
  <c r="C351" i="9" a="1"/>
  <c r="C351" i="9" s="1"/>
  <c r="D351" i="9" s="1"/>
  <c r="E351" i="9" s="1"/>
  <c r="B351" i="9" a="1"/>
  <c r="B351" i="9"/>
  <c r="A351" i="9" a="1"/>
  <c r="A351" i="9" s="1"/>
  <c r="C350" i="9" a="1"/>
  <c r="C350" i="9" s="1"/>
  <c r="D350" i="9" s="1"/>
  <c r="E350" i="9" s="1"/>
  <c r="B350" i="9" a="1"/>
  <c r="B350" i="9" s="1"/>
  <c r="A350" i="9" a="1"/>
  <c r="A350" i="9" s="1"/>
  <c r="C349" i="9" a="1"/>
  <c r="C349" i="9" s="1"/>
  <c r="D349" i="9" s="1"/>
  <c r="E349" i="9" s="1"/>
  <c r="B349" i="9" a="1"/>
  <c r="B349" i="9"/>
  <c r="A349" i="9" a="1"/>
  <c r="A349" i="9" s="1"/>
  <c r="C348" i="9" a="1"/>
  <c r="C348" i="9" s="1"/>
  <c r="D348" i="9" s="1"/>
  <c r="E348" i="9" s="1"/>
  <c r="B348" i="9" a="1"/>
  <c r="B348" i="9" s="1"/>
  <c r="A348" i="9" a="1"/>
  <c r="A348" i="9" s="1"/>
  <c r="C347" i="9" a="1"/>
  <c r="C347" i="9" s="1"/>
  <c r="D347" i="9" s="1"/>
  <c r="E347" i="9" s="1"/>
  <c r="B347" i="9" a="1"/>
  <c r="B347" i="9"/>
  <c r="A347" i="9" a="1"/>
  <c r="A347" i="9" s="1"/>
  <c r="K346" i="9"/>
  <c r="C346" i="9" a="1"/>
  <c r="C346" i="9" s="1"/>
  <c r="D346" i="9" s="1"/>
  <c r="E346" i="9" s="1"/>
  <c r="B346" i="9" a="1"/>
  <c r="B346" i="9" s="1"/>
  <c r="A346" i="9" a="1"/>
  <c r="A346" i="9"/>
  <c r="C345" i="9" a="1"/>
  <c r="C345" i="9" s="1"/>
  <c r="D345" i="9" s="1"/>
  <c r="E345" i="9" s="1"/>
  <c r="B345" i="9" a="1"/>
  <c r="B345" i="9" s="1"/>
  <c r="A345" i="9" a="1"/>
  <c r="A345" i="9" s="1"/>
  <c r="C337" i="9" a="1"/>
  <c r="C337" i="9" s="1"/>
  <c r="D337" i="9" s="1"/>
  <c r="E337" i="9" s="1"/>
  <c r="B337" i="9" a="1"/>
  <c r="B337" i="9" s="1"/>
  <c r="A337" i="9" a="1"/>
  <c r="A337" i="9"/>
  <c r="C336" i="9" a="1"/>
  <c r="C336" i="9" s="1"/>
  <c r="D336" i="9" s="1"/>
  <c r="E336" i="9" s="1"/>
  <c r="B336" i="9" a="1"/>
  <c r="B336" i="9" s="1"/>
  <c r="A336" i="9" a="1"/>
  <c r="A336" i="9" s="1"/>
  <c r="C335" i="9" a="1"/>
  <c r="C335" i="9" s="1"/>
  <c r="D335" i="9" s="1"/>
  <c r="E335" i="9" s="1"/>
  <c r="B335" i="9" a="1"/>
  <c r="B335" i="9" s="1"/>
  <c r="A335" i="9" a="1"/>
  <c r="A335" i="9"/>
  <c r="C334" i="9" a="1"/>
  <c r="C334" i="9" s="1"/>
  <c r="D334" i="9" s="1"/>
  <c r="E334" i="9" s="1"/>
  <c r="B334" i="9" a="1"/>
  <c r="B334" i="9" s="1"/>
  <c r="A334" i="9" a="1"/>
  <c r="A334" i="9" s="1"/>
  <c r="C333" i="9" a="1"/>
  <c r="C333" i="9" s="1"/>
  <c r="D333" i="9" s="1"/>
  <c r="E333" i="9" s="1"/>
  <c r="B333" i="9" a="1"/>
  <c r="B333" i="9" s="1"/>
  <c r="A333" i="9" a="1"/>
  <c r="A333" i="9"/>
  <c r="C332" i="9" a="1"/>
  <c r="C332" i="9" s="1"/>
  <c r="D332" i="9" s="1"/>
  <c r="E332" i="9" s="1"/>
  <c r="B332" i="9" a="1"/>
  <c r="B332" i="9" s="1"/>
  <c r="A332" i="9" a="1"/>
  <c r="A332" i="9" s="1"/>
  <c r="C331" i="9" a="1"/>
  <c r="C331" i="9" s="1"/>
  <c r="D331" i="9" s="1"/>
  <c r="E331" i="9" s="1"/>
  <c r="B331" i="9" a="1"/>
  <c r="B331" i="9" s="1"/>
  <c r="A331" i="9" a="1"/>
  <c r="A331" i="9"/>
  <c r="C330" i="9" a="1"/>
  <c r="C330" i="9" s="1"/>
  <c r="D330" i="9" s="1"/>
  <c r="E330" i="9" s="1"/>
  <c r="B330" i="9" a="1"/>
  <c r="B330" i="9" s="1"/>
  <c r="A330" i="9" a="1"/>
  <c r="A330" i="9"/>
  <c r="K329" i="9"/>
  <c r="C329" i="9" a="1"/>
  <c r="C329" i="9" s="1"/>
  <c r="D329" i="9" s="1"/>
  <c r="E329" i="9" s="1"/>
  <c r="B329" i="9" a="1"/>
  <c r="B329" i="9" s="1"/>
  <c r="A329" i="9" a="1"/>
  <c r="A329" i="9" s="1"/>
  <c r="C328" i="9" a="1"/>
  <c r="C328" i="9" s="1"/>
  <c r="D328" i="9" s="1"/>
  <c r="E328" i="9" s="1"/>
  <c r="B328" i="9" a="1"/>
  <c r="B328" i="9"/>
  <c r="A328" i="9" a="1"/>
  <c r="A328" i="9" s="1"/>
  <c r="C320" i="9" a="1"/>
  <c r="C320" i="9" s="1"/>
  <c r="D320" i="9" s="1"/>
  <c r="E320" i="9" s="1"/>
  <c r="B320" i="9" a="1"/>
  <c r="B320" i="9" s="1"/>
  <c r="A320" i="9" a="1"/>
  <c r="A320" i="9" s="1"/>
  <c r="C319" i="9" a="1"/>
  <c r="C319" i="9" s="1"/>
  <c r="D319" i="9" s="1"/>
  <c r="E319" i="9" s="1"/>
  <c r="B319" i="9" a="1"/>
  <c r="B319" i="9"/>
  <c r="A319" i="9" a="1"/>
  <c r="A319" i="9" s="1"/>
  <c r="C318" i="9" a="1"/>
  <c r="C318" i="9" s="1"/>
  <c r="D318" i="9" s="1"/>
  <c r="E318" i="9" s="1"/>
  <c r="B318" i="9" a="1"/>
  <c r="B318" i="9" s="1"/>
  <c r="A318" i="9" a="1"/>
  <c r="A318" i="9" s="1"/>
  <c r="C317" i="9" a="1"/>
  <c r="C317" i="9" s="1"/>
  <c r="D317" i="9" s="1"/>
  <c r="E317" i="9" s="1"/>
  <c r="B317" i="9" a="1"/>
  <c r="B317" i="9"/>
  <c r="A317" i="9" a="1"/>
  <c r="A317" i="9" s="1"/>
  <c r="C316" i="9" a="1"/>
  <c r="C316" i="9" s="1"/>
  <c r="D316" i="9" s="1"/>
  <c r="E316" i="9" s="1"/>
  <c r="B316" i="9" a="1"/>
  <c r="B316" i="9" s="1"/>
  <c r="A316" i="9" a="1"/>
  <c r="A316" i="9" s="1"/>
  <c r="C315" i="9" a="1"/>
  <c r="C315" i="9" s="1"/>
  <c r="D315" i="9" s="1"/>
  <c r="E315" i="9" s="1"/>
  <c r="B315" i="9" a="1"/>
  <c r="B315" i="9"/>
  <c r="A315" i="9" a="1"/>
  <c r="A315" i="9" s="1"/>
  <c r="C314" i="9" a="1"/>
  <c r="C314" i="9" s="1"/>
  <c r="D314" i="9" s="1"/>
  <c r="E314" i="9" s="1"/>
  <c r="B314" i="9" a="1"/>
  <c r="B314" i="9" s="1"/>
  <c r="A314" i="9" a="1"/>
  <c r="A314" i="9" s="1"/>
  <c r="C313" i="9" a="1"/>
  <c r="C313" i="9" s="1"/>
  <c r="D313" i="9" s="1"/>
  <c r="E313" i="9" s="1"/>
  <c r="B313" i="9" a="1"/>
  <c r="B313" i="9"/>
  <c r="A313" i="9" a="1"/>
  <c r="A313" i="9" s="1"/>
  <c r="K312" i="9"/>
  <c r="C312" i="9" a="1"/>
  <c r="C312" i="9" s="1"/>
  <c r="D312" i="9" s="1"/>
  <c r="E312" i="9" s="1"/>
  <c r="B312" i="9" a="1"/>
  <c r="B312" i="9" s="1"/>
  <c r="A312" i="9" a="1"/>
  <c r="A312" i="9"/>
  <c r="C311" i="9" a="1"/>
  <c r="C311" i="9" s="1"/>
  <c r="D311" i="9" s="1"/>
  <c r="E311" i="9" s="1"/>
  <c r="B311" i="9" a="1"/>
  <c r="B311" i="9" s="1"/>
  <c r="A311" i="9" a="1"/>
  <c r="A311" i="9" s="1"/>
  <c r="C303" i="9" a="1"/>
  <c r="C303" i="9" s="1"/>
  <c r="D303" i="9" s="1"/>
  <c r="E303" i="9" s="1"/>
  <c r="B303" i="9" a="1"/>
  <c r="B303" i="9" s="1"/>
  <c r="A303" i="9" a="1"/>
  <c r="A303" i="9"/>
  <c r="C302" i="9" a="1"/>
  <c r="C302" i="9" s="1"/>
  <c r="D302" i="9" s="1"/>
  <c r="E302" i="9" s="1"/>
  <c r="B302" i="9" a="1"/>
  <c r="B302" i="9" s="1"/>
  <c r="A302" i="9" a="1"/>
  <c r="A302" i="9" s="1"/>
  <c r="C301" i="9" a="1"/>
  <c r="C301" i="9" s="1"/>
  <c r="D301" i="9" s="1"/>
  <c r="E301" i="9" s="1"/>
  <c r="B301" i="9" a="1"/>
  <c r="B301" i="9" s="1"/>
  <c r="A301" i="9" a="1"/>
  <c r="A301" i="9"/>
  <c r="C300" i="9" a="1"/>
  <c r="C300" i="9" s="1"/>
  <c r="D300" i="9" s="1"/>
  <c r="E300" i="9" s="1"/>
  <c r="B300" i="9" a="1"/>
  <c r="B300" i="9" s="1"/>
  <c r="A300" i="9" a="1"/>
  <c r="A300" i="9" s="1"/>
  <c r="C299" i="9" a="1"/>
  <c r="C299" i="9" s="1"/>
  <c r="D299" i="9" s="1"/>
  <c r="E299" i="9" s="1"/>
  <c r="B299" i="9" a="1"/>
  <c r="B299" i="9" s="1"/>
  <c r="A299" i="9" a="1"/>
  <c r="A299" i="9"/>
  <c r="C298" i="9" a="1"/>
  <c r="C298" i="9" s="1"/>
  <c r="D298" i="9" s="1"/>
  <c r="E298" i="9" s="1"/>
  <c r="B298" i="9" a="1"/>
  <c r="B298" i="9" s="1"/>
  <c r="A298" i="9" a="1"/>
  <c r="A298" i="9" s="1"/>
  <c r="C297" i="9" a="1"/>
  <c r="C297" i="9" s="1"/>
  <c r="D297" i="9" s="1"/>
  <c r="E297" i="9" s="1"/>
  <c r="B297" i="9" a="1"/>
  <c r="B297" i="9" s="1"/>
  <c r="A297" i="9" a="1"/>
  <c r="A297" i="9"/>
  <c r="C296" i="9" a="1"/>
  <c r="C296" i="9" s="1"/>
  <c r="D296" i="9" s="1"/>
  <c r="E296" i="9" s="1"/>
  <c r="B296" i="9" a="1"/>
  <c r="B296" i="9" s="1"/>
  <c r="A296" i="9" a="1"/>
  <c r="A296" i="9" s="1"/>
  <c r="K295" i="9"/>
  <c r="C295" i="9" a="1"/>
  <c r="C295" i="9" s="1"/>
  <c r="D295" i="9" s="1"/>
  <c r="E295" i="9" s="1"/>
  <c r="B295" i="9" a="1"/>
  <c r="B295" i="9"/>
  <c r="A295" i="9" a="1"/>
  <c r="A295" i="9" s="1"/>
  <c r="C294" i="9" a="1"/>
  <c r="C294" i="9" s="1"/>
  <c r="D294" i="9" s="1"/>
  <c r="E294" i="9" s="1"/>
  <c r="B294" i="9" a="1"/>
  <c r="B294" i="9" s="1"/>
  <c r="A294" i="9" a="1"/>
  <c r="A294" i="9" s="1"/>
  <c r="C286" i="9" a="1"/>
  <c r="C286" i="9" s="1"/>
  <c r="D286" i="9" s="1"/>
  <c r="E286" i="9" s="1"/>
  <c r="B286" i="9" a="1"/>
  <c r="B286" i="9"/>
  <c r="A286" i="9" a="1"/>
  <c r="A286" i="9" s="1"/>
  <c r="C285" i="9" a="1"/>
  <c r="C285" i="9" s="1"/>
  <c r="D285" i="9" s="1"/>
  <c r="E285" i="9" s="1"/>
  <c r="B285" i="9" a="1"/>
  <c r="B285" i="9" s="1"/>
  <c r="A285" i="9" a="1"/>
  <c r="A285" i="9" s="1"/>
  <c r="C284" i="9" a="1"/>
  <c r="C284" i="9" s="1"/>
  <c r="D284" i="9" s="1"/>
  <c r="E284" i="9" s="1"/>
  <c r="B284" i="9" a="1"/>
  <c r="B284" i="9"/>
  <c r="A284" i="9" a="1"/>
  <c r="A284" i="9" s="1"/>
  <c r="C283" i="9" a="1"/>
  <c r="C283" i="9" s="1"/>
  <c r="D283" i="9" s="1"/>
  <c r="E283" i="9" s="1"/>
  <c r="B283" i="9" a="1"/>
  <c r="B283" i="9" s="1"/>
  <c r="A283" i="9" a="1"/>
  <c r="A283" i="9" s="1"/>
  <c r="C282" i="9" a="1"/>
  <c r="C282" i="9" s="1"/>
  <c r="D282" i="9" s="1"/>
  <c r="E282" i="9" s="1"/>
  <c r="B282" i="9" a="1"/>
  <c r="B282" i="9"/>
  <c r="A282" i="9" a="1"/>
  <c r="A282" i="9" s="1"/>
  <c r="C281" i="9" a="1"/>
  <c r="C281" i="9" s="1"/>
  <c r="D281" i="9" s="1"/>
  <c r="E281" i="9" s="1"/>
  <c r="B281" i="9" a="1"/>
  <c r="B281" i="9" s="1"/>
  <c r="A281" i="9" a="1"/>
  <c r="A281" i="9" s="1"/>
  <c r="C280" i="9" a="1"/>
  <c r="C280" i="9" s="1"/>
  <c r="D280" i="9" s="1"/>
  <c r="E280" i="9" s="1"/>
  <c r="B280" i="9" a="1"/>
  <c r="B280" i="9"/>
  <c r="A280" i="9" a="1"/>
  <c r="A280" i="9" s="1"/>
  <c r="C279" i="9" a="1"/>
  <c r="C279" i="9" s="1"/>
  <c r="D279" i="9" s="1"/>
  <c r="E279" i="9" s="1"/>
  <c r="B279" i="9" a="1"/>
  <c r="B279" i="9" s="1"/>
  <c r="A279" i="9" a="1"/>
  <c r="A279" i="9" s="1"/>
  <c r="K278" i="9"/>
  <c r="C278" i="9" a="1"/>
  <c r="C278" i="9" s="1"/>
  <c r="D278" i="9" s="1"/>
  <c r="E278" i="9" s="1"/>
  <c r="B278" i="9" a="1"/>
  <c r="B278" i="9" s="1"/>
  <c r="A278" i="9" a="1"/>
  <c r="A278" i="9" s="1"/>
  <c r="C277" i="9" a="1"/>
  <c r="C277" i="9" s="1"/>
  <c r="D277" i="9" s="1"/>
  <c r="E277" i="9" s="1"/>
  <c r="B277" i="9" a="1"/>
  <c r="B277" i="9" s="1"/>
  <c r="A277" i="9" a="1"/>
  <c r="A277" i="9"/>
  <c r="C269" i="9" a="1"/>
  <c r="C269" i="9" s="1"/>
  <c r="D269" i="9" s="1"/>
  <c r="E269" i="9" s="1"/>
  <c r="B269" i="9" a="1"/>
  <c r="B269" i="9" s="1"/>
  <c r="A269" i="9" a="1"/>
  <c r="A269" i="9" s="1"/>
  <c r="C268" i="9" a="1"/>
  <c r="C268" i="9" s="1"/>
  <c r="D268" i="9" s="1"/>
  <c r="E268" i="9" s="1"/>
  <c r="B268" i="9" a="1"/>
  <c r="B268" i="9" s="1"/>
  <c r="A268" i="9" a="1"/>
  <c r="A268" i="9"/>
  <c r="C267" i="9" a="1"/>
  <c r="C267" i="9" s="1"/>
  <c r="D267" i="9" s="1"/>
  <c r="E267" i="9" s="1"/>
  <c r="B267" i="9" a="1"/>
  <c r="B267" i="9" s="1"/>
  <c r="A267" i="9" a="1"/>
  <c r="A267" i="9" s="1"/>
  <c r="C266" i="9" a="1"/>
  <c r="C266" i="9" s="1"/>
  <c r="D266" i="9" s="1"/>
  <c r="E266" i="9" s="1"/>
  <c r="B266" i="9" a="1"/>
  <c r="B266" i="9" s="1"/>
  <c r="A266" i="9" a="1"/>
  <c r="A266" i="9"/>
  <c r="C265" i="9" a="1"/>
  <c r="C265" i="9" s="1"/>
  <c r="D265" i="9" s="1"/>
  <c r="E265" i="9" s="1"/>
  <c r="B265" i="9" a="1"/>
  <c r="B265" i="9" s="1"/>
  <c r="A265" i="9" a="1"/>
  <c r="A265" i="9" s="1"/>
  <c r="C264" i="9" a="1"/>
  <c r="C264" i="9" s="1"/>
  <c r="D264" i="9" s="1"/>
  <c r="E264" i="9" s="1"/>
  <c r="B264" i="9" a="1"/>
  <c r="B264" i="9" s="1"/>
  <c r="A264" i="9" a="1"/>
  <c r="A264" i="9"/>
  <c r="C263" i="9" a="1"/>
  <c r="C263" i="9" s="1"/>
  <c r="D263" i="9" s="1"/>
  <c r="E263" i="9" s="1"/>
  <c r="B263" i="9" a="1"/>
  <c r="B263" i="9" s="1"/>
  <c r="A263" i="9" a="1"/>
  <c r="A263" i="9" s="1"/>
  <c r="C262" i="9" a="1"/>
  <c r="C262" i="9" s="1"/>
  <c r="D262" i="9" s="1"/>
  <c r="E262" i="9" s="1"/>
  <c r="B262" i="9" a="1"/>
  <c r="B262" i="9" s="1"/>
  <c r="A262" i="9" a="1"/>
  <c r="A262" i="9"/>
  <c r="K261" i="9"/>
  <c r="C261" i="9" a="1"/>
  <c r="C261" i="9" s="1"/>
  <c r="D261" i="9" s="1"/>
  <c r="E261" i="9" s="1"/>
  <c r="B261" i="9" a="1"/>
  <c r="B261" i="9"/>
  <c r="A261" i="9" a="1"/>
  <c r="A261" i="9" s="1"/>
  <c r="C260" i="9" a="1"/>
  <c r="C260" i="9" s="1"/>
  <c r="D260" i="9" s="1"/>
  <c r="E260" i="9" s="1"/>
  <c r="B260" i="9" a="1"/>
  <c r="B260" i="9" s="1"/>
  <c r="A260" i="9" a="1"/>
  <c r="A260" i="9" s="1"/>
  <c r="C252" i="9" a="1"/>
  <c r="C252" i="9" s="1"/>
  <c r="D252" i="9" s="1"/>
  <c r="E252" i="9" s="1"/>
  <c r="B252" i="9" a="1"/>
  <c r="B252" i="9"/>
  <c r="A252" i="9" a="1"/>
  <c r="A252" i="9" s="1"/>
  <c r="C251" i="9" a="1"/>
  <c r="C251" i="9" s="1"/>
  <c r="D251" i="9" s="1"/>
  <c r="E251" i="9" s="1"/>
  <c r="B251" i="9" a="1"/>
  <c r="B251" i="9" s="1"/>
  <c r="A251" i="9" a="1"/>
  <c r="A251" i="9" s="1"/>
  <c r="C250" i="9" a="1"/>
  <c r="C250" i="9" s="1"/>
  <c r="D250" i="9" s="1"/>
  <c r="E250" i="9" s="1"/>
  <c r="B250" i="9" a="1"/>
  <c r="B250" i="9"/>
  <c r="A250" i="9" a="1"/>
  <c r="A250" i="9" s="1"/>
  <c r="C249" i="9" a="1"/>
  <c r="C249" i="9" s="1"/>
  <c r="D249" i="9" s="1"/>
  <c r="E249" i="9" s="1"/>
  <c r="B249" i="9" a="1"/>
  <c r="B249" i="9" s="1"/>
  <c r="A249" i="9" a="1"/>
  <c r="A249" i="9" s="1"/>
  <c r="C248" i="9" a="1"/>
  <c r="C248" i="9" s="1"/>
  <c r="D248" i="9" s="1"/>
  <c r="E248" i="9" s="1"/>
  <c r="B248" i="9" a="1"/>
  <c r="B248" i="9"/>
  <c r="A248" i="9" a="1"/>
  <c r="A248" i="9" s="1"/>
  <c r="C247" i="9" a="1"/>
  <c r="C247" i="9" s="1"/>
  <c r="D247" i="9" s="1"/>
  <c r="E247" i="9" s="1"/>
  <c r="B247" i="9" a="1"/>
  <c r="B247" i="9" s="1"/>
  <c r="A247" i="9" a="1"/>
  <c r="A247" i="9" s="1"/>
  <c r="C246" i="9" a="1"/>
  <c r="C246" i="9" s="1"/>
  <c r="D246" i="9" s="1"/>
  <c r="E246" i="9" s="1"/>
  <c r="B246" i="9" a="1"/>
  <c r="B246" i="9"/>
  <c r="A246" i="9" a="1"/>
  <c r="A246" i="9" s="1"/>
  <c r="C245" i="9" a="1"/>
  <c r="C245" i="9" s="1"/>
  <c r="D245" i="9" s="1"/>
  <c r="E245" i="9" s="1"/>
  <c r="B245" i="9" a="1"/>
  <c r="B245" i="9" s="1"/>
  <c r="A245" i="9" a="1"/>
  <c r="A245" i="9" s="1"/>
  <c r="K244" i="9"/>
  <c r="C244" i="9" a="1"/>
  <c r="C244" i="9" s="1"/>
  <c r="D244" i="9" s="1"/>
  <c r="E244" i="9" s="1"/>
  <c r="B244" i="9" a="1"/>
  <c r="B244" i="9" s="1"/>
  <c r="A244" i="9" a="1"/>
  <c r="A244" i="9" s="1"/>
  <c r="C243" i="9" a="1"/>
  <c r="C243" i="9" s="1"/>
  <c r="D243" i="9" s="1"/>
  <c r="E243" i="9" s="1"/>
  <c r="B243" i="9" a="1"/>
  <c r="B243" i="9" s="1"/>
  <c r="A243" i="9" a="1"/>
  <c r="A243" i="9"/>
  <c r="C235" i="9" a="1"/>
  <c r="C235" i="9" s="1"/>
  <c r="D235" i="9" s="1"/>
  <c r="E235" i="9" s="1"/>
  <c r="B235" i="9" a="1"/>
  <c r="B235" i="9" s="1"/>
  <c r="A235" i="9" a="1"/>
  <c r="A235" i="9" s="1"/>
  <c r="C234" i="9" a="1"/>
  <c r="C234" i="9" s="1"/>
  <c r="D234" i="9" s="1"/>
  <c r="E234" i="9" s="1"/>
  <c r="B234" i="9" a="1"/>
  <c r="B234" i="9" s="1"/>
  <c r="A234" i="9" a="1"/>
  <c r="A234" i="9"/>
  <c r="C233" i="9" a="1"/>
  <c r="C233" i="9" s="1"/>
  <c r="D233" i="9" s="1"/>
  <c r="E233" i="9" s="1"/>
  <c r="B233" i="9" a="1"/>
  <c r="B233" i="9" s="1"/>
  <c r="A233" i="9" a="1"/>
  <c r="A233" i="9" s="1"/>
  <c r="C232" i="9" a="1"/>
  <c r="C232" i="9" s="1"/>
  <c r="D232" i="9" s="1"/>
  <c r="E232" i="9" s="1"/>
  <c r="B232" i="9" a="1"/>
  <c r="B232" i="9" s="1"/>
  <c r="A232" i="9" a="1"/>
  <c r="A232" i="9"/>
  <c r="C231" i="9" a="1"/>
  <c r="C231" i="9" s="1"/>
  <c r="D231" i="9" s="1"/>
  <c r="E231" i="9" s="1"/>
  <c r="B231" i="9" a="1"/>
  <c r="B231" i="9" s="1"/>
  <c r="A231" i="9" a="1"/>
  <c r="A231" i="9" s="1"/>
  <c r="C230" i="9" a="1"/>
  <c r="C230" i="9" s="1"/>
  <c r="D230" i="9" s="1"/>
  <c r="E230" i="9" s="1"/>
  <c r="B230" i="9" a="1"/>
  <c r="B230" i="9" s="1"/>
  <c r="A230" i="9" a="1"/>
  <c r="A230" i="9"/>
  <c r="C229" i="9" a="1"/>
  <c r="C229" i="9" s="1"/>
  <c r="D229" i="9" s="1"/>
  <c r="E229" i="9" s="1"/>
  <c r="B229" i="9" a="1"/>
  <c r="B229" i="9" s="1"/>
  <c r="A229" i="9" a="1"/>
  <c r="A229" i="9" s="1"/>
  <c r="C228" i="9" a="1"/>
  <c r="C228" i="9" s="1"/>
  <c r="D228" i="9" s="1"/>
  <c r="E228" i="9" s="1"/>
  <c r="B228" i="9" a="1"/>
  <c r="B228" i="9" s="1"/>
  <c r="A228" i="9" a="1"/>
  <c r="A228" i="9"/>
  <c r="K227" i="9"/>
  <c r="C227" i="9" a="1"/>
  <c r="C227" i="9" s="1"/>
  <c r="D227" i="9" s="1"/>
  <c r="E227" i="9" s="1"/>
  <c r="B227" i="9" a="1"/>
  <c r="B227" i="9" s="1"/>
  <c r="A227" i="9" a="1"/>
  <c r="A227" i="9" s="1"/>
  <c r="C226" i="9" a="1"/>
  <c r="C226" i="9" s="1"/>
  <c r="D226" i="9" s="1"/>
  <c r="E226" i="9" s="1"/>
  <c r="B226" i="9" a="1"/>
  <c r="B226" i="9"/>
  <c r="A226" i="9" a="1"/>
  <c r="A226" i="9" s="1"/>
  <c r="C218" i="9" a="1"/>
  <c r="C218" i="9" s="1"/>
  <c r="D218" i="9" s="1"/>
  <c r="E218" i="9" s="1"/>
  <c r="B218" i="9" a="1"/>
  <c r="B218" i="9" s="1"/>
  <c r="A218" i="9" a="1"/>
  <c r="A218" i="9" s="1"/>
  <c r="C217" i="9" a="1"/>
  <c r="C217" i="9" s="1"/>
  <c r="D217" i="9" s="1"/>
  <c r="E217" i="9" s="1"/>
  <c r="B217" i="9" a="1"/>
  <c r="B217" i="9"/>
  <c r="A217" i="9" a="1"/>
  <c r="A217" i="9" s="1"/>
  <c r="C216" i="9" a="1"/>
  <c r="C216" i="9" s="1"/>
  <c r="D216" i="9" s="1"/>
  <c r="E216" i="9" s="1"/>
  <c r="B216" i="9" a="1"/>
  <c r="B216" i="9" s="1"/>
  <c r="A216" i="9" a="1"/>
  <c r="A216" i="9" s="1"/>
  <c r="C215" i="9" a="1"/>
  <c r="C215" i="9" s="1"/>
  <c r="D215" i="9" s="1"/>
  <c r="E215" i="9" s="1"/>
  <c r="B215" i="9" a="1"/>
  <c r="B215" i="9"/>
  <c r="A215" i="9" a="1"/>
  <c r="A215" i="9" s="1"/>
  <c r="C214" i="9" a="1"/>
  <c r="C214" i="9" s="1"/>
  <c r="D214" i="9" s="1"/>
  <c r="E214" i="9" s="1"/>
  <c r="B214" i="9" a="1"/>
  <c r="B214" i="9" s="1"/>
  <c r="A214" i="9" a="1"/>
  <c r="A214" i="9" s="1"/>
  <c r="C213" i="9" a="1"/>
  <c r="C213" i="9" s="1"/>
  <c r="D213" i="9" s="1"/>
  <c r="E213" i="9" s="1"/>
  <c r="B213" i="9" a="1"/>
  <c r="B213" i="9"/>
  <c r="A213" i="9" a="1"/>
  <c r="A213" i="9" s="1"/>
  <c r="C212" i="9" a="1"/>
  <c r="C212" i="9" s="1"/>
  <c r="D212" i="9" s="1"/>
  <c r="E212" i="9" s="1"/>
  <c r="B212" i="9" a="1"/>
  <c r="B212" i="9" s="1"/>
  <c r="A212" i="9" a="1"/>
  <c r="A212" i="9" s="1"/>
  <c r="C211" i="9" a="1"/>
  <c r="C211" i="9" s="1"/>
  <c r="D211" i="9" s="1"/>
  <c r="E211" i="9" s="1"/>
  <c r="B211" i="9" a="1"/>
  <c r="B211" i="9"/>
  <c r="A211" i="9" a="1"/>
  <c r="A211" i="9" s="1"/>
  <c r="K210" i="9"/>
  <c r="C210" i="9" a="1"/>
  <c r="C210" i="9" s="1"/>
  <c r="D210" i="9" s="1"/>
  <c r="E210" i="9" s="1"/>
  <c r="B210" i="9" a="1"/>
  <c r="B210" i="9" s="1"/>
  <c r="A210" i="9" a="1"/>
  <c r="A210" i="9"/>
  <c r="C209" i="9" a="1"/>
  <c r="C209" i="9" s="1"/>
  <c r="D209" i="9" s="1"/>
  <c r="E209" i="9" s="1"/>
  <c r="B209" i="9" a="1"/>
  <c r="B209" i="9" s="1"/>
  <c r="A209" i="9" a="1"/>
  <c r="A209" i="9" s="1"/>
  <c r="C201" i="9" a="1"/>
  <c r="C201" i="9" s="1"/>
  <c r="D201" i="9" s="1"/>
  <c r="E201" i="9" s="1"/>
  <c r="B201" i="9" a="1"/>
  <c r="B201" i="9" s="1"/>
  <c r="A201" i="9" a="1"/>
  <c r="A201" i="9"/>
  <c r="C200" i="9" a="1"/>
  <c r="C200" i="9" s="1"/>
  <c r="D200" i="9" s="1"/>
  <c r="E200" i="9" s="1"/>
  <c r="B200" i="9" a="1"/>
  <c r="B200" i="9" s="1"/>
  <c r="A200" i="9" a="1"/>
  <c r="A200" i="9" s="1"/>
  <c r="C199" i="9" a="1"/>
  <c r="C199" i="9" s="1"/>
  <c r="D199" i="9" s="1"/>
  <c r="E199" i="9" s="1"/>
  <c r="B199" i="9" a="1"/>
  <c r="B199" i="9" s="1"/>
  <c r="A199" i="9" a="1"/>
  <c r="A199" i="9"/>
  <c r="C198" i="9" a="1"/>
  <c r="C198" i="9" s="1"/>
  <c r="D198" i="9" s="1"/>
  <c r="E198" i="9" s="1"/>
  <c r="B198" i="9" a="1"/>
  <c r="B198" i="9" s="1"/>
  <c r="A198" i="9" a="1"/>
  <c r="A198" i="9" s="1"/>
  <c r="C197" i="9" a="1"/>
  <c r="C197" i="9" s="1"/>
  <c r="D197" i="9" s="1"/>
  <c r="E197" i="9" s="1"/>
  <c r="B197" i="9" a="1"/>
  <c r="B197" i="9" s="1"/>
  <c r="A197" i="9" a="1"/>
  <c r="A197" i="9"/>
  <c r="C196" i="9" a="1"/>
  <c r="C196" i="9" s="1"/>
  <c r="D196" i="9" s="1"/>
  <c r="E196" i="9" s="1"/>
  <c r="B196" i="9" a="1"/>
  <c r="B196" i="9" s="1"/>
  <c r="A196" i="9" a="1"/>
  <c r="A196" i="9"/>
  <c r="C195" i="9" a="1"/>
  <c r="C195" i="9" s="1"/>
  <c r="D195" i="9" s="1"/>
  <c r="E195" i="9" s="1"/>
  <c r="B195" i="9" a="1"/>
  <c r="B195" i="9" s="1"/>
  <c r="A195" i="9" a="1"/>
  <c r="A195" i="9"/>
  <c r="C194" i="9" a="1"/>
  <c r="C194" i="9" s="1"/>
  <c r="D194" i="9" s="1"/>
  <c r="E194" i="9" s="1"/>
  <c r="B194" i="9" a="1"/>
  <c r="B194" i="9" s="1"/>
  <c r="A194" i="9" a="1"/>
  <c r="A194" i="9"/>
  <c r="K193" i="9"/>
  <c r="C193" i="9" a="1"/>
  <c r="C193" i="9" s="1"/>
  <c r="D193" i="9" s="1"/>
  <c r="E193" i="9" s="1"/>
  <c r="B193" i="9" a="1"/>
  <c r="B193" i="9" s="1"/>
  <c r="A193" i="9" a="1"/>
  <c r="A193" i="9" s="1"/>
  <c r="C192" i="9" a="1"/>
  <c r="C192" i="9" s="1"/>
  <c r="D192" i="9" s="1"/>
  <c r="E192" i="9" s="1"/>
  <c r="B192" i="9" a="1"/>
  <c r="B192" i="9"/>
  <c r="A192" i="9" a="1"/>
  <c r="A192" i="9" s="1"/>
  <c r="C184" i="9" a="1"/>
  <c r="C184" i="9" s="1"/>
  <c r="D184" i="9" s="1"/>
  <c r="E184" i="9" s="1"/>
  <c r="B184" i="9" a="1"/>
  <c r="B184" i="9" s="1"/>
  <c r="A184" i="9" a="1"/>
  <c r="A184" i="9" s="1"/>
  <c r="C183" i="9" a="1"/>
  <c r="C183" i="9" s="1"/>
  <c r="D183" i="9" s="1"/>
  <c r="E183" i="9" s="1"/>
  <c r="B183" i="9" a="1"/>
  <c r="B183" i="9"/>
  <c r="A183" i="9" a="1"/>
  <c r="A183" i="9" s="1"/>
  <c r="C182" i="9" a="1"/>
  <c r="C182" i="9" s="1"/>
  <c r="D182" i="9" s="1"/>
  <c r="E182" i="9" s="1"/>
  <c r="B182" i="9" a="1"/>
  <c r="B182" i="9" s="1"/>
  <c r="A182" i="9" a="1"/>
  <c r="A182" i="9" s="1"/>
  <c r="C181" i="9" a="1"/>
  <c r="C181" i="9" s="1"/>
  <c r="D181" i="9" s="1"/>
  <c r="E181" i="9" s="1"/>
  <c r="B181" i="9" a="1"/>
  <c r="B181" i="9"/>
  <c r="A181" i="9" a="1"/>
  <c r="A181" i="9" s="1"/>
  <c r="C180" i="9" a="1"/>
  <c r="C180" i="9" s="1"/>
  <c r="D180" i="9" s="1"/>
  <c r="E180" i="9" s="1"/>
  <c r="B180" i="9" a="1"/>
  <c r="B180" i="9" s="1"/>
  <c r="A180" i="9" a="1"/>
  <c r="A180" i="9" s="1"/>
  <c r="C179" i="9" a="1"/>
  <c r="C179" i="9" s="1"/>
  <c r="D179" i="9" s="1"/>
  <c r="E179" i="9" s="1"/>
  <c r="B179" i="9" a="1"/>
  <c r="B179" i="9"/>
  <c r="A179" i="9" a="1"/>
  <c r="A179" i="9" s="1"/>
  <c r="C178" i="9" a="1"/>
  <c r="C178" i="9" s="1"/>
  <c r="D178" i="9" s="1"/>
  <c r="E178" i="9" s="1"/>
  <c r="B178" i="9" a="1"/>
  <c r="B178" i="9" s="1"/>
  <c r="A178" i="9" a="1"/>
  <c r="A178" i="9" s="1"/>
  <c r="C177" i="9" a="1"/>
  <c r="C177" i="9" s="1"/>
  <c r="D177" i="9" s="1"/>
  <c r="E177" i="9" s="1"/>
  <c r="B177" i="9" a="1"/>
  <c r="B177" i="9"/>
  <c r="A177" i="9" a="1"/>
  <c r="A177" i="9" s="1"/>
  <c r="K176" i="9"/>
  <c r="C176" i="9" a="1"/>
  <c r="C176" i="9" s="1"/>
  <c r="D176" i="9" s="1"/>
  <c r="E176" i="9" s="1"/>
  <c r="B176" i="9" a="1"/>
  <c r="B176" i="9" s="1"/>
  <c r="A176" i="9" a="1"/>
  <c r="A176" i="9"/>
  <c r="C175" i="9" a="1"/>
  <c r="C175" i="9" s="1"/>
  <c r="D175" i="9" s="1"/>
  <c r="E175" i="9" s="1"/>
  <c r="B175" i="9" a="1"/>
  <c r="B175" i="9" s="1"/>
  <c r="A175" i="9" a="1"/>
  <c r="A175" i="9" s="1"/>
  <c r="C167" i="9" a="1"/>
  <c r="C167" i="9" s="1"/>
  <c r="D167" i="9" s="1"/>
  <c r="E167" i="9" s="1"/>
  <c r="B167" i="9" a="1"/>
  <c r="B167" i="9" s="1"/>
  <c r="A167" i="9" a="1"/>
  <c r="A167" i="9"/>
  <c r="C166" i="9" a="1"/>
  <c r="C166" i="9" s="1"/>
  <c r="D166" i="9" s="1"/>
  <c r="E166" i="9" s="1"/>
  <c r="B166" i="9" a="1"/>
  <c r="B166" i="9" s="1"/>
  <c r="A166" i="9" a="1"/>
  <c r="A166" i="9" s="1"/>
  <c r="C165" i="9" a="1"/>
  <c r="C165" i="9" s="1"/>
  <c r="D165" i="9" s="1"/>
  <c r="E165" i="9" s="1"/>
  <c r="B165" i="9" a="1"/>
  <c r="B165" i="9" s="1"/>
  <c r="A165" i="9" a="1"/>
  <c r="A165" i="9"/>
  <c r="C164" i="9" a="1"/>
  <c r="C164" i="9" s="1"/>
  <c r="D164" i="9" s="1"/>
  <c r="E164" i="9" s="1"/>
  <c r="B164" i="9" a="1"/>
  <c r="B164" i="9" s="1"/>
  <c r="A164" i="9" a="1"/>
  <c r="A164" i="9" s="1"/>
  <c r="C163" i="9" a="1"/>
  <c r="C163" i="9" s="1"/>
  <c r="D163" i="9" s="1"/>
  <c r="E163" i="9" s="1"/>
  <c r="B163" i="9" a="1"/>
  <c r="B163" i="9" s="1"/>
  <c r="A163" i="9" a="1"/>
  <c r="A163" i="9"/>
  <c r="C162" i="9" a="1"/>
  <c r="C162" i="9" s="1"/>
  <c r="D162" i="9" s="1"/>
  <c r="E162" i="9" s="1"/>
  <c r="B162" i="9" a="1"/>
  <c r="B162" i="9" s="1"/>
  <c r="A162" i="9" a="1"/>
  <c r="A162" i="9" s="1"/>
  <c r="C161" i="9" a="1"/>
  <c r="C161" i="9" s="1"/>
  <c r="D161" i="9" s="1"/>
  <c r="E161" i="9" s="1"/>
  <c r="B161" i="9" a="1"/>
  <c r="B161" i="9" s="1"/>
  <c r="A161" i="9" a="1"/>
  <c r="A161" i="9"/>
  <c r="C160" i="9" a="1"/>
  <c r="C160" i="9" s="1"/>
  <c r="D160" i="9" s="1"/>
  <c r="E160" i="9" s="1"/>
  <c r="B160" i="9" a="1"/>
  <c r="B160" i="9" s="1"/>
  <c r="A160" i="9" a="1"/>
  <c r="A160" i="9" s="1"/>
  <c r="K159" i="9"/>
  <c r="C159" i="9" a="1"/>
  <c r="C159" i="9" s="1"/>
  <c r="D159" i="9" s="1"/>
  <c r="E159" i="9" s="1"/>
  <c r="B159" i="9" a="1"/>
  <c r="B159" i="9"/>
  <c r="A159" i="9" a="1"/>
  <c r="A159" i="9" s="1"/>
  <c r="C158" i="9" a="1"/>
  <c r="C158" i="9" s="1"/>
  <c r="D158" i="9" s="1"/>
  <c r="E158" i="9" s="1"/>
  <c r="B158" i="9" a="1"/>
  <c r="B158" i="9"/>
  <c r="A158" i="9" a="1"/>
  <c r="A158" i="9" s="1"/>
  <c r="C150" i="9" a="1"/>
  <c r="C150" i="9" s="1"/>
  <c r="D150" i="9" s="1"/>
  <c r="E150" i="9" s="1"/>
  <c r="B150" i="9" a="1"/>
  <c r="B150" i="9"/>
  <c r="A150" i="9" a="1"/>
  <c r="A150" i="9" s="1"/>
  <c r="C149" i="9" a="1"/>
  <c r="C149" i="9" s="1"/>
  <c r="D149" i="9" s="1"/>
  <c r="E149" i="9" s="1"/>
  <c r="B149" i="9" a="1"/>
  <c r="B149" i="9"/>
  <c r="A149" i="9" a="1"/>
  <c r="A149" i="9" s="1"/>
  <c r="C148" i="9" a="1"/>
  <c r="C148" i="9" s="1"/>
  <c r="D148" i="9" s="1"/>
  <c r="E148" i="9" s="1"/>
  <c r="B148" i="9" a="1"/>
  <c r="B148" i="9"/>
  <c r="A148" i="9" a="1"/>
  <c r="A148" i="9" s="1"/>
  <c r="C147" i="9" a="1"/>
  <c r="C147" i="9" s="1"/>
  <c r="D147" i="9" s="1"/>
  <c r="E147" i="9" s="1"/>
  <c r="B147" i="9" a="1"/>
  <c r="B147" i="9"/>
  <c r="A147" i="9" a="1"/>
  <c r="A147" i="9" s="1"/>
  <c r="C146" i="9" a="1"/>
  <c r="C146" i="9" s="1"/>
  <c r="D146" i="9" s="1"/>
  <c r="E146" i="9" s="1"/>
  <c r="B146" i="9" a="1"/>
  <c r="B146" i="9"/>
  <c r="A146" i="9" a="1"/>
  <c r="A146" i="9" s="1"/>
  <c r="C145" i="9" a="1"/>
  <c r="C145" i="9" s="1"/>
  <c r="D145" i="9" s="1"/>
  <c r="E145" i="9" s="1"/>
  <c r="B145" i="9" a="1"/>
  <c r="B145" i="9" s="1"/>
  <c r="A145" i="9" a="1"/>
  <c r="A145" i="9" s="1"/>
  <c r="C144" i="9" a="1"/>
  <c r="C144" i="9" s="1"/>
  <c r="D144" i="9" s="1"/>
  <c r="E144" i="9" s="1"/>
  <c r="B144" i="9" a="1"/>
  <c r="B144" i="9" s="1"/>
  <c r="A144" i="9" a="1"/>
  <c r="A144" i="9" s="1"/>
  <c r="C143" i="9" a="1"/>
  <c r="C143" i="9" s="1"/>
  <c r="D143" i="9" s="1"/>
  <c r="E143" i="9" s="1"/>
  <c r="B143" i="9" a="1"/>
  <c r="B143" i="9" s="1"/>
  <c r="A143" i="9" a="1"/>
  <c r="A143" i="9" s="1"/>
  <c r="K142" i="9"/>
  <c r="C142" i="9" a="1"/>
  <c r="C142" i="9" s="1"/>
  <c r="D142" i="9" s="1"/>
  <c r="E142" i="9" s="1"/>
  <c r="B142" i="9" a="1"/>
  <c r="B142" i="9" s="1"/>
  <c r="A142" i="9" a="1"/>
  <c r="A142" i="9" s="1"/>
  <c r="C141" i="9" a="1"/>
  <c r="C141" i="9" s="1"/>
  <c r="D141" i="9" s="1"/>
  <c r="E141" i="9" s="1"/>
  <c r="B141" i="9" a="1"/>
  <c r="B141" i="9" s="1"/>
  <c r="A141" i="9" a="1"/>
  <c r="A141" i="9"/>
  <c r="C133" i="9" a="1"/>
  <c r="C133" i="9" s="1"/>
  <c r="D133" i="9" s="1"/>
  <c r="E133" i="9" s="1"/>
  <c r="B133" i="9" a="1"/>
  <c r="B133" i="9" s="1"/>
  <c r="A133" i="9" a="1"/>
  <c r="A133" i="9" s="1"/>
  <c r="C132" i="9" a="1"/>
  <c r="C132" i="9" s="1"/>
  <c r="D132" i="9" s="1"/>
  <c r="E132" i="9" s="1"/>
  <c r="B132" i="9" a="1"/>
  <c r="B132" i="9" s="1"/>
  <c r="A132" i="9" a="1"/>
  <c r="A132" i="9"/>
  <c r="C131" i="9" a="1"/>
  <c r="C131" i="9" s="1"/>
  <c r="D131" i="9" s="1"/>
  <c r="E131" i="9" s="1"/>
  <c r="B131" i="9" a="1"/>
  <c r="B131" i="9" s="1"/>
  <c r="A131" i="9" a="1"/>
  <c r="A131" i="9" s="1"/>
  <c r="C130" i="9" a="1"/>
  <c r="C130" i="9" s="1"/>
  <c r="D130" i="9" s="1"/>
  <c r="E130" i="9" s="1"/>
  <c r="B130" i="9" a="1"/>
  <c r="B130" i="9" s="1"/>
  <c r="A130" i="9" a="1"/>
  <c r="A130" i="9"/>
  <c r="C129" i="9" a="1"/>
  <c r="C129" i="9" s="1"/>
  <c r="D129" i="9" s="1"/>
  <c r="E129" i="9" s="1"/>
  <c r="B129" i="9" a="1"/>
  <c r="B129" i="9" s="1"/>
  <c r="A129" i="9" a="1"/>
  <c r="A129" i="9"/>
  <c r="C128" i="9" a="1"/>
  <c r="C128" i="9" s="1"/>
  <c r="D128" i="9" s="1"/>
  <c r="E128" i="9" s="1"/>
  <c r="B128" i="9" a="1"/>
  <c r="B128" i="9" s="1"/>
  <c r="A128" i="9" a="1"/>
  <c r="A128" i="9"/>
  <c r="C127" i="9" a="1"/>
  <c r="C127" i="9" s="1"/>
  <c r="D127" i="9" s="1"/>
  <c r="E127" i="9" s="1"/>
  <c r="B127" i="9" a="1"/>
  <c r="B127" i="9" s="1"/>
  <c r="A127" i="9" a="1"/>
  <c r="A127" i="9"/>
  <c r="C126" i="9" a="1"/>
  <c r="C126" i="9" s="1"/>
  <c r="D126" i="9" s="1"/>
  <c r="E126" i="9" s="1"/>
  <c r="B126" i="9" a="1"/>
  <c r="B126" i="9" s="1"/>
  <c r="A126" i="9" a="1"/>
  <c r="A126" i="9"/>
  <c r="K125" i="9"/>
  <c r="C125" i="9" a="1"/>
  <c r="C125" i="9" s="1"/>
  <c r="D125" i="9" s="1"/>
  <c r="E125" i="9" s="1"/>
  <c r="B125" i="9" a="1"/>
  <c r="B125" i="9"/>
  <c r="A125" i="9" a="1"/>
  <c r="A125" i="9" s="1"/>
  <c r="C124" i="9" a="1"/>
  <c r="C124" i="9" s="1"/>
  <c r="D124" i="9" s="1"/>
  <c r="E124" i="9" s="1"/>
  <c r="B124" i="9" a="1"/>
  <c r="B124" i="9" s="1"/>
  <c r="A124" i="9" a="1"/>
  <c r="A124" i="9" s="1"/>
  <c r="C116" i="9" a="1"/>
  <c r="C116" i="9" s="1"/>
  <c r="D116" i="9" s="1"/>
  <c r="E116" i="9" s="1"/>
  <c r="B116" i="9" a="1"/>
  <c r="B116" i="9"/>
  <c r="A116" i="9" a="1"/>
  <c r="A116" i="9" s="1"/>
  <c r="C115" i="9" a="1"/>
  <c r="C115" i="9" s="1"/>
  <c r="D115" i="9" s="1"/>
  <c r="E115" i="9" s="1"/>
  <c r="B115" i="9" a="1"/>
  <c r="B115" i="9" s="1"/>
  <c r="A115" i="9" a="1"/>
  <c r="A115" i="9" s="1"/>
  <c r="C114" i="9" a="1"/>
  <c r="C114" i="9" s="1"/>
  <c r="D114" i="9" s="1"/>
  <c r="E114" i="9" s="1"/>
  <c r="B114" i="9" a="1"/>
  <c r="B114" i="9"/>
  <c r="A114" i="9" a="1"/>
  <c r="A114" i="9" s="1"/>
  <c r="C113" i="9" a="1"/>
  <c r="C113" i="9" s="1"/>
  <c r="D113" i="9" s="1"/>
  <c r="E113" i="9" s="1"/>
  <c r="B113" i="9" a="1"/>
  <c r="B113" i="9" s="1"/>
  <c r="A113" i="9" a="1"/>
  <c r="A113" i="9" s="1"/>
  <c r="C112" i="9" a="1"/>
  <c r="C112" i="9" s="1"/>
  <c r="D112" i="9" s="1"/>
  <c r="E112" i="9" s="1"/>
  <c r="B112" i="9" a="1"/>
  <c r="B112" i="9"/>
  <c r="A112" i="9" a="1"/>
  <c r="A112" i="9" s="1"/>
  <c r="C111" i="9" a="1"/>
  <c r="C111" i="9" s="1"/>
  <c r="D111" i="9" s="1"/>
  <c r="E111" i="9" s="1"/>
  <c r="B111" i="9" a="1"/>
  <c r="B111" i="9" s="1"/>
  <c r="A111" i="9" a="1"/>
  <c r="A111" i="9" s="1"/>
  <c r="C110" i="9" a="1"/>
  <c r="C110" i="9" s="1"/>
  <c r="D110" i="9" s="1"/>
  <c r="E110" i="9" s="1"/>
  <c r="B110" i="9" a="1"/>
  <c r="B110" i="9"/>
  <c r="A110" i="9" a="1"/>
  <c r="A110" i="9" s="1"/>
  <c r="C109" i="9" a="1"/>
  <c r="C109" i="9" s="1"/>
  <c r="D109" i="9" s="1"/>
  <c r="E109" i="9" s="1"/>
  <c r="B109" i="9" a="1"/>
  <c r="B109" i="9" s="1"/>
  <c r="A109" i="9" a="1"/>
  <c r="A109" i="9" s="1"/>
  <c r="K108" i="9"/>
  <c r="C108" i="9" a="1"/>
  <c r="C108" i="9" s="1"/>
  <c r="D108" i="9" s="1"/>
  <c r="E108" i="9" s="1"/>
  <c r="B108" i="9" a="1"/>
  <c r="B108" i="9" s="1"/>
  <c r="A108" i="9" a="1"/>
  <c r="A108" i="9" s="1"/>
  <c r="C107" i="9" a="1"/>
  <c r="C107" i="9" s="1"/>
  <c r="D107" i="9" s="1"/>
  <c r="E107" i="9" s="1"/>
  <c r="B107" i="9" a="1"/>
  <c r="B107" i="9" s="1"/>
  <c r="A107" i="9" a="1"/>
  <c r="A107" i="9"/>
  <c r="C99" i="9" a="1"/>
  <c r="C99" i="9" s="1"/>
  <c r="D99" i="9" s="1"/>
  <c r="E99" i="9" s="1"/>
  <c r="B99" i="9" a="1"/>
  <c r="B99" i="9" s="1"/>
  <c r="A99" i="9" a="1"/>
  <c r="A99" i="9" s="1"/>
  <c r="C98" i="9" a="1"/>
  <c r="C98" i="9" s="1"/>
  <c r="D98" i="9" s="1"/>
  <c r="E98" i="9" s="1"/>
  <c r="B98" i="9" a="1"/>
  <c r="B98" i="9" s="1"/>
  <c r="A98" i="9" a="1"/>
  <c r="A98" i="9"/>
  <c r="C97" i="9" a="1"/>
  <c r="C97" i="9" s="1"/>
  <c r="D97" i="9" s="1"/>
  <c r="E97" i="9" s="1"/>
  <c r="B97" i="9" a="1"/>
  <c r="B97" i="9" s="1"/>
  <c r="A97" i="9" a="1"/>
  <c r="A97" i="9" s="1"/>
  <c r="C96" i="9" a="1"/>
  <c r="C96" i="9" s="1"/>
  <c r="D96" i="9" s="1"/>
  <c r="E96" i="9" s="1"/>
  <c r="B96" i="9" a="1"/>
  <c r="B96" i="9" s="1"/>
  <c r="A96" i="9" a="1"/>
  <c r="A96" i="9"/>
  <c r="C95" i="9" a="1"/>
  <c r="C95" i="9" s="1"/>
  <c r="D95" i="9" s="1"/>
  <c r="E95" i="9" s="1"/>
  <c r="B95" i="9" a="1"/>
  <c r="B95" i="9" s="1"/>
  <c r="A95" i="9" a="1"/>
  <c r="A95" i="9" s="1"/>
  <c r="C94" i="9" a="1"/>
  <c r="C94" i="9" s="1"/>
  <c r="D94" i="9" s="1"/>
  <c r="E94" i="9" s="1"/>
  <c r="B94" i="9" a="1"/>
  <c r="B94" i="9" s="1"/>
  <c r="A94" i="9" a="1"/>
  <c r="A94" i="9"/>
  <c r="C93" i="9" a="1"/>
  <c r="C93" i="9" s="1"/>
  <c r="D93" i="9" s="1"/>
  <c r="E93" i="9" s="1"/>
  <c r="B93" i="9" a="1"/>
  <c r="B93" i="9" s="1"/>
  <c r="A93" i="9" a="1"/>
  <c r="A93" i="9" s="1"/>
  <c r="C92" i="9" a="1"/>
  <c r="C92" i="9" s="1"/>
  <c r="D92" i="9" s="1"/>
  <c r="E92" i="9" s="1"/>
  <c r="B92" i="9" a="1"/>
  <c r="B92" i="9" s="1"/>
  <c r="A92" i="9" a="1"/>
  <c r="A92" i="9"/>
  <c r="K91" i="9"/>
  <c r="C91" i="9" a="1"/>
  <c r="C91" i="9" s="1"/>
  <c r="D91" i="9" s="1"/>
  <c r="E91" i="9" s="1"/>
  <c r="B91" i="9" a="1"/>
  <c r="B91" i="9"/>
  <c r="A91" i="9" a="1"/>
  <c r="A91" i="9" s="1"/>
  <c r="C90" i="9" a="1"/>
  <c r="C90" i="9" s="1"/>
  <c r="D90" i="9" s="1"/>
  <c r="E90" i="9" s="1"/>
  <c r="B90" i="9" a="1"/>
  <c r="B90" i="9"/>
  <c r="A90" i="9" a="1"/>
  <c r="A90" i="9" s="1"/>
  <c r="C82" i="9" a="1"/>
  <c r="C82" i="9" s="1"/>
  <c r="D82" i="9" s="1"/>
  <c r="E82" i="9" s="1"/>
  <c r="B82" i="9" a="1"/>
  <c r="B82" i="9"/>
  <c r="A82" i="9" a="1"/>
  <c r="A82" i="9" s="1"/>
  <c r="C81" i="9" a="1"/>
  <c r="C81" i="9" s="1"/>
  <c r="D81" i="9" s="1"/>
  <c r="E81" i="9" s="1"/>
  <c r="B81" i="9" a="1"/>
  <c r="B81" i="9"/>
  <c r="A81" i="9" a="1"/>
  <c r="A81" i="9" s="1"/>
  <c r="C80" i="9" a="1"/>
  <c r="C80" i="9" s="1"/>
  <c r="D80" i="9" s="1"/>
  <c r="E80" i="9" s="1"/>
  <c r="B80" i="9" a="1"/>
  <c r="B80" i="9" s="1"/>
  <c r="A80" i="9" a="1"/>
  <c r="A80" i="9" s="1"/>
  <c r="C79" i="9" a="1"/>
  <c r="C79" i="9" s="1"/>
  <c r="D79" i="9" s="1"/>
  <c r="E79" i="9" s="1"/>
  <c r="B79" i="9" a="1"/>
  <c r="B79" i="9"/>
  <c r="A79" i="9" a="1"/>
  <c r="A79" i="9" s="1"/>
  <c r="C78" i="9" a="1"/>
  <c r="C78" i="9" s="1"/>
  <c r="D78" i="9" s="1"/>
  <c r="E78" i="9" s="1"/>
  <c r="B78" i="9" a="1"/>
  <c r="B78" i="9" s="1"/>
  <c r="A78" i="9" a="1"/>
  <c r="A78" i="9" s="1"/>
  <c r="C77" i="9" a="1"/>
  <c r="C77" i="9" s="1"/>
  <c r="D77" i="9" s="1"/>
  <c r="E77" i="9" s="1"/>
  <c r="B77" i="9" a="1"/>
  <c r="B77" i="9"/>
  <c r="A77" i="9" a="1"/>
  <c r="A77" i="9" s="1"/>
  <c r="C76" i="9" a="1"/>
  <c r="C76" i="9" s="1"/>
  <c r="D76" i="9" s="1"/>
  <c r="E76" i="9" s="1"/>
  <c r="B76" i="9" a="1"/>
  <c r="B76" i="9" s="1"/>
  <c r="A76" i="9" a="1"/>
  <c r="A76" i="9" s="1"/>
  <c r="C75" i="9" a="1"/>
  <c r="C75" i="9" s="1"/>
  <c r="D75" i="9" s="1"/>
  <c r="E75" i="9" s="1"/>
  <c r="B75" i="9" a="1"/>
  <c r="B75" i="9"/>
  <c r="A75" i="9" a="1"/>
  <c r="A75" i="9" s="1"/>
  <c r="K74" i="9"/>
  <c r="C74" i="9" a="1"/>
  <c r="C74" i="9" s="1"/>
  <c r="D74" i="9" s="1"/>
  <c r="E74" i="9" s="1"/>
  <c r="B74" i="9" a="1"/>
  <c r="B74" i="9" s="1"/>
  <c r="A74" i="9" a="1"/>
  <c r="A74" i="9"/>
  <c r="C73" i="9" a="1"/>
  <c r="C73" i="9" s="1"/>
  <c r="D73" i="9" s="1"/>
  <c r="E73" i="9" s="1"/>
  <c r="B73" i="9" a="1"/>
  <c r="B73" i="9" s="1"/>
  <c r="A73" i="9" a="1"/>
  <c r="A73" i="9" s="1"/>
  <c r="C65" i="9" a="1"/>
  <c r="C65" i="9" s="1"/>
  <c r="D65" i="9" s="1"/>
  <c r="E65" i="9" s="1"/>
  <c r="B65" i="9" a="1"/>
  <c r="B65" i="9" s="1"/>
  <c r="A65" i="9" a="1"/>
  <c r="A65" i="9"/>
  <c r="C64" i="9" a="1"/>
  <c r="C64" i="9" s="1"/>
  <c r="D64" i="9" s="1"/>
  <c r="E64" i="9" s="1"/>
  <c r="B64" i="9" a="1"/>
  <c r="B64" i="9" s="1"/>
  <c r="A64" i="9" a="1"/>
  <c r="A64" i="9"/>
  <c r="C63" i="9" a="1"/>
  <c r="C63" i="9" s="1"/>
  <c r="D63" i="9" s="1"/>
  <c r="E63" i="9" s="1"/>
  <c r="B63" i="9" a="1"/>
  <c r="B63" i="9" s="1"/>
  <c r="A63" i="9" a="1"/>
  <c r="A63" i="9"/>
  <c r="C62" i="9" a="1"/>
  <c r="C62" i="9" s="1"/>
  <c r="D62" i="9" s="1"/>
  <c r="E62" i="9" s="1"/>
  <c r="B62" i="9" a="1"/>
  <c r="B62" i="9" s="1"/>
  <c r="A62" i="9" a="1"/>
  <c r="A62" i="9"/>
  <c r="C61" i="9" a="1"/>
  <c r="C61" i="9" s="1"/>
  <c r="D61" i="9" s="1"/>
  <c r="E61" i="9" s="1"/>
  <c r="B61" i="9" a="1"/>
  <c r="B61" i="9" s="1"/>
  <c r="A61" i="9" a="1"/>
  <c r="A61" i="9"/>
  <c r="C60" i="9" a="1"/>
  <c r="C60" i="9" s="1"/>
  <c r="D60" i="9" s="1"/>
  <c r="E60" i="9" s="1"/>
  <c r="B60" i="9" a="1"/>
  <c r="B60" i="9" s="1"/>
  <c r="A60" i="9" a="1"/>
  <c r="A60" i="9"/>
  <c r="C59" i="9" a="1"/>
  <c r="C59" i="9" s="1"/>
  <c r="D59" i="9" s="1"/>
  <c r="E59" i="9" s="1"/>
  <c r="B59" i="9" a="1"/>
  <c r="B59" i="9" s="1"/>
  <c r="A59" i="9" a="1"/>
  <c r="A59" i="9"/>
  <c r="C58" i="9" a="1"/>
  <c r="C58" i="9" s="1"/>
  <c r="D58" i="9" s="1"/>
  <c r="E58" i="9" s="1"/>
  <c r="B58" i="9" a="1"/>
  <c r="B58" i="9" s="1"/>
  <c r="A58" i="9" a="1"/>
  <c r="A58" i="9"/>
  <c r="K57" i="9"/>
  <c r="C57" i="9" a="1"/>
  <c r="C57" i="9" s="1"/>
  <c r="D57" i="9" s="1"/>
  <c r="E57" i="9" s="1"/>
  <c r="B57" i="9" a="1"/>
  <c r="B57" i="9"/>
  <c r="A57" i="9" a="1"/>
  <c r="A57" i="9" s="1"/>
  <c r="C56" i="9" a="1"/>
  <c r="C56" i="9" s="1"/>
  <c r="D56" i="9" s="1"/>
  <c r="E56" i="9" s="1"/>
  <c r="B56" i="9" a="1"/>
  <c r="B56" i="9"/>
  <c r="A56" i="9" a="1"/>
  <c r="A56" i="9" s="1"/>
  <c r="C48" i="9" a="1"/>
  <c r="C48" i="9" s="1"/>
  <c r="D48" i="9" s="1"/>
  <c r="E48" i="9" s="1"/>
  <c r="B48" i="9" a="1"/>
  <c r="B48" i="9"/>
  <c r="A48" i="9" a="1"/>
  <c r="A48" i="9" s="1"/>
  <c r="C47" i="9" a="1"/>
  <c r="C47" i="9" s="1"/>
  <c r="D47" i="9" s="1"/>
  <c r="E47" i="9" s="1"/>
  <c r="B47" i="9" a="1"/>
  <c r="B47" i="9"/>
  <c r="A47" i="9" a="1"/>
  <c r="A47" i="9" s="1"/>
  <c r="C46" i="9" a="1"/>
  <c r="C46" i="9" s="1"/>
  <c r="D46" i="9" s="1"/>
  <c r="E46" i="9" s="1"/>
  <c r="B46" i="9" a="1"/>
  <c r="B46" i="9"/>
  <c r="A46" i="9" a="1"/>
  <c r="A46" i="9" s="1"/>
  <c r="C45" i="9" a="1"/>
  <c r="C45" i="9" s="1"/>
  <c r="D45" i="9" s="1"/>
  <c r="E45" i="9" s="1"/>
  <c r="B45" i="9" a="1"/>
  <c r="B45" i="9"/>
  <c r="A45" i="9" a="1"/>
  <c r="A45" i="9" s="1"/>
  <c r="C44" i="9" a="1"/>
  <c r="C44" i="9" s="1"/>
  <c r="D44" i="9" s="1"/>
  <c r="E44" i="9" s="1"/>
  <c r="B44" i="9" a="1"/>
  <c r="B44" i="9" s="1"/>
  <c r="A44" i="9" a="1"/>
  <c r="A44" i="9" s="1"/>
  <c r="C43" i="9" a="1"/>
  <c r="C43" i="9" s="1"/>
  <c r="D43" i="9" s="1"/>
  <c r="E43" i="9" s="1"/>
  <c r="B43" i="9" a="1"/>
  <c r="B43" i="9" s="1"/>
  <c r="A43" i="9" a="1"/>
  <c r="A43" i="9" s="1"/>
  <c r="C42" i="9" a="1"/>
  <c r="C42" i="9" s="1"/>
  <c r="D42" i="9" s="1"/>
  <c r="E42" i="9" s="1"/>
  <c r="B42" i="9" a="1"/>
  <c r="B42" i="9" s="1"/>
  <c r="A42" i="9" a="1"/>
  <c r="A42" i="9" s="1"/>
  <c r="C41" i="9" a="1"/>
  <c r="C41" i="9" s="1"/>
  <c r="D41" i="9" s="1"/>
  <c r="E41" i="9" s="1"/>
  <c r="B41" i="9" a="1"/>
  <c r="B41" i="9" s="1"/>
  <c r="A41" i="9" a="1"/>
  <c r="A41" i="9" s="1"/>
  <c r="K40" i="9"/>
  <c r="C40" i="9" a="1"/>
  <c r="C40" i="9" s="1"/>
  <c r="D40" i="9" s="1"/>
  <c r="E40" i="9" s="1"/>
  <c r="B40" i="9" a="1"/>
  <c r="B40" i="9" s="1"/>
  <c r="A40" i="9" a="1"/>
  <c r="A40" i="9" s="1"/>
  <c r="C39" i="9" a="1"/>
  <c r="C39" i="9" s="1"/>
  <c r="D39" i="9" s="1"/>
  <c r="E39" i="9" s="1"/>
  <c r="B39" i="9" a="1"/>
  <c r="B39" i="9" s="1"/>
  <c r="A39" i="9" a="1"/>
  <c r="A39" i="9" s="1"/>
  <c r="C31" i="9" a="1"/>
  <c r="C31" i="9" s="1"/>
  <c r="D31" i="9" s="1"/>
  <c r="E31" i="9" s="1"/>
  <c r="B31" i="9" a="1"/>
  <c r="B31" i="9" s="1"/>
  <c r="A31" i="9" a="1"/>
  <c r="A31" i="9" s="1"/>
  <c r="C30" i="9" a="1"/>
  <c r="C30" i="9" s="1"/>
  <c r="D30" i="9" s="1"/>
  <c r="E30" i="9" s="1"/>
  <c r="B30" i="9" a="1"/>
  <c r="B30" i="9" s="1"/>
  <c r="A30" i="9" a="1"/>
  <c r="A30" i="9" s="1"/>
  <c r="C29" i="9" a="1"/>
  <c r="C29" i="9" s="1"/>
  <c r="D29" i="9" s="1"/>
  <c r="E29" i="9" s="1"/>
  <c r="B29" i="9" a="1"/>
  <c r="B29" i="9" s="1"/>
  <c r="A29" i="9" a="1"/>
  <c r="A29" i="9" s="1"/>
  <c r="C28" i="9" a="1"/>
  <c r="C28" i="9" s="1"/>
  <c r="D28" i="9" s="1"/>
  <c r="E28" i="9" s="1"/>
  <c r="B28" i="9" a="1"/>
  <c r="B28" i="9" s="1"/>
  <c r="A28" i="9" a="1"/>
  <c r="A28" i="9" s="1"/>
  <c r="C27" i="9" a="1"/>
  <c r="C27" i="9" s="1"/>
  <c r="D27" i="9" s="1"/>
  <c r="E27" i="9" s="1"/>
  <c r="B27" i="9" a="1"/>
  <c r="B27" i="9" s="1"/>
  <c r="A27" i="9" a="1"/>
  <c r="A27" i="9" s="1"/>
  <c r="C26" i="9" a="1"/>
  <c r="C26" i="9" s="1"/>
  <c r="D26" i="9" s="1"/>
  <c r="E26" i="9" s="1"/>
  <c r="B26" i="9" a="1"/>
  <c r="B26" i="9" s="1"/>
  <c r="A26" i="9" a="1"/>
  <c r="A26" i="9" s="1"/>
  <c r="C25" i="9" a="1"/>
  <c r="C25" i="9" s="1"/>
  <c r="D25" i="9" s="1"/>
  <c r="E25" i="9" s="1"/>
  <c r="B25" i="9" a="1"/>
  <c r="B25" i="9" s="1"/>
  <c r="A25" i="9" a="1"/>
  <c r="A25" i="9" s="1"/>
  <c r="C24" i="9" a="1"/>
  <c r="C24" i="9" s="1"/>
  <c r="D24" i="9" s="1"/>
  <c r="E24" i="9" s="1"/>
  <c r="B24" i="9" a="1"/>
  <c r="B24" i="9" s="1"/>
  <c r="A24" i="9" a="1"/>
  <c r="A24" i="9" s="1"/>
  <c r="K23" i="9"/>
  <c r="C23" i="9" a="1"/>
  <c r="C23" i="9" s="1"/>
  <c r="D23" i="9" s="1"/>
  <c r="E23" i="9" s="1"/>
  <c r="B23" i="9" a="1"/>
  <c r="B23" i="9" s="1"/>
  <c r="A23" i="9" a="1"/>
  <c r="A23" i="9" s="1"/>
  <c r="C22" i="9" a="1"/>
  <c r="C22" i="9" s="1"/>
  <c r="D22" i="9" s="1"/>
  <c r="E22" i="9" s="1"/>
  <c r="B22" i="9" a="1"/>
  <c r="B22" i="9" s="1"/>
  <c r="A22" i="9" a="1"/>
  <c r="A22" i="9" s="1"/>
  <c r="C864" i="8" a="1"/>
  <c r="C864" i="8" s="1"/>
  <c r="D864" i="8" s="1"/>
  <c r="E864" i="8" s="1"/>
  <c r="B864" i="8" a="1"/>
  <c r="B864" i="8" s="1"/>
  <c r="A864" i="8" a="1"/>
  <c r="A864" i="8" s="1"/>
  <c r="C863" i="8" a="1"/>
  <c r="C863" i="8" s="1"/>
  <c r="D863" i="8" s="1"/>
  <c r="E863" i="8" s="1"/>
  <c r="B863" i="8" a="1"/>
  <c r="B863" i="8" s="1"/>
  <c r="A863" i="8" a="1"/>
  <c r="A863" i="8" s="1"/>
  <c r="C862" i="8" a="1"/>
  <c r="C862" i="8" s="1"/>
  <c r="D862" i="8" s="1"/>
  <c r="E862" i="8" s="1"/>
  <c r="B862" i="8" a="1"/>
  <c r="B862" i="8" s="1"/>
  <c r="A862" i="8" a="1"/>
  <c r="A862" i="8" s="1"/>
  <c r="C861" i="8" a="1"/>
  <c r="C861" i="8" s="1"/>
  <c r="D861" i="8" s="1"/>
  <c r="E861" i="8" s="1"/>
  <c r="B861" i="8" a="1"/>
  <c r="B861" i="8" s="1"/>
  <c r="A861" i="8" a="1"/>
  <c r="A861" i="8" s="1"/>
  <c r="C860" i="8" a="1"/>
  <c r="C860" i="8" s="1"/>
  <c r="D860" i="8" s="1"/>
  <c r="E860" i="8" s="1"/>
  <c r="B860" i="8" a="1"/>
  <c r="B860" i="8" s="1"/>
  <c r="A860" i="8" a="1"/>
  <c r="A860" i="8" s="1"/>
  <c r="C859" i="8" a="1"/>
  <c r="C859" i="8" s="1"/>
  <c r="D859" i="8" s="1"/>
  <c r="E859" i="8" s="1"/>
  <c r="B859" i="8" a="1"/>
  <c r="B859" i="8" s="1"/>
  <c r="A859" i="8" a="1"/>
  <c r="A859" i="8" s="1"/>
  <c r="C858" i="8" a="1"/>
  <c r="C858" i="8" s="1"/>
  <c r="D858" i="8" s="1"/>
  <c r="E858" i="8" s="1"/>
  <c r="B858" i="8" a="1"/>
  <c r="B858" i="8" s="1"/>
  <c r="A858" i="8" a="1"/>
  <c r="A858" i="8" s="1"/>
  <c r="C857" i="8" a="1"/>
  <c r="C857" i="8" s="1"/>
  <c r="D857" i="8" s="1"/>
  <c r="B857" i="8" a="1"/>
  <c r="B857" i="8" s="1"/>
  <c r="A857" i="8" a="1"/>
  <c r="A857" i="8" s="1"/>
  <c r="C856" i="8" a="1"/>
  <c r="C856" i="8" s="1"/>
  <c r="D856" i="8" s="1"/>
  <c r="E856" i="8" s="1"/>
  <c r="B856" i="8" a="1"/>
  <c r="B856" i="8" s="1"/>
  <c r="A856" i="8" a="1"/>
  <c r="A856" i="8" s="1"/>
  <c r="C855" i="8" a="1"/>
  <c r="C855" i="8" s="1"/>
  <c r="D855" i="8" s="1"/>
  <c r="B855" i="8" a="1"/>
  <c r="B855" i="8" s="1"/>
  <c r="A855" i="8" a="1"/>
  <c r="A855" i="8" s="1"/>
  <c r="C847" i="8" a="1"/>
  <c r="C847" i="8" s="1"/>
  <c r="D847" i="8" s="1"/>
  <c r="E847" i="8" s="1"/>
  <c r="B847" i="8" a="1"/>
  <c r="B847" i="8" s="1"/>
  <c r="A847" i="8" a="1"/>
  <c r="A847" i="8" s="1"/>
  <c r="C846" i="8" a="1"/>
  <c r="C846" i="8" s="1"/>
  <c r="D846" i="8" s="1"/>
  <c r="E846" i="8" s="1"/>
  <c r="B846" i="8" a="1"/>
  <c r="B846" i="8" s="1"/>
  <c r="A846" i="8" a="1"/>
  <c r="A846" i="8" s="1"/>
  <c r="C845" i="8" a="1"/>
  <c r="C845" i="8" s="1"/>
  <c r="D845" i="8" s="1"/>
  <c r="E845" i="8" s="1"/>
  <c r="B845" i="8" a="1"/>
  <c r="B845" i="8" s="1"/>
  <c r="A845" i="8" a="1"/>
  <c r="A845" i="8" s="1"/>
  <c r="C844" i="8" a="1"/>
  <c r="C844" i="8" s="1"/>
  <c r="D844" i="8" s="1"/>
  <c r="E844" i="8" s="1"/>
  <c r="B844" i="8" a="1"/>
  <c r="B844" i="8" s="1"/>
  <c r="A844" i="8" a="1"/>
  <c r="A844" i="8" s="1"/>
  <c r="C843" i="8" a="1"/>
  <c r="C843" i="8" s="1"/>
  <c r="D843" i="8" s="1"/>
  <c r="E843" i="8" s="1"/>
  <c r="B843" i="8" a="1"/>
  <c r="B843" i="8" s="1"/>
  <c r="A843" i="8" a="1"/>
  <c r="A843" i="8" s="1"/>
  <c r="C842" i="8" a="1"/>
  <c r="C842" i="8" s="1"/>
  <c r="D842" i="8" s="1"/>
  <c r="E842" i="8" s="1"/>
  <c r="B842" i="8" a="1"/>
  <c r="B842" i="8" s="1"/>
  <c r="A842" i="8" a="1"/>
  <c r="A842" i="8" s="1"/>
  <c r="C841" i="8" a="1"/>
  <c r="C841" i="8" s="1"/>
  <c r="D841" i="8" s="1"/>
  <c r="E841" i="8" s="1"/>
  <c r="B841" i="8" a="1"/>
  <c r="B841" i="8" s="1"/>
  <c r="A841" i="8" a="1"/>
  <c r="A841" i="8" s="1"/>
  <c r="C840" i="8" a="1"/>
  <c r="C840" i="8" s="1"/>
  <c r="B840" i="8" a="1"/>
  <c r="B840" i="8"/>
  <c r="A840" i="8" a="1"/>
  <c r="A840" i="8"/>
  <c r="C839" i="8" a="1"/>
  <c r="C839" i="8" s="1"/>
  <c r="B839" i="8" a="1"/>
  <c r="B839" i="8" s="1"/>
  <c r="A839" i="8" a="1"/>
  <c r="A839" i="8" s="1"/>
  <c r="C838" i="8" a="1"/>
  <c r="C838" i="8" s="1"/>
  <c r="B838" i="8" a="1"/>
  <c r="B838" i="8"/>
  <c r="A838" i="8" a="1"/>
  <c r="A838" i="8"/>
  <c r="C830" i="8" a="1"/>
  <c r="C830" i="8" s="1"/>
  <c r="D830" i="8" s="1"/>
  <c r="E830" i="8" s="1"/>
  <c r="B830" i="8" a="1"/>
  <c r="B830" i="8"/>
  <c r="A830" i="8" a="1"/>
  <c r="A830" i="8"/>
  <c r="C829" i="8" a="1"/>
  <c r="C829" i="8" s="1"/>
  <c r="D829" i="8" s="1"/>
  <c r="E829" i="8" s="1"/>
  <c r="B829" i="8" a="1"/>
  <c r="B829" i="8"/>
  <c r="A829" i="8" a="1"/>
  <c r="A829" i="8"/>
  <c r="C828" i="8" a="1"/>
  <c r="C828" i="8" s="1"/>
  <c r="D828" i="8" s="1"/>
  <c r="E828" i="8" s="1"/>
  <c r="B828" i="8" a="1"/>
  <c r="B828" i="8"/>
  <c r="A828" i="8" a="1"/>
  <c r="A828" i="8"/>
  <c r="C827" i="8" a="1"/>
  <c r="C827" i="8" s="1"/>
  <c r="D827" i="8" s="1"/>
  <c r="E827" i="8" s="1"/>
  <c r="B827" i="8" a="1"/>
  <c r="B827" i="8"/>
  <c r="A827" i="8" a="1"/>
  <c r="A827" i="8"/>
  <c r="C826" i="8" a="1"/>
  <c r="C826" i="8" s="1"/>
  <c r="D826" i="8" s="1"/>
  <c r="E826" i="8" s="1"/>
  <c r="B826" i="8" a="1"/>
  <c r="B826" i="8"/>
  <c r="A826" i="8" a="1"/>
  <c r="A826" i="8"/>
  <c r="C825" i="8" a="1"/>
  <c r="C825" i="8" s="1"/>
  <c r="D825" i="8" s="1"/>
  <c r="E825" i="8" s="1"/>
  <c r="B825" i="8" a="1"/>
  <c r="B825" i="8"/>
  <c r="A825" i="8" a="1"/>
  <c r="A825" i="8"/>
  <c r="C824" i="8" a="1"/>
  <c r="C824" i="8" s="1"/>
  <c r="D824" i="8" s="1"/>
  <c r="E824" i="8" s="1"/>
  <c r="B824" i="8" a="1"/>
  <c r="B824" i="8"/>
  <c r="A824" i="8" a="1"/>
  <c r="A824" i="8"/>
  <c r="C823" i="8" a="1"/>
  <c r="C823" i="8" s="1"/>
  <c r="D823" i="8" s="1"/>
  <c r="E823" i="8" s="1"/>
  <c r="B823" i="8" a="1"/>
  <c r="B823" i="8"/>
  <c r="A823" i="8" a="1"/>
  <c r="A823" i="8"/>
  <c r="C822" i="8" a="1"/>
  <c r="C822" i="8" s="1"/>
  <c r="D822" i="8" s="1"/>
  <c r="E822" i="8" s="1"/>
  <c r="B822" i="8" a="1"/>
  <c r="B822" i="8"/>
  <c r="A822" i="8" a="1"/>
  <c r="A822" i="8"/>
  <c r="C821" i="8" a="1"/>
  <c r="C821" i="8" s="1"/>
  <c r="D821" i="8" s="1"/>
  <c r="E821" i="8" s="1"/>
  <c r="B821" i="8" a="1"/>
  <c r="B821" i="8"/>
  <c r="A821" i="8" a="1"/>
  <c r="A821" i="8"/>
  <c r="C813" i="8" a="1"/>
  <c r="C813" i="8" s="1"/>
  <c r="D813" i="8" s="1"/>
  <c r="E813" i="8" s="1"/>
  <c r="B813" i="8" a="1"/>
  <c r="B813" i="8"/>
  <c r="A813" i="8" a="1"/>
  <c r="A813" i="8"/>
  <c r="C812" i="8" a="1"/>
  <c r="C812" i="8" s="1"/>
  <c r="D812" i="8" s="1"/>
  <c r="E812" i="8" s="1"/>
  <c r="B812" i="8" a="1"/>
  <c r="B812" i="8"/>
  <c r="A812" i="8" a="1"/>
  <c r="A812" i="8"/>
  <c r="C811" i="8" a="1"/>
  <c r="C811" i="8" s="1"/>
  <c r="D811" i="8" s="1"/>
  <c r="E811" i="8" s="1"/>
  <c r="B811" i="8" a="1"/>
  <c r="B811" i="8"/>
  <c r="A811" i="8" a="1"/>
  <c r="A811" i="8"/>
  <c r="C810" i="8" a="1"/>
  <c r="C810" i="8" s="1"/>
  <c r="D810" i="8" s="1"/>
  <c r="E810" i="8" s="1"/>
  <c r="B810" i="8" a="1"/>
  <c r="B810" i="8"/>
  <c r="A810" i="8" a="1"/>
  <c r="A810" i="8"/>
  <c r="C809" i="8" a="1"/>
  <c r="C809" i="8" s="1"/>
  <c r="D809" i="8" s="1"/>
  <c r="E809" i="8" s="1"/>
  <c r="B809" i="8" a="1"/>
  <c r="B809" i="8"/>
  <c r="A809" i="8" a="1"/>
  <c r="A809" i="8"/>
  <c r="C808" i="8" a="1"/>
  <c r="C808" i="8" s="1"/>
  <c r="D808" i="8" s="1"/>
  <c r="E808" i="8" s="1"/>
  <c r="B808" i="8" a="1"/>
  <c r="B808" i="8"/>
  <c r="A808" i="8" a="1"/>
  <c r="A808" i="8"/>
  <c r="C807" i="8" a="1"/>
  <c r="C807" i="8" s="1"/>
  <c r="D807" i="8" s="1"/>
  <c r="E807" i="8" s="1"/>
  <c r="B807" i="8" a="1"/>
  <c r="B807" i="8"/>
  <c r="A807" i="8" a="1"/>
  <c r="A807" i="8"/>
  <c r="C806" i="8" a="1"/>
  <c r="C806" i="8" s="1"/>
  <c r="D806" i="8" s="1"/>
  <c r="E806" i="8" s="1"/>
  <c r="B806" i="8" a="1"/>
  <c r="B806" i="8"/>
  <c r="A806" i="8" a="1"/>
  <c r="A806" i="8"/>
  <c r="C805" i="8" a="1"/>
  <c r="C805" i="8" s="1"/>
  <c r="D805" i="8" s="1"/>
  <c r="E805" i="8" s="1"/>
  <c r="B805" i="8" a="1"/>
  <c r="B805" i="8"/>
  <c r="A805" i="8" a="1"/>
  <c r="A805" i="8"/>
  <c r="C804" i="8" a="1"/>
  <c r="C804" i="8" s="1"/>
  <c r="D804" i="8" s="1"/>
  <c r="E804" i="8" s="1"/>
  <c r="B804" i="8" a="1"/>
  <c r="B804" i="8"/>
  <c r="A804" i="8" a="1"/>
  <c r="A804" i="8"/>
  <c r="C796" i="8" a="1"/>
  <c r="C796" i="8" s="1"/>
  <c r="D796" i="8" s="1"/>
  <c r="E796" i="8" s="1"/>
  <c r="B796" i="8" a="1"/>
  <c r="B796" i="8"/>
  <c r="A796" i="8" a="1"/>
  <c r="A796" i="8"/>
  <c r="C795" i="8" a="1"/>
  <c r="C795" i="8" s="1"/>
  <c r="D795" i="8" s="1"/>
  <c r="E795" i="8" s="1"/>
  <c r="B795" i="8" a="1"/>
  <c r="B795" i="8"/>
  <c r="A795" i="8" a="1"/>
  <c r="A795" i="8"/>
  <c r="C794" i="8" a="1"/>
  <c r="C794" i="8" s="1"/>
  <c r="D794" i="8" s="1"/>
  <c r="E794" i="8" s="1"/>
  <c r="B794" i="8" a="1"/>
  <c r="B794" i="8"/>
  <c r="A794" i="8" a="1"/>
  <c r="A794" i="8"/>
  <c r="C793" i="8" a="1"/>
  <c r="C793" i="8" s="1"/>
  <c r="D793" i="8" s="1"/>
  <c r="E793" i="8" s="1"/>
  <c r="B793" i="8" a="1"/>
  <c r="B793" i="8"/>
  <c r="A793" i="8" a="1"/>
  <c r="A793" i="8"/>
  <c r="C792" i="8" a="1"/>
  <c r="C792" i="8" s="1"/>
  <c r="D792" i="8" s="1"/>
  <c r="E792" i="8" s="1"/>
  <c r="B792" i="8" a="1"/>
  <c r="B792" i="8"/>
  <c r="A792" i="8" a="1"/>
  <c r="A792" i="8"/>
  <c r="C791" i="8" a="1"/>
  <c r="C791" i="8" s="1"/>
  <c r="D791" i="8" s="1"/>
  <c r="E791" i="8" s="1"/>
  <c r="B791" i="8" a="1"/>
  <c r="B791" i="8"/>
  <c r="A791" i="8" a="1"/>
  <c r="A791" i="8"/>
  <c r="C790" i="8" a="1"/>
  <c r="C790" i="8" s="1"/>
  <c r="D790" i="8" s="1"/>
  <c r="E790" i="8" s="1"/>
  <c r="B790" i="8" a="1"/>
  <c r="B790" i="8"/>
  <c r="A790" i="8" a="1"/>
  <c r="A790" i="8"/>
  <c r="C789" i="8" a="1"/>
  <c r="C789" i="8" s="1"/>
  <c r="D789" i="8" s="1"/>
  <c r="E789" i="8" s="1"/>
  <c r="B789" i="8" a="1"/>
  <c r="B789" i="8"/>
  <c r="A789" i="8" a="1"/>
  <c r="A789" i="8"/>
  <c r="C788" i="8" a="1"/>
  <c r="C788" i="8" s="1"/>
  <c r="D788" i="8" s="1"/>
  <c r="E788" i="8" s="1"/>
  <c r="B788" i="8" a="1"/>
  <c r="B788" i="8"/>
  <c r="A788" i="8" a="1"/>
  <c r="A788" i="8"/>
  <c r="C787" i="8" a="1"/>
  <c r="C787" i="8" s="1"/>
  <c r="D787" i="8" s="1"/>
  <c r="E787" i="8" s="1"/>
  <c r="B787" i="8" a="1"/>
  <c r="B787" i="8"/>
  <c r="A787" i="8" a="1"/>
  <c r="A787" i="8"/>
  <c r="C779" i="8" a="1"/>
  <c r="C779" i="8" s="1"/>
  <c r="D779" i="8" s="1"/>
  <c r="E779" i="8" s="1"/>
  <c r="B779" i="8" a="1"/>
  <c r="B779" i="8"/>
  <c r="A779" i="8" a="1"/>
  <c r="A779" i="8"/>
  <c r="C778" i="8" a="1"/>
  <c r="C778" i="8" s="1"/>
  <c r="D778" i="8" s="1"/>
  <c r="E778" i="8" s="1"/>
  <c r="B778" i="8" a="1"/>
  <c r="B778" i="8"/>
  <c r="A778" i="8" a="1"/>
  <c r="A778" i="8"/>
  <c r="C777" i="8" a="1"/>
  <c r="C777" i="8" s="1"/>
  <c r="D777" i="8" s="1"/>
  <c r="E777" i="8" s="1"/>
  <c r="B777" i="8" a="1"/>
  <c r="B777" i="8"/>
  <c r="A777" i="8" a="1"/>
  <c r="A777" i="8"/>
  <c r="C776" i="8" a="1"/>
  <c r="C776" i="8" s="1"/>
  <c r="D776" i="8" s="1"/>
  <c r="E776" i="8" s="1"/>
  <c r="B776" i="8" a="1"/>
  <c r="B776" i="8"/>
  <c r="A776" i="8" a="1"/>
  <c r="A776" i="8"/>
  <c r="C775" i="8" a="1"/>
  <c r="C775" i="8" s="1"/>
  <c r="D775" i="8" s="1"/>
  <c r="E775" i="8" s="1"/>
  <c r="B775" i="8" a="1"/>
  <c r="B775" i="8"/>
  <c r="A775" i="8" a="1"/>
  <c r="A775" i="8"/>
  <c r="C774" i="8" a="1"/>
  <c r="C774" i="8" s="1"/>
  <c r="D774" i="8" s="1"/>
  <c r="E774" i="8" s="1"/>
  <c r="B774" i="8" a="1"/>
  <c r="B774" i="8"/>
  <c r="A774" i="8" a="1"/>
  <c r="A774" i="8"/>
  <c r="C773" i="8" a="1"/>
  <c r="C773" i="8" s="1"/>
  <c r="D773" i="8" s="1"/>
  <c r="E773" i="8" s="1"/>
  <c r="B773" i="8" a="1"/>
  <c r="B773" i="8"/>
  <c r="A773" i="8" a="1"/>
  <c r="A773" i="8"/>
  <c r="C772" i="8" a="1"/>
  <c r="C772" i="8" s="1"/>
  <c r="B772" i="8" a="1"/>
  <c r="B772" i="8"/>
  <c r="A772" i="8" a="1"/>
  <c r="A772" i="8" s="1"/>
  <c r="C771" i="8" a="1"/>
  <c r="C771" i="8" s="1"/>
  <c r="B771" i="8" a="1"/>
  <c r="B771" i="8"/>
  <c r="A771" i="8" a="1"/>
  <c r="A771" i="8"/>
  <c r="C770" i="8" a="1"/>
  <c r="C770" i="8" s="1"/>
  <c r="B770" i="8" a="1"/>
  <c r="B770" i="8"/>
  <c r="A770" i="8" a="1"/>
  <c r="A770" i="8" s="1"/>
  <c r="C762" i="8" a="1"/>
  <c r="C762" i="8" s="1"/>
  <c r="D762" i="8" s="1"/>
  <c r="E762" i="8" s="1"/>
  <c r="B762" i="8" a="1"/>
  <c r="B762" i="8"/>
  <c r="A762" i="8" a="1"/>
  <c r="A762" i="8" s="1"/>
  <c r="C761" i="8" a="1"/>
  <c r="C761" i="8" s="1"/>
  <c r="D761" i="8" s="1"/>
  <c r="E761" i="8" s="1"/>
  <c r="B761" i="8" a="1"/>
  <c r="B761" i="8"/>
  <c r="A761" i="8" a="1"/>
  <c r="A761" i="8" s="1"/>
  <c r="C760" i="8" a="1"/>
  <c r="C760" i="8" s="1"/>
  <c r="D760" i="8" s="1"/>
  <c r="E760" i="8" s="1"/>
  <c r="B760" i="8" a="1"/>
  <c r="B760" i="8"/>
  <c r="A760" i="8" a="1"/>
  <c r="A760" i="8" s="1"/>
  <c r="C759" i="8" a="1"/>
  <c r="C759" i="8" s="1"/>
  <c r="D759" i="8" s="1"/>
  <c r="E759" i="8" s="1"/>
  <c r="B759" i="8" a="1"/>
  <c r="B759" i="8"/>
  <c r="A759" i="8" a="1"/>
  <c r="A759" i="8" s="1"/>
  <c r="C758" i="8" a="1"/>
  <c r="C758" i="8" s="1"/>
  <c r="D758" i="8" s="1"/>
  <c r="E758" i="8" s="1"/>
  <c r="B758" i="8" a="1"/>
  <c r="B758" i="8"/>
  <c r="A758" i="8" a="1"/>
  <c r="A758" i="8" s="1"/>
  <c r="C757" i="8" a="1"/>
  <c r="C757" i="8" s="1"/>
  <c r="D757" i="8" s="1"/>
  <c r="E757" i="8" s="1"/>
  <c r="B757" i="8" a="1"/>
  <c r="B757" i="8"/>
  <c r="A757" i="8" a="1"/>
  <c r="A757" i="8" s="1"/>
  <c r="C756" i="8" a="1"/>
  <c r="C756" i="8" s="1"/>
  <c r="D756" i="8" s="1"/>
  <c r="E756" i="8" s="1"/>
  <c r="B756" i="8" a="1"/>
  <c r="B756" i="8"/>
  <c r="A756" i="8" a="1"/>
  <c r="A756" i="8" s="1"/>
  <c r="C755" i="8" a="1"/>
  <c r="C755" i="8" s="1"/>
  <c r="B755" i="8" a="1"/>
  <c r="B755" i="8"/>
  <c r="A755" i="8" a="1"/>
  <c r="A755" i="8"/>
  <c r="C754" i="8" a="1"/>
  <c r="C754" i="8" s="1"/>
  <c r="B754" i="8" a="1"/>
  <c r="B754" i="8"/>
  <c r="A754" i="8" a="1"/>
  <c r="A754" i="8" s="1"/>
  <c r="C753" i="8" a="1"/>
  <c r="C753" i="8" s="1"/>
  <c r="B753" i="8" a="1"/>
  <c r="B753" i="8"/>
  <c r="A753" i="8" a="1"/>
  <c r="A753" i="8"/>
  <c r="C745" i="8" a="1"/>
  <c r="C745" i="8"/>
  <c r="D745" i="8" s="1"/>
  <c r="E745" i="8" s="1"/>
  <c r="B745" i="8" a="1"/>
  <c r="B745" i="8"/>
  <c r="A745" i="8" a="1"/>
  <c r="A745" i="8"/>
  <c r="C744" i="8" a="1"/>
  <c r="C744" i="8" s="1"/>
  <c r="D744" i="8" s="1"/>
  <c r="E744" i="8" s="1"/>
  <c r="B744" i="8" a="1"/>
  <c r="B744" i="8"/>
  <c r="A744" i="8" a="1"/>
  <c r="A744" i="8"/>
  <c r="C743" i="8" a="1"/>
  <c r="C743" i="8" s="1"/>
  <c r="D743" i="8" s="1"/>
  <c r="E743" i="8" s="1"/>
  <c r="B743" i="8" a="1"/>
  <c r="B743" i="8"/>
  <c r="A743" i="8" a="1"/>
  <c r="A743" i="8"/>
  <c r="C742" i="8" a="1"/>
  <c r="C742" i="8"/>
  <c r="D742" i="8" s="1"/>
  <c r="E742" i="8" s="1"/>
  <c r="B742" i="8" a="1"/>
  <c r="B742" i="8"/>
  <c r="A742" i="8" a="1"/>
  <c r="A742" i="8"/>
  <c r="C741" i="8" a="1"/>
  <c r="C741" i="8" s="1"/>
  <c r="D741" i="8" s="1"/>
  <c r="E741" i="8" s="1"/>
  <c r="B741" i="8" a="1"/>
  <c r="B741" i="8"/>
  <c r="A741" i="8" a="1"/>
  <c r="A741" i="8"/>
  <c r="C740" i="8" a="1"/>
  <c r="C740" i="8" s="1"/>
  <c r="D740" i="8" s="1"/>
  <c r="E740" i="8" s="1"/>
  <c r="B740" i="8" a="1"/>
  <c r="B740" i="8"/>
  <c r="A740" i="8" a="1"/>
  <c r="A740" i="8"/>
  <c r="C739" i="8" a="1"/>
  <c r="C739" i="8" s="1"/>
  <c r="D739" i="8" s="1"/>
  <c r="E739" i="8" s="1"/>
  <c r="B739" i="8" a="1"/>
  <c r="B739" i="8"/>
  <c r="A739" i="8" a="1"/>
  <c r="A739" i="8"/>
  <c r="C738" i="8" a="1"/>
  <c r="C738" i="8" s="1"/>
  <c r="B738" i="8" a="1"/>
  <c r="B738" i="8" s="1"/>
  <c r="A738" i="8" a="1"/>
  <c r="A738" i="8"/>
  <c r="C737" i="8" a="1"/>
  <c r="C737" i="8" s="1"/>
  <c r="B737" i="8" a="1"/>
  <c r="B737" i="8"/>
  <c r="A737" i="8" a="1"/>
  <c r="A737" i="8"/>
  <c r="C736" i="8" a="1"/>
  <c r="C736" i="8" s="1"/>
  <c r="B736" i="8" a="1"/>
  <c r="B736" i="8" s="1"/>
  <c r="A736" i="8" a="1"/>
  <c r="A736" i="8"/>
  <c r="C728" i="8" a="1"/>
  <c r="C728" i="8" s="1"/>
  <c r="D728" i="8" s="1"/>
  <c r="E728" i="8" s="1"/>
  <c r="B728" i="8" a="1"/>
  <c r="B728" i="8" s="1"/>
  <c r="A728" i="8" a="1"/>
  <c r="A728" i="8"/>
  <c r="C727" i="8" a="1"/>
  <c r="C727" i="8" s="1"/>
  <c r="D727" i="8" s="1"/>
  <c r="E727" i="8" s="1"/>
  <c r="B727" i="8" a="1"/>
  <c r="B727" i="8" s="1"/>
  <c r="A727" i="8" a="1"/>
  <c r="A727" i="8"/>
  <c r="C726" i="8" a="1"/>
  <c r="C726" i="8" s="1"/>
  <c r="D726" i="8" s="1"/>
  <c r="E726" i="8" s="1"/>
  <c r="B726" i="8" a="1"/>
  <c r="B726" i="8" s="1"/>
  <c r="A726" i="8" a="1"/>
  <c r="A726" i="8"/>
  <c r="C725" i="8" a="1"/>
  <c r="C725" i="8" s="1"/>
  <c r="D725" i="8" s="1"/>
  <c r="E725" i="8" s="1"/>
  <c r="B725" i="8" a="1"/>
  <c r="B725" i="8" s="1"/>
  <c r="A725" i="8" a="1"/>
  <c r="A725" i="8"/>
  <c r="C724" i="8" a="1"/>
  <c r="C724" i="8" s="1"/>
  <c r="D724" i="8" s="1"/>
  <c r="E724" i="8" s="1"/>
  <c r="B724" i="8" a="1"/>
  <c r="B724" i="8" s="1"/>
  <c r="A724" i="8" a="1"/>
  <c r="A724" i="8"/>
  <c r="C723" i="8" a="1"/>
  <c r="C723" i="8" s="1"/>
  <c r="D723" i="8" s="1"/>
  <c r="E723" i="8" s="1"/>
  <c r="B723" i="8" a="1"/>
  <c r="B723" i="8" s="1"/>
  <c r="A723" i="8" a="1"/>
  <c r="A723" i="8"/>
  <c r="C722" i="8" a="1"/>
  <c r="C722" i="8" s="1"/>
  <c r="D722" i="8" s="1"/>
  <c r="E722" i="8" s="1"/>
  <c r="B722" i="8" a="1"/>
  <c r="B722" i="8" s="1"/>
  <c r="A722" i="8" a="1"/>
  <c r="A722" i="8"/>
  <c r="C721" i="8" a="1"/>
  <c r="C721" i="8" s="1"/>
  <c r="B721" i="8" a="1"/>
  <c r="B721" i="8"/>
  <c r="A721" i="8" a="1"/>
  <c r="A721" i="8"/>
  <c r="C720" i="8" a="1"/>
  <c r="C720" i="8" s="1"/>
  <c r="B720" i="8" a="1"/>
  <c r="B720" i="8" s="1"/>
  <c r="A720" i="8" a="1"/>
  <c r="A720" i="8"/>
  <c r="C719" i="8" a="1"/>
  <c r="C719" i="8" s="1"/>
  <c r="B719" i="8" a="1"/>
  <c r="B719" i="8"/>
  <c r="A719" i="8" a="1"/>
  <c r="A719" i="8"/>
  <c r="C711" i="8" a="1"/>
  <c r="C711" i="8" s="1"/>
  <c r="D711" i="8" s="1"/>
  <c r="E711" i="8" s="1"/>
  <c r="B711" i="8" a="1"/>
  <c r="B711" i="8"/>
  <c r="A711" i="8" a="1"/>
  <c r="A711" i="8"/>
  <c r="C710" i="8" a="1"/>
  <c r="C710" i="8" s="1"/>
  <c r="D710" i="8" s="1"/>
  <c r="E710" i="8" s="1"/>
  <c r="B710" i="8" a="1"/>
  <c r="B710" i="8"/>
  <c r="A710" i="8" a="1"/>
  <c r="A710" i="8"/>
  <c r="C709" i="8" a="1"/>
  <c r="C709" i="8" s="1"/>
  <c r="D709" i="8" s="1"/>
  <c r="E709" i="8" s="1"/>
  <c r="B709" i="8" a="1"/>
  <c r="B709" i="8"/>
  <c r="A709" i="8" a="1"/>
  <c r="A709" i="8"/>
  <c r="C708" i="8" a="1"/>
  <c r="C708" i="8" s="1"/>
  <c r="D708" i="8" s="1"/>
  <c r="E708" i="8" s="1"/>
  <c r="B708" i="8" a="1"/>
  <c r="B708" i="8"/>
  <c r="A708" i="8" a="1"/>
  <c r="A708" i="8"/>
  <c r="C707" i="8" a="1"/>
  <c r="C707" i="8" s="1"/>
  <c r="D707" i="8" s="1"/>
  <c r="E707" i="8" s="1"/>
  <c r="B707" i="8" a="1"/>
  <c r="B707" i="8"/>
  <c r="A707" i="8" a="1"/>
  <c r="A707" i="8"/>
  <c r="C706" i="8" a="1"/>
  <c r="C706" i="8" s="1"/>
  <c r="D706" i="8" s="1"/>
  <c r="E706" i="8" s="1"/>
  <c r="B706" i="8" a="1"/>
  <c r="B706" i="8"/>
  <c r="A706" i="8" a="1"/>
  <c r="A706" i="8"/>
  <c r="C705" i="8" a="1"/>
  <c r="C705" i="8" s="1"/>
  <c r="D705" i="8" s="1"/>
  <c r="E705" i="8" s="1"/>
  <c r="B705" i="8" a="1"/>
  <c r="B705" i="8"/>
  <c r="A705" i="8" a="1"/>
  <c r="A705" i="8"/>
  <c r="C704" i="8" a="1"/>
  <c r="C704" i="8" s="1"/>
  <c r="B704" i="8" a="1"/>
  <c r="B704" i="8"/>
  <c r="A704" i="8" a="1"/>
  <c r="A704" i="8" s="1"/>
  <c r="C703" i="8" a="1"/>
  <c r="C703" i="8" s="1"/>
  <c r="B703" i="8" a="1"/>
  <c r="B703" i="8"/>
  <c r="A703" i="8" a="1"/>
  <c r="A703" i="8"/>
  <c r="C702" i="8" a="1"/>
  <c r="C702" i="8" s="1"/>
  <c r="B702" i="8" a="1"/>
  <c r="B702" i="8"/>
  <c r="A702" i="8" a="1"/>
  <c r="A702" i="8" s="1"/>
  <c r="C694" i="8" a="1"/>
  <c r="C694" i="8" s="1"/>
  <c r="D694" i="8" s="1"/>
  <c r="E694" i="8" s="1"/>
  <c r="B694" i="8" a="1"/>
  <c r="B694" i="8"/>
  <c r="A694" i="8" a="1"/>
  <c r="A694" i="8" s="1"/>
  <c r="C693" i="8" a="1"/>
  <c r="C693" i="8" s="1"/>
  <c r="D693" i="8" s="1"/>
  <c r="E693" i="8" s="1"/>
  <c r="B693" i="8" a="1"/>
  <c r="B693" i="8"/>
  <c r="A693" i="8" a="1"/>
  <c r="A693" i="8" s="1"/>
  <c r="C692" i="8" a="1"/>
  <c r="C692" i="8" s="1"/>
  <c r="D692" i="8" s="1"/>
  <c r="E692" i="8" s="1"/>
  <c r="B692" i="8" a="1"/>
  <c r="B692" i="8"/>
  <c r="A692" i="8" a="1"/>
  <c r="A692" i="8" s="1"/>
  <c r="C691" i="8" a="1"/>
  <c r="C691" i="8" s="1"/>
  <c r="D691" i="8" s="1"/>
  <c r="E691" i="8" s="1"/>
  <c r="B691" i="8" a="1"/>
  <c r="B691" i="8"/>
  <c r="A691" i="8" a="1"/>
  <c r="A691" i="8" s="1"/>
  <c r="C690" i="8" a="1"/>
  <c r="C690" i="8" s="1"/>
  <c r="D690" i="8" s="1"/>
  <c r="E690" i="8" s="1"/>
  <c r="B690" i="8" a="1"/>
  <c r="B690" i="8"/>
  <c r="A690" i="8" a="1"/>
  <c r="A690" i="8" s="1"/>
  <c r="C689" i="8" a="1"/>
  <c r="C689" i="8" s="1"/>
  <c r="D689" i="8" s="1"/>
  <c r="E689" i="8" s="1"/>
  <c r="B689" i="8" a="1"/>
  <c r="B689" i="8"/>
  <c r="A689" i="8" a="1"/>
  <c r="A689" i="8" s="1"/>
  <c r="C688" i="8" a="1"/>
  <c r="C688" i="8" s="1"/>
  <c r="D688" i="8" s="1"/>
  <c r="E688" i="8" s="1"/>
  <c r="B688" i="8" a="1"/>
  <c r="B688" i="8"/>
  <c r="A688" i="8" a="1"/>
  <c r="A688" i="8" s="1"/>
  <c r="C687" i="8" a="1"/>
  <c r="C687" i="8" s="1"/>
  <c r="D687" i="8" s="1"/>
  <c r="E687" i="8" s="1"/>
  <c r="B687" i="8" a="1"/>
  <c r="B687" i="8"/>
  <c r="A687" i="8" a="1"/>
  <c r="A687" i="8" s="1"/>
  <c r="C686" i="8" a="1"/>
  <c r="C686" i="8" s="1"/>
  <c r="D686" i="8" s="1"/>
  <c r="B686" i="8" a="1"/>
  <c r="B686" i="8" s="1"/>
  <c r="A686" i="8" a="1"/>
  <c r="A686" i="8" s="1"/>
  <c r="C685" i="8" a="1"/>
  <c r="C685" i="8" s="1"/>
  <c r="D685" i="8" s="1"/>
  <c r="E685" i="8" s="1"/>
  <c r="B685" i="8" a="1"/>
  <c r="B685" i="8" s="1"/>
  <c r="A685" i="8" a="1"/>
  <c r="A685" i="8" s="1"/>
  <c r="C677" i="8" a="1"/>
  <c r="C677" i="8" s="1"/>
  <c r="D677" i="8" s="1"/>
  <c r="E677" i="8" s="1"/>
  <c r="B677" i="8" a="1"/>
  <c r="B677" i="8" s="1"/>
  <c r="A677" i="8" a="1"/>
  <c r="A677" i="8" s="1"/>
  <c r="C676" i="8" a="1"/>
  <c r="C676" i="8" s="1"/>
  <c r="D676" i="8" s="1"/>
  <c r="E676" i="8" s="1"/>
  <c r="B676" i="8" a="1"/>
  <c r="B676" i="8" s="1"/>
  <c r="A676" i="8" a="1"/>
  <c r="A676" i="8" s="1"/>
  <c r="C675" i="8" a="1"/>
  <c r="C675" i="8" s="1"/>
  <c r="D675" i="8" s="1"/>
  <c r="E675" i="8" s="1"/>
  <c r="B675" i="8" a="1"/>
  <c r="B675" i="8" s="1"/>
  <c r="A675" i="8" a="1"/>
  <c r="A675" i="8" s="1"/>
  <c r="C674" i="8" a="1"/>
  <c r="C674" i="8" s="1"/>
  <c r="D674" i="8" s="1"/>
  <c r="E674" i="8" s="1"/>
  <c r="B674" i="8" a="1"/>
  <c r="B674" i="8" s="1"/>
  <c r="A674" i="8" a="1"/>
  <c r="A674" i="8" s="1"/>
  <c r="C673" i="8" a="1"/>
  <c r="C673" i="8" s="1"/>
  <c r="D673" i="8" s="1"/>
  <c r="E673" i="8" s="1"/>
  <c r="B673" i="8" a="1"/>
  <c r="B673" i="8" s="1"/>
  <c r="A673" i="8" a="1"/>
  <c r="A673" i="8" s="1"/>
  <c r="C672" i="8" a="1"/>
  <c r="C672" i="8" s="1"/>
  <c r="D672" i="8" s="1"/>
  <c r="E672" i="8" s="1"/>
  <c r="B672" i="8" a="1"/>
  <c r="B672" i="8" s="1"/>
  <c r="A672" i="8" a="1"/>
  <c r="A672" i="8" s="1"/>
  <c r="C671" i="8" a="1"/>
  <c r="C671" i="8" s="1"/>
  <c r="D671" i="8" s="1"/>
  <c r="E671" i="8" s="1"/>
  <c r="B671" i="8" a="1"/>
  <c r="B671" i="8" s="1"/>
  <c r="A671" i="8" a="1"/>
  <c r="A671" i="8" s="1"/>
  <c r="C670" i="8" a="1"/>
  <c r="C670" i="8" s="1"/>
  <c r="D670" i="8" s="1"/>
  <c r="E670" i="8" s="1"/>
  <c r="B670" i="8" a="1"/>
  <c r="B670" i="8" s="1"/>
  <c r="A670" i="8" a="1"/>
  <c r="A670" i="8" s="1"/>
  <c r="C669" i="8" a="1"/>
  <c r="C669" i="8" s="1"/>
  <c r="D669" i="8" s="1"/>
  <c r="B669" i="8" a="1"/>
  <c r="B669" i="8" s="1"/>
  <c r="A669" i="8" a="1"/>
  <c r="A669" i="8" s="1"/>
  <c r="C668" i="8" a="1"/>
  <c r="C668" i="8" s="1"/>
  <c r="D668" i="8" s="1"/>
  <c r="E668" i="8" s="1"/>
  <c r="B668" i="8" a="1"/>
  <c r="B668" i="8" s="1"/>
  <c r="A668" i="8" a="1"/>
  <c r="A668" i="8" s="1"/>
  <c r="C660" i="8" a="1"/>
  <c r="C660" i="8" s="1"/>
  <c r="D660" i="8" s="1"/>
  <c r="E660" i="8" s="1"/>
  <c r="B660" i="8" a="1"/>
  <c r="B660" i="8" s="1"/>
  <c r="A660" i="8" a="1"/>
  <c r="A660" i="8" s="1"/>
  <c r="C659" i="8" a="1"/>
  <c r="C659" i="8" s="1"/>
  <c r="D659" i="8" s="1"/>
  <c r="E659" i="8" s="1"/>
  <c r="B659" i="8" a="1"/>
  <c r="B659" i="8" s="1"/>
  <c r="A659" i="8" a="1"/>
  <c r="A659" i="8" s="1"/>
  <c r="C658" i="8" a="1"/>
  <c r="C658" i="8" s="1"/>
  <c r="D658" i="8" s="1"/>
  <c r="E658" i="8" s="1"/>
  <c r="B658" i="8" a="1"/>
  <c r="B658" i="8" s="1"/>
  <c r="A658" i="8" a="1"/>
  <c r="A658" i="8" s="1"/>
  <c r="C657" i="8" a="1"/>
  <c r="C657" i="8" s="1"/>
  <c r="D657" i="8" s="1"/>
  <c r="E657" i="8" s="1"/>
  <c r="B657" i="8" a="1"/>
  <c r="B657" i="8" s="1"/>
  <c r="A657" i="8" a="1"/>
  <c r="A657" i="8" s="1"/>
  <c r="C656" i="8" a="1"/>
  <c r="C656" i="8" s="1"/>
  <c r="D656" i="8" s="1"/>
  <c r="E656" i="8" s="1"/>
  <c r="B656" i="8" a="1"/>
  <c r="B656" i="8" s="1"/>
  <c r="A656" i="8" a="1"/>
  <c r="A656" i="8" s="1"/>
  <c r="C655" i="8" a="1"/>
  <c r="C655" i="8" s="1"/>
  <c r="D655" i="8" s="1"/>
  <c r="E655" i="8" s="1"/>
  <c r="B655" i="8" a="1"/>
  <c r="B655" i="8" s="1"/>
  <c r="A655" i="8" a="1"/>
  <c r="A655" i="8" s="1"/>
  <c r="C654" i="8" a="1"/>
  <c r="C654" i="8" s="1"/>
  <c r="D654" i="8" s="1"/>
  <c r="E654" i="8" s="1"/>
  <c r="B654" i="8" a="1"/>
  <c r="B654" i="8" s="1"/>
  <c r="A654" i="8" a="1"/>
  <c r="A654" i="8" s="1"/>
  <c r="C653" i="8" a="1"/>
  <c r="C653" i="8" s="1"/>
  <c r="B653" i="8" a="1"/>
  <c r="B653" i="8"/>
  <c r="A653" i="8" a="1"/>
  <c r="A653" i="8"/>
  <c r="C652" i="8" a="1"/>
  <c r="C652" i="8" s="1"/>
  <c r="B652" i="8" a="1"/>
  <c r="B652" i="8" s="1"/>
  <c r="A652" i="8" a="1"/>
  <c r="A652" i="8" s="1"/>
  <c r="C651" i="8" a="1"/>
  <c r="C651" i="8" s="1"/>
  <c r="B651" i="8" a="1"/>
  <c r="B651" i="8"/>
  <c r="A651" i="8" a="1"/>
  <c r="A651" i="8"/>
  <c r="C643" i="8" a="1"/>
  <c r="C643" i="8" s="1"/>
  <c r="D643" i="8" s="1"/>
  <c r="E643" i="8" s="1"/>
  <c r="B643" i="8" a="1"/>
  <c r="B643" i="8"/>
  <c r="A643" i="8" a="1"/>
  <c r="A643" i="8"/>
  <c r="C642" i="8" a="1"/>
  <c r="C642" i="8" s="1"/>
  <c r="D642" i="8" s="1"/>
  <c r="E642" i="8" s="1"/>
  <c r="B642" i="8" a="1"/>
  <c r="B642" i="8"/>
  <c r="A642" i="8" a="1"/>
  <c r="A642" i="8"/>
  <c r="C641" i="8" a="1"/>
  <c r="C641" i="8" s="1"/>
  <c r="D641" i="8" s="1"/>
  <c r="E641" i="8" s="1"/>
  <c r="B641" i="8" a="1"/>
  <c r="B641" i="8"/>
  <c r="A641" i="8" a="1"/>
  <c r="A641" i="8"/>
  <c r="C640" i="8" a="1"/>
  <c r="C640" i="8" s="1"/>
  <c r="D640" i="8" s="1"/>
  <c r="E640" i="8" s="1"/>
  <c r="B640" i="8" a="1"/>
  <c r="B640" i="8"/>
  <c r="A640" i="8" a="1"/>
  <c r="A640" i="8"/>
  <c r="C639" i="8" a="1"/>
  <c r="C639" i="8" s="1"/>
  <c r="D639" i="8" s="1"/>
  <c r="E639" i="8" s="1"/>
  <c r="B639" i="8" a="1"/>
  <c r="B639" i="8"/>
  <c r="A639" i="8" a="1"/>
  <c r="A639" i="8"/>
  <c r="C638" i="8" a="1"/>
  <c r="C638" i="8" s="1"/>
  <c r="D638" i="8" s="1"/>
  <c r="E638" i="8" s="1"/>
  <c r="B638" i="8" a="1"/>
  <c r="B638" i="8"/>
  <c r="A638" i="8" a="1"/>
  <c r="A638" i="8"/>
  <c r="C637" i="8" a="1"/>
  <c r="C637" i="8" s="1"/>
  <c r="D637" i="8" s="1"/>
  <c r="E637" i="8" s="1"/>
  <c r="B637" i="8" a="1"/>
  <c r="B637" i="8"/>
  <c r="A637" i="8" a="1"/>
  <c r="A637" i="8"/>
  <c r="C636" i="8" a="1"/>
  <c r="C636" i="8" s="1"/>
  <c r="B636" i="8" a="1"/>
  <c r="B636" i="8" s="1"/>
  <c r="A636" i="8" a="1"/>
  <c r="A636" i="8" s="1"/>
  <c r="C635" i="8" a="1"/>
  <c r="C635" i="8" s="1"/>
  <c r="B635" i="8" a="1"/>
  <c r="B635" i="8"/>
  <c r="A635" i="8" a="1"/>
  <c r="A635" i="8"/>
  <c r="C634" i="8" a="1"/>
  <c r="C634" i="8" s="1"/>
  <c r="B634" i="8" a="1"/>
  <c r="B634" i="8" s="1"/>
  <c r="A634" i="8" a="1"/>
  <c r="A634" i="8" s="1"/>
  <c r="C626" i="8" a="1"/>
  <c r="C626" i="8" s="1"/>
  <c r="D626" i="8" s="1"/>
  <c r="E626" i="8" s="1"/>
  <c r="B626" i="8" a="1"/>
  <c r="B626" i="8" s="1"/>
  <c r="A626" i="8" a="1"/>
  <c r="A626" i="8" s="1"/>
  <c r="C625" i="8" a="1"/>
  <c r="C625" i="8" s="1"/>
  <c r="D625" i="8" s="1"/>
  <c r="E625" i="8" s="1"/>
  <c r="B625" i="8" a="1"/>
  <c r="B625" i="8" s="1"/>
  <c r="A625" i="8" a="1"/>
  <c r="A625" i="8" s="1"/>
  <c r="C624" i="8" a="1"/>
  <c r="C624" i="8" s="1"/>
  <c r="D624" i="8" s="1"/>
  <c r="E624" i="8" s="1"/>
  <c r="B624" i="8" a="1"/>
  <c r="B624" i="8" s="1"/>
  <c r="A624" i="8" a="1"/>
  <c r="A624" i="8" s="1"/>
  <c r="C623" i="8" a="1"/>
  <c r="C623" i="8" s="1"/>
  <c r="D623" i="8" s="1"/>
  <c r="E623" i="8" s="1"/>
  <c r="B623" i="8" a="1"/>
  <c r="B623" i="8" s="1"/>
  <c r="A623" i="8" a="1"/>
  <c r="A623" i="8" s="1"/>
  <c r="C622" i="8" a="1"/>
  <c r="C622" i="8" s="1"/>
  <c r="D622" i="8" s="1"/>
  <c r="E622" i="8" s="1"/>
  <c r="B622" i="8" a="1"/>
  <c r="B622" i="8" s="1"/>
  <c r="A622" i="8" a="1"/>
  <c r="A622" i="8" s="1"/>
  <c r="C621" i="8" a="1"/>
  <c r="C621" i="8" s="1"/>
  <c r="D621" i="8" s="1"/>
  <c r="E621" i="8" s="1"/>
  <c r="B621" i="8" a="1"/>
  <c r="B621" i="8" s="1"/>
  <c r="A621" i="8" a="1"/>
  <c r="A621" i="8" s="1"/>
  <c r="C620" i="8" a="1"/>
  <c r="C620" i="8" s="1"/>
  <c r="D620" i="8" s="1"/>
  <c r="E620" i="8" s="1"/>
  <c r="B620" i="8" a="1"/>
  <c r="B620" i="8" s="1"/>
  <c r="A620" i="8" a="1"/>
  <c r="A620" i="8" s="1"/>
  <c r="C619" i="8" a="1"/>
  <c r="C619" i="8" s="1"/>
  <c r="D619" i="8" s="1"/>
  <c r="E619" i="8" s="1"/>
  <c r="B619" i="8" a="1"/>
  <c r="B619" i="8" s="1"/>
  <c r="A619" i="8" a="1"/>
  <c r="A619" i="8" s="1"/>
  <c r="C618" i="8" a="1"/>
  <c r="C618" i="8" s="1"/>
  <c r="D618" i="8" s="1"/>
  <c r="B618" i="8" a="1"/>
  <c r="B618" i="8" s="1"/>
  <c r="A618" i="8" a="1"/>
  <c r="A618" i="8" s="1"/>
  <c r="C617" i="8" a="1"/>
  <c r="C617" i="8" s="1"/>
  <c r="D617" i="8" s="1"/>
  <c r="E617" i="8" s="1"/>
  <c r="B617" i="8" a="1"/>
  <c r="B617" i="8" s="1"/>
  <c r="A617" i="8" a="1"/>
  <c r="A617" i="8" s="1"/>
  <c r="C609" i="8" a="1"/>
  <c r="C609" i="8" s="1"/>
  <c r="D609" i="8" s="1"/>
  <c r="E609" i="8" s="1"/>
  <c r="B609" i="8" a="1"/>
  <c r="B609" i="8" s="1"/>
  <c r="A609" i="8" a="1"/>
  <c r="A609" i="8" s="1"/>
  <c r="C608" i="8" a="1"/>
  <c r="C608" i="8" s="1"/>
  <c r="D608" i="8" s="1"/>
  <c r="E608" i="8" s="1"/>
  <c r="B608" i="8" a="1"/>
  <c r="B608" i="8" s="1"/>
  <c r="A608" i="8" a="1"/>
  <c r="A608" i="8" s="1"/>
  <c r="C607" i="8" a="1"/>
  <c r="C607" i="8" s="1"/>
  <c r="D607" i="8" s="1"/>
  <c r="E607" i="8" s="1"/>
  <c r="B607" i="8" a="1"/>
  <c r="B607" i="8" s="1"/>
  <c r="A607" i="8" a="1"/>
  <c r="A607" i="8" s="1"/>
  <c r="C606" i="8" a="1"/>
  <c r="C606" i="8" s="1"/>
  <c r="D606" i="8" s="1"/>
  <c r="E606" i="8" s="1"/>
  <c r="B606" i="8" a="1"/>
  <c r="B606" i="8" s="1"/>
  <c r="A606" i="8" a="1"/>
  <c r="A606" i="8" s="1"/>
  <c r="C605" i="8" a="1"/>
  <c r="C605" i="8" s="1"/>
  <c r="D605" i="8" s="1"/>
  <c r="E605" i="8" s="1"/>
  <c r="B605" i="8" a="1"/>
  <c r="B605" i="8" s="1"/>
  <c r="A605" i="8" a="1"/>
  <c r="A605" i="8" s="1"/>
  <c r="C604" i="8" a="1"/>
  <c r="C604" i="8" s="1"/>
  <c r="D604" i="8" s="1"/>
  <c r="E604" i="8" s="1"/>
  <c r="B604" i="8" a="1"/>
  <c r="B604" i="8" s="1"/>
  <c r="A604" i="8" a="1"/>
  <c r="A604" i="8" s="1"/>
  <c r="C603" i="8" a="1"/>
  <c r="C603" i="8" s="1"/>
  <c r="D603" i="8" s="1"/>
  <c r="E603" i="8" s="1"/>
  <c r="B603" i="8" a="1"/>
  <c r="B603" i="8" s="1"/>
  <c r="A603" i="8" a="1"/>
  <c r="A603" i="8" s="1"/>
  <c r="C602" i="8" a="1"/>
  <c r="C602" i="8" s="1"/>
  <c r="B602" i="8" a="1"/>
  <c r="B602" i="8"/>
  <c r="A602" i="8" a="1"/>
  <c r="A602" i="8"/>
  <c r="C601" i="8" a="1"/>
  <c r="C601" i="8" s="1"/>
  <c r="B601" i="8" a="1"/>
  <c r="B601" i="8" s="1"/>
  <c r="A601" i="8" a="1"/>
  <c r="A601" i="8" s="1"/>
  <c r="C600" i="8" a="1"/>
  <c r="C600" i="8" s="1"/>
  <c r="B600" i="8" a="1"/>
  <c r="B600" i="8"/>
  <c r="A600" i="8" a="1"/>
  <c r="A600" i="8"/>
  <c r="C592" i="8" a="1"/>
  <c r="C592" i="8" s="1"/>
  <c r="D592" i="8" s="1"/>
  <c r="E592" i="8" s="1"/>
  <c r="B592" i="8" a="1"/>
  <c r="B592" i="8"/>
  <c r="A592" i="8" a="1"/>
  <c r="A592" i="8"/>
  <c r="C591" i="8" a="1"/>
  <c r="C591" i="8" s="1"/>
  <c r="D591" i="8" s="1"/>
  <c r="E591" i="8" s="1"/>
  <c r="B591" i="8" a="1"/>
  <c r="B591" i="8"/>
  <c r="A591" i="8" a="1"/>
  <c r="A591" i="8"/>
  <c r="C590" i="8" a="1"/>
  <c r="C590" i="8" s="1"/>
  <c r="D590" i="8" s="1"/>
  <c r="E590" i="8" s="1"/>
  <c r="B590" i="8" a="1"/>
  <c r="B590" i="8"/>
  <c r="A590" i="8" a="1"/>
  <c r="A590" i="8"/>
  <c r="C589" i="8" a="1"/>
  <c r="C589" i="8" s="1"/>
  <c r="D589" i="8" s="1"/>
  <c r="E589" i="8" s="1"/>
  <c r="B589" i="8" a="1"/>
  <c r="B589" i="8"/>
  <c r="A589" i="8" a="1"/>
  <c r="A589" i="8"/>
  <c r="C588" i="8" a="1"/>
  <c r="C588" i="8" s="1"/>
  <c r="D588" i="8" s="1"/>
  <c r="E588" i="8" s="1"/>
  <c r="B588" i="8" a="1"/>
  <c r="B588" i="8"/>
  <c r="A588" i="8" a="1"/>
  <c r="A588" i="8"/>
  <c r="C587" i="8" a="1"/>
  <c r="C587" i="8" s="1"/>
  <c r="D587" i="8" s="1"/>
  <c r="E587" i="8" s="1"/>
  <c r="B587" i="8" a="1"/>
  <c r="B587" i="8"/>
  <c r="A587" i="8" a="1"/>
  <c r="A587" i="8" s="1"/>
  <c r="C586" i="8" a="1"/>
  <c r="C586" i="8" s="1"/>
  <c r="D586" i="8" s="1"/>
  <c r="E586" i="8" s="1"/>
  <c r="B586" i="8" a="1"/>
  <c r="B586" i="8"/>
  <c r="A586" i="8" a="1"/>
  <c r="A586" i="8" s="1"/>
  <c r="C585" i="8" a="1"/>
  <c r="C585" i="8" s="1"/>
  <c r="D585" i="8" s="1"/>
  <c r="E585" i="8" s="1"/>
  <c r="B585" i="8" a="1"/>
  <c r="B585" i="8"/>
  <c r="A585" i="8" a="1"/>
  <c r="A585" i="8" s="1"/>
  <c r="C584" i="8" a="1"/>
  <c r="C584" i="8" s="1"/>
  <c r="D584" i="8" s="1"/>
  <c r="B584" i="8" a="1"/>
  <c r="B584" i="8" s="1"/>
  <c r="A584" i="8" a="1"/>
  <c r="A584" i="8"/>
  <c r="C583" i="8" a="1"/>
  <c r="C583" i="8" s="1"/>
  <c r="D583" i="8" s="1"/>
  <c r="B583" i="8" a="1"/>
  <c r="B583" i="8" s="1"/>
  <c r="A583" i="8" a="1"/>
  <c r="A583" i="8"/>
  <c r="C575" i="8" a="1"/>
  <c r="C575" i="8" s="1"/>
  <c r="D575" i="8" s="1"/>
  <c r="E575" i="8" s="1"/>
  <c r="B575" i="8" a="1"/>
  <c r="B575" i="8" s="1"/>
  <c r="A575" i="8" a="1"/>
  <c r="A575" i="8"/>
  <c r="C574" i="8" a="1"/>
  <c r="C574" i="8" s="1"/>
  <c r="D574" i="8" s="1"/>
  <c r="E574" i="8" s="1"/>
  <c r="B574" i="8" a="1"/>
  <c r="B574" i="8" s="1"/>
  <c r="A574" i="8" a="1"/>
  <c r="A574" i="8"/>
  <c r="C573" i="8" a="1"/>
  <c r="C573" i="8" s="1"/>
  <c r="D573" i="8" s="1"/>
  <c r="E573" i="8" s="1"/>
  <c r="B573" i="8" a="1"/>
  <c r="B573" i="8" s="1"/>
  <c r="A573" i="8" a="1"/>
  <c r="A573" i="8"/>
  <c r="C572" i="8" a="1"/>
  <c r="C572" i="8" s="1"/>
  <c r="D572" i="8" s="1"/>
  <c r="E572" i="8" s="1"/>
  <c r="B572" i="8" a="1"/>
  <c r="B572" i="8" s="1"/>
  <c r="A572" i="8" a="1"/>
  <c r="A572" i="8"/>
  <c r="C571" i="8" a="1"/>
  <c r="C571" i="8" s="1"/>
  <c r="D571" i="8" s="1"/>
  <c r="E571" i="8" s="1"/>
  <c r="B571" i="8" a="1"/>
  <c r="B571" i="8" s="1"/>
  <c r="A571" i="8" a="1"/>
  <c r="A571" i="8"/>
  <c r="C570" i="8" a="1"/>
  <c r="C570" i="8" s="1"/>
  <c r="D570" i="8" s="1"/>
  <c r="E570" i="8" s="1"/>
  <c r="B570" i="8" a="1"/>
  <c r="B570" i="8" s="1"/>
  <c r="A570" i="8" a="1"/>
  <c r="A570" i="8"/>
  <c r="C569" i="8" a="1"/>
  <c r="C569" i="8" s="1"/>
  <c r="D569" i="8" s="1"/>
  <c r="E569" i="8" s="1"/>
  <c r="B569" i="8" a="1"/>
  <c r="B569" i="8" s="1"/>
  <c r="A569" i="8" a="1"/>
  <c r="A569" i="8"/>
  <c r="C568" i="8" a="1"/>
  <c r="C568" i="8" s="1"/>
  <c r="D568" i="8" s="1"/>
  <c r="B568" i="8" a="1"/>
  <c r="B568" i="8" s="1"/>
  <c r="A568" i="8" a="1"/>
  <c r="A568" i="8"/>
  <c r="C567" i="8" a="1"/>
  <c r="C567" i="8" s="1"/>
  <c r="D567" i="8" s="1"/>
  <c r="E567" i="8" s="1"/>
  <c r="B567" i="8" a="1"/>
  <c r="B567" i="8"/>
  <c r="A567" i="8" a="1"/>
  <c r="A567" i="8" s="1"/>
  <c r="C566" i="8" a="1"/>
  <c r="C566" i="8" s="1"/>
  <c r="D566" i="8" s="1"/>
  <c r="E566" i="8" s="1"/>
  <c r="B566" i="8" a="1"/>
  <c r="B566" i="8"/>
  <c r="A566" i="8" a="1"/>
  <c r="A566" i="8" s="1"/>
  <c r="C558" i="8" a="1"/>
  <c r="C558" i="8" s="1"/>
  <c r="D558" i="8" s="1"/>
  <c r="E558" i="8" s="1"/>
  <c r="B558" i="8" a="1"/>
  <c r="B558" i="8"/>
  <c r="A558" i="8" a="1"/>
  <c r="A558" i="8" s="1"/>
  <c r="C557" i="8" a="1"/>
  <c r="C557" i="8" s="1"/>
  <c r="D557" i="8" s="1"/>
  <c r="E557" i="8" s="1"/>
  <c r="B557" i="8" a="1"/>
  <c r="B557" i="8"/>
  <c r="A557" i="8" a="1"/>
  <c r="A557" i="8" s="1"/>
  <c r="C556" i="8" a="1"/>
  <c r="C556" i="8" s="1"/>
  <c r="D556" i="8" s="1"/>
  <c r="E556" i="8" s="1"/>
  <c r="B556" i="8" a="1"/>
  <c r="B556" i="8"/>
  <c r="A556" i="8" a="1"/>
  <c r="A556" i="8" s="1"/>
  <c r="C555" i="8" a="1"/>
  <c r="C555" i="8" s="1"/>
  <c r="D555" i="8" s="1"/>
  <c r="E555" i="8" s="1"/>
  <c r="B555" i="8" a="1"/>
  <c r="B555" i="8" s="1"/>
  <c r="A555" i="8" a="1"/>
  <c r="A555" i="8" s="1"/>
  <c r="C554" i="8" a="1"/>
  <c r="C554" i="8" s="1"/>
  <c r="D554" i="8" s="1"/>
  <c r="E554" i="8" s="1"/>
  <c r="B554" i="8" a="1"/>
  <c r="B554" i="8" s="1"/>
  <c r="A554" i="8" a="1"/>
  <c r="A554" i="8" s="1"/>
  <c r="C553" i="8" a="1"/>
  <c r="C553" i="8" s="1"/>
  <c r="D553" i="8" s="1"/>
  <c r="E553" i="8" s="1"/>
  <c r="B553" i="8" a="1"/>
  <c r="B553" i="8" s="1"/>
  <c r="A553" i="8" a="1"/>
  <c r="A553" i="8" s="1"/>
  <c r="C552" i="8" a="1"/>
  <c r="C552" i="8" s="1"/>
  <c r="D552" i="8" s="1"/>
  <c r="E552" i="8" s="1"/>
  <c r="B552" i="8" a="1"/>
  <c r="B552" i="8" s="1"/>
  <c r="A552" i="8" a="1"/>
  <c r="A552" i="8" s="1"/>
  <c r="C551" i="8" a="1"/>
  <c r="C551" i="8" s="1"/>
  <c r="D551" i="8" s="1"/>
  <c r="B551" i="8" a="1"/>
  <c r="B551" i="8" s="1"/>
  <c r="A551" i="8" a="1"/>
  <c r="A551" i="8" s="1"/>
  <c r="C550" i="8" a="1"/>
  <c r="C550" i="8" s="1"/>
  <c r="D550" i="8" s="1"/>
  <c r="E550" i="8" s="1"/>
  <c r="B550" i="8" a="1"/>
  <c r="B550" i="8" s="1"/>
  <c r="A550" i="8" a="1"/>
  <c r="A550" i="8" s="1"/>
  <c r="C549" i="8" a="1"/>
  <c r="C549" i="8" s="1"/>
  <c r="D549" i="8" s="1"/>
  <c r="B549" i="8" a="1"/>
  <c r="B549" i="8" s="1"/>
  <c r="A549" i="8" a="1"/>
  <c r="A549" i="8" s="1"/>
  <c r="C541" i="8" a="1"/>
  <c r="C541" i="8" s="1"/>
  <c r="D541" i="8" s="1"/>
  <c r="E541" i="8" s="1"/>
  <c r="B541" i="8" a="1"/>
  <c r="B541" i="8" s="1"/>
  <c r="A541" i="8" a="1"/>
  <c r="A541" i="8" s="1"/>
  <c r="C540" i="8" a="1"/>
  <c r="C540" i="8" s="1"/>
  <c r="D540" i="8" s="1"/>
  <c r="E540" i="8" s="1"/>
  <c r="B540" i="8" a="1"/>
  <c r="B540" i="8" s="1"/>
  <c r="A540" i="8" a="1"/>
  <c r="A540" i="8" s="1"/>
  <c r="C539" i="8" a="1"/>
  <c r="C539" i="8" s="1"/>
  <c r="D539" i="8" s="1"/>
  <c r="E539" i="8" s="1"/>
  <c r="B539" i="8" a="1"/>
  <c r="B539" i="8" s="1"/>
  <c r="A539" i="8" a="1"/>
  <c r="A539" i="8" s="1"/>
  <c r="C538" i="8" a="1"/>
  <c r="C538" i="8" s="1"/>
  <c r="D538" i="8" s="1"/>
  <c r="E538" i="8" s="1"/>
  <c r="B538" i="8" a="1"/>
  <c r="B538" i="8" s="1"/>
  <c r="A538" i="8" a="1"/>
  <c r="A538" i="8" s="1"/>
  <c r="C537" i="8" a="1"/>
  <c r="C537" i="8" s="1"/>
  <c r="D537" i="8" s="1"/>
  <c r="E537" i="8" s="1"/>
  <c r="B537" i="8" a="1"/>
  <c r="B537" i="8" s="1"/>
  <c r="A537" i="8" a="1"/>
  <c r="A537" i="8" s="1"/>
  <c r="C536" i="8" a="1"/>
  <c r="C536" i="8" s="1"/>
  <c r="D536" i="8" s="1"/>
  <c r="E536" i="8" s="1"/>
  <c r="B536" i="8" a="1"/>
  <c r="B536" i="8" s="1"/>
  <c r="A536" i="8" a="1"/>
  <c r="A536" i="8" s="1"/>
  <c r="C535" i="8" a="1"/>
  <c r="C535" i="8" s="1"/>
  <c r="D535" i="8" s="1"/>
  <c r="E535" i="8" s="1"/>
  <c r="B535" i="8" a="1"/>
  <c r="B535" i="8" s="1"/>
  <c r="A535" i="8" a="1"/>
  <c r="A535" i="8" s="1"/>
  <c r="C534" i="8" a="1"/>
  <c r="C534" i="8" s="1"/>
  <c r="B534" i="8" a="1"/>
  <c r="B534" i="8"/>
  <c r="A534" i="8" a="1"/>
  <c r="A534" i="8"/>
  <c r="C533" i="8" a="1"/>
  <c r="C533" i="8" s="1"/>
  <c r="B533" i="8" a="1"/>
  <c r="B533" i="8" s="1"/>
  <c r="A533" i="8" a="1"/>
  <c r="A533" i="8" s="1"/>
  <c r="C532" i="8" a="1"/>
  <c r="C532" i="8" s="1"/>
  <c r="B532" i="8" a="1"/>
  <c r="B532" i="8"/>
  <c r="A532" i="8" a="1"/>
  <c r="A532" i="8"/>
  <c r="C524" i="8" a="1"/>
  <c r="C524" i="8" s="1"/>
  <c r="D524" i="8" s="1"/>
  <c r="E524" i="8" s="1"/>
  <c r="B524" i="8" a="1"/>
  <c r="B524" i="8"/>
  <c r="A524" i="8" a="1"/>
  <c r="A524" i="8" s="1"/>
  <c r="C523" i="8" a="1"/>
  <c r="C523" i="8" s="1"/>
  <c r="D523" i="8" s="1"/>
  <c r="E523" i="8" s="1"/>
  <c r="B523" i="8" a="1"/>
  <c r="B523" i="8"/>
  <c r="A523" i="8" a="1"/>
  <c r="A523" i="8" s="1"/>
  <c r="C522" i="8" a="1"/>
  <c r="C522" i="8" s="1"/>
  <c r="D522" i="8" s="1"/>
  <c r="E522" i="8" s="1"/>
  <c r="B522" i="8" a="1"/>
  <c r="B522" i="8"/>
  <c r="A522" i="8" a="1"/>
  <c r="A522" i="8" s="1"/>
  <c r="C521" i="8" a="1"/>
  <c r="C521" i="8" s="1"/>
  <c r="D521" i="8" s="1"/>
  <c r="E521" i="8" s="1"/>
  <c r="B521" i="8" a="1"/>
  <c r="B521" i="8"/>
  <c r="A521" i="8" a="1"/>
  <c r="A521" i="8" s="1"/>
  <c r="C520" i="8" a="1"/>
  <c r="C520" i="8" s="1"/>
  <c r="D520" i="8" s="1"/>
  <c r="E520" i="8" s="1"/>
  <c r="B520" i="8" a="1"/>
  <c r="B520" i="8"/>
  <c r="A520" i="8" a="1"/>
  <c r="A520" i="8" s="1"/>
  <c r="C519" i="8" a="1"/>
  <c r="C519" i="8" s="1"/>
  <c r="D519" i="8" s="1"/>
  <c r="E519" i="8" s="1"/>
  <c r="B519" i="8" a="1"/>
  <c r="B519" i="8"/>
  <c r="A519" i="8" a="1"/>
  <c r="A519" i="8" s="1"/>
  <c r="C518" i="8" a="1"/>
  <c r="C518" i="8" s="1"/>
  <c r="D518" i="8" s="1"/>
  <c r="E518" i="8" s="1"/>
  <c r="B518" i="8" a="1"/>
  <c r="B518" i="8"/>
  <c r="A518" i="8" a="1"/>
  <c r="A518" i="8" s="1"/>
  <c r="C517" i="8" a="1"/>
  <c r="C517" i="8" s="1"/>
  <c r="B517" i="8" a="1"/>
  <c r="B517" i="8" s="1"/>
  <c r="A517" i="8" a="1"/>
  <c r="A517" i="8" s="1"/>
  <c r="C516" i="8" a="1"/>
  <c r="C516" i="8" s="1"/>
  <c r="B516" i="8" a="1"/>
  <c r="B516" i="8"/>
  <c r="A516" i="8" a="1"/>
  <c r="A516" i="8" s="1"/>
  <c r="C515" i="8" a="1"/>
  <c r="C515" i="8" s="1"/>
  <c r="B515" i="8" a="1"/>
  <c r="B515" i="8" s="1"/>
  <c r="A515" i="8" a="1"/>
  <c r="A515" i="8" s="1"/>
  <c r="C507" i="8" a="1"/>
  <c r="C507" i="8" s="1"/>
  <c r="D507" i="8" s="1"/>
  <c r="E507" i="8" s="1"/>
  <c r="B507" i="8" a="1"/>
  <c r="B507" i="8" s="1"/>
  <c r="A507" i="8" a="1"/>
  <c r="A507" i="8" s="1"/>
  <c r="C506" i="8" a="1"/>
  <c r="C506" i="8" s="1"/>
  <c r="D506" i="8" s="1"/>
  <c r="E506" i="8" s="1"/>
  <c r="B506" i="8" a="1"/>
  <c r="B506" i="8" s="1"/>
  <c r="A506" i="8" a="1"/>
  <c r="A506" i="8" s="1"/>
  <c r="C505" i="8" a="1"/>
  <c r="C505" i="8" s="1"/>
  <c r="D505" i="8" s="1"/>
  <c r="E505" i="8" s="1"/>
  <c r="B505" i="8" a="1"/>
  <c r="B505" i="8" s="1"/>
  <c r="A505" i="8" a="1"/>
  <c r="A505" i="8" s="1"/>
  <c r="C504" i="8" a="1"/>
  <c r="C504" i="8" s="1"/>
  <c r="D504" i="8" s="1"/>
  <c r="E504" i="8" s="1"/>
  <c r="B504" i="8" a="1"/>
  <c r="B504" i="8" s="1"/>
  <c r="A504" i="8" a="1"/>
  <c r="A504" i="8" s="1"/>
  <c r="C503" i="8" a="1"/>
  <c r="C503" i="8" s="1"/>
  <c r="D503" i="8" s="1"/>
  <c r="E503" i="8" s="1"/>
  <c r="B503" i="8" a="1"/>
  <c r="B503" i="8" s="1"/>
  <c r="A503" i="8" a="1"/>
  <c r="A503" i="8" s="1"/>
  <c r="C502" i="8" a="1"/>
  <c r="C502" i="8" s="1"/>
  <c r="D502" i="8" s="1"/>
  <c r="E502" i="8" s="1"/>
  <c r="B502" i="8" a="1"/>
  <c r="B502" i="8" s="1"/>
  <c r="A502" i="8" a="1"/>
  <c r="A502" i="8" s="1"/>
  <c r="C501" i="8" a="1"/>
  <c r="C501" i="8" s="1"/>
  <c r="D501" i="8" s="1"/>
  <c r="E501" i="8" s="1"/>
  <c r="B501" i="8" a="1"/>
  <c r="B501" i="8" s="1"/>
  <c r="A501" i="8" a="1"/>
  <c r="A501" i="8" s="1"/>
  <c r="C500" i="8" a="1"/>
  <c r="C500" i="8" s="1"/>
  <c r="B500" i="8" a="1"/>
  <c r="B500" i="8" s="1"/>
  <c r="A500" i="8" a="1"/>
  <c r="A500" i="8"/>
  <c r="C499" i="8" a="1"/>
  <c r="C499" i="8" s="1"/>
  <c r="B499" i="8" a="1"/>
  <c r="B499" i="8" s="1"/>
  <c r="A499" i="8" a="1"/>
  <c r="A499" i="8" s="1"/>
  <c r="C498" i="8" a="1"/>
  <c r="C498" i="8" s="1"/>
  <c r="B498" i="8" a="1"/>
  <c r="B498" i="8" s="1"/>
  <c r="A498" i="8" a="1"/>
  <c r="A498" i="8"/>
  <c r="C490" i="8" a="1"/>
  <c r="C490" i="8" s="1"/>
  <c r="D490" i="8" s="1"/>
  <c r="E490" i="8" s="1"/>
  <c r="B490" i="8" a="1"/>
  <c r="B490" i="8" s="1"/>
  <c r="A490" i="8" a="1"/>
  <c r="A490" i="8"/>
  <c r="C489" i="8" a="1"/>
  <c r="C489" i="8" s="1"/>
  <c r="D489" i="8" s="1"/>
  <c r="E489" i="8" s="1"/>
  <c r="B489" i="8" a="1"/>
  <c r="B489" i="8" s="1"/>
  <c r="A489" i="8" a="1"/>
  <c r="A489" i="8"/>
  <c r="C488" i="8" a="1"/>
  <c r="C488" i="8" s="1"/>
  <c r="D488" i="8" s="1"/>
  <c r="E488" i="8" s="1"/>
  <c r="B488" i="8" a="1"/>
  <c r="B488" i="8" s="1"/>
  <c r="A488" i="8" a="1"/>
  <c r="A488" i="8"/>
  <c r="C487" i="8" a="1"/>
  <c r="C487" i="8" s="1"/>
  <c r="D487" i="8" s="1"/>
  <c r="E487" i="8" s="1"/>
  <c r="B487" i="8" a="1"/>
  <c r="B487" i="8" s="1"/>
  <c r="A487" i="8" a="1"/>
  <c r="A487" i="8"/>
  <c r="C486" i="8" a="1"/>
  <c r="C486" i="8" s="1"/>
  <c r="D486" i="8" s="1"/>
  <c r="E486" i="8" s="1"/>
  <c r="B486" i="8" a="1"/>
  <c r="B486" i="8" s="1"/>
  <c r="A486" i="8" a="1"/>
  <c r="A486" i="8"/>
  <c r="C485" i="8" a="1"/>
  <c r="C485" i="8" s="1"/>
  <c r="D485" i="8" s="1"/>
  <c r="E485" i="8" s="1"/>
  <c r="B485" i="8" a="1"/>
  <c r="B485" i="8" s="1"/>
  <c r="A485" i="8" a="1"/>
  <c r="A485" i="8"/>
  <c r="C484" i="8" a="1"/>
  <c r="C484" i="8" s="1"/>
  <c r="D484" i="8" s="1"/>
  <c r="E484" i="8" s="1"/>
  <c r="B484" i="8" a="1"/>
  <c r="B484" i="8" s="1"/>
  <c r="A484" i="8" a="1"/>
  <c r="A484" i="8"/>
  <c r="C483" i="8" a="1"/>
  <c r="C483" i="8" s="1"/>
  <c r="B483" i="8" a="1"/>
  <c r="B483" i="8" s="1"/>
  <c r="A483" i="8" a="1"/>
  <c r="A483" i="8" s="1"/>
  <c r="C482" i="8" a="1"/>
  <c r="C482" i="8" s="1"/>
  <c r="B482" i="8" a="1"/>
  <c r="B482" i="8" s="1"/>
  <c r="A482" i="8" a="1"/>
  <c r="A482" i="8"/>
  <c r="C481" i="8" a="1"/>
  <c r="C481" i="8" s="1"/>
  <c r="B481" i="8" a="1"/>
  <c r="B481" i="8" s="1"/>
  <c r="A481" i="8" a="1"/>
  <c r="A481" i="8" s="1"/>
  <c r="C473" i="8" a="1"/>
  <c r="C473" i="8" s="1"/>
  <c r="D473" i="8" s="1"/>
  <c r="E473" i="8" s="1"/>
  <c r="B473" i="8" a="1"/>
  <c r="B473" i="8" s="1"/>
  <c r="A473" i="8" a="1"/>
  <c r="A473" i="8" s="1"/>
  <c r="C472" i="8" a="1"/>
  <c r="C472" i="8" s="1"/>
  <c r="D472" i="8" s="1"/>
  <c r="E472" i="8" s="1"/>
  <c r="B472" i="8" a="1"/>
  <c r="B472" i="8" s="1"/>
  <c r="A472" i="8" a="1"/>
  <c r="A472" i="8" s="1"/>
  <c r="C471" i="8" a="1"/>
  <c r="C471" i="8" s="1"/>
  <c r="D471" i="8" s="1"/>
  <c r="E471" i="8" s="1"/>
  <c r="B471" i="8" a="1"/>
  <c r="B471" i="8" s="1"/>
  <c r="A471" i="8" a="1"/>
  <c r="A471" i="8" s="1"/>
  <c r="C470" i="8" a="1"/>
  <c r="C470" i="8" s="1"/>
  <c r="D470" i="8" s="1"/>
  <c r="E470" i="8" s="1"/>
  <c r="B470" i="8" a="1"/>
  <c r="B470" i="8" s="1"/>
  <c r="A470" i="8" a="1"/>
  <c r="A470" i="8" s="1"/>
  <c r="C469" i="8" a="1"/>
  <c r="C469" i="8" s="1"/>
  <c r="D469" i="8" s="1"/>
  <c r="E469" i="8" s="1"/>
  <c r="B469" i="8" a="1"/>
  <c r="B469" i="8" s="1"/>
  <c r="A469" i="8" a="1"/>
  <c r="A469" i="8" s="1"/>
  <c r="C468" i="8" a="1"/>
  <c r="C468" i="8" s="1"/>
  <c r="D468" i="8" s="1"/>
  <c r="E468" i="8" s="1"/>
  <c r="B468" i="8" a="1"/>
  <c r="B468" i="8" s="1"/>
  <c r="A468" i="8" a="1"/>
  <c r="A468" i="8" s="1"/>
  <c r="C467" i="8" a="1"/>
  <c r="C467" i="8" s="1"/>
  <c r="D467" i="8" s="1"/>
  <c r="E467" i="8" s="1"/>
  <c r="B467" i="8" a="1"/>
  <c r="B467" i="8" s="1"/>
  <c r="A467" i="8" a="1"/>
  <c r="A467" i="8" s="1"/>
  <c r="C466" i="8" a="1"/>
  <c r="C466" i="8" s="1"/>
  <c r="B466" i="8" a="1"/>
  <c r="B466" i="8"/>
  <c r="A466" i="8" a="1"/>
  <c r="A466" i="8"/>
  <c r="C465" i="8" a="1"/>
  <c r="C465" i="8" s="1"/>
  <c r="B465" i="8" a="1"/>
  <c r="B465" i="8" s="1"/>
  <c r="A465" i="8" a="1"/>
  <c r="A465" i="8" s="1"/>
  <c r="C464" i="8" a="1"/>
  <c r="C464" i="8" s="1"/>
  <c r="B464" i="8" a="1"/>
  <c r="B464" i="8"/>
  <c r="A464" i="8" a="1"/>
  <c r="A464" i="8"/>
  <c r="C456" i="8" a="1"/>
  <c r="C456" i="8" s="1"/>
  <c r="D456" i="8" s="1"/>
  <c r="E456" i="8" s="1"/>
  <c r="B456" i="8" a="1"/>
  <c r="B456" i="8"/>
  <c r="A456" i="8" a="1"/>
  <c r="A456" i="8"/>
  <c r="C455" i="8" a="1"/>
  <c r="C455" i="8" s="1"/>
  <c r="D455" i="8" s="1"/>
  <c r="E455" i="8" s="1"/>
  <c r="B455" i="8" a="1"/>
  <c r="B455" i="8"/>
  <c r="A455" i="8" a="1"/>
  <c r="A455" i="8" s="1"/>
  <c r="C454" i="8" a="1"/>
  <c r="C454" i="8" s="1"/>
  <c r="D454" i="8" s="1"/>
  <c r="E454" i="8" s="1"/>
  <c r="B454" i="8" a="1"/>
  <c r="B454" i="8"/>
  <c r="A454" i="8" a="1"/>
  <c r="A454" i="8" s="1"/>
  <c r="C453" i="8" a="1"/>
  <c r="C453" i="8" s="1"/>
  <c r="D453" i="8" s="1"/>
  <c r="E453" i="8" s="1"/>
  <c r="B453" i="8" a="1"/>
  <c r="B453" i="8"/>
  <c r="A453" i="8" a="1"/>
  <c r="A453" i="8" s="1"/>
  <c r="C452" i="8" a="1"/>
  <c r="C452" i="8" s="1"/>
  <c r="D452" i="8" s="1"/>
  <c r="E452" i="8" s="1"/>
  <c r="B452" i="8" a="1"/>
  <c r="B452" i="8"/>
  <c r="A452" i="8" a="1"/>
  <c r="A452" i="8" s="1"/>
  <c r="C451" i="8" a="1"/>
  <c r="C451" i="8" s="1"/>
  <c r="D451" i="8" s="1"/>
  <c r="E451" i="8" s="1"/>
  <c r="B451" i="8" a="1"/>
  <c r="B451" i="8"/>
  <c r="A451" i="8" a="1"/>
  <c r="A451" i="8" s="1"/>
  <c r="C450" i="8" a="1"/>
  <c r="C450" i="8" s="1"/>
  <c r="D450" i="8" s="1"/>
  <c r="E450" i="8" s="1"/>
  <c r="B450" i="8" a="1"/>
  <c r="B450" i="8"/>
  <c r="A450" i="8" a="1"/>
  <c r="A450" i="8" s="1"/>
  <c r="C449" i="8" a="1"/>
  <c r="C449" i="8" s="1"/>
  <c r="D449" i="8" s="1"/>
  <c r="E449" i="8" s="1"/>
  <c r="B449" i="8" a="1"/>
  <c r="B449" i="8"/>
  <c r="A449" i="8" a="1"/>
  <c r="A449" i="8" s="1"/>
  <c r="C448" i="8" a="1"/>
  <c r="C448" i="8" s="1"/>
  <c r="D448" i="8" s="1"/>
  <c r="E448" i="8" s="1"/>
  <c r="B448" i="8" a="1"/>
  <c r="B448" i="8" s="1"/>
  <c r="A448" i="8" a="1"/>
  <c r="A448" i="8"/>
  <c r="C447" i="8" a="1"/>
  <c r="C447" i="8" s="1"/>
  <c r="D447" i="8" s="1"/>
  <c r="B447" i="8" a="1"/>
  <c r="B447" i="8" s="1"/>
  <c r="A447" i="8" a="1"/>
  <c r="A447" i="8"/>
  <c r="C439" i="8" a="1"/>
  <c r="C439" i="8" s="1"/>
  <c r="D439" i="8" s="1"/>
  <c r="E439" i="8" s="1"/>
  <c r="B439" i="8" a="1"/>
  <c r="B439" i="8" s="1"/>
  <c r="A439" i="8" a="1"/>
  <c r="A439" i="8"/>
  <c r="C438" i="8" a="1"/>
  <c r="C438" i="8" s="1"/>
  <c r="D438" i="8" s="1"/>
  <c r="E438" i="8" s="1"/>
  <c r="B438" i="8" a="1"/>
  <c r="B438" i="8" s="1"/>
  <c r="A438" i="8" a="1"/>
  <c r="A438" i="8"/>
  <c r="C437" i="8" a="1"/>
  <c r="C437" i="8" s="1"/>
  <c r="D437" i="8" s="1"/>
  <c r="E437" i="8" s="1"/>
  <c r="B437" i="8" a="1"/>
  <c r="B437" i="8" s="1"/>
  <c r="A437" i="8" a="1"/>
  <c r="A437" i="8"/>
  <c r="C436" i="8" a="1"/>
  <c r="C436" i="8" s="1"/>
  <c r="D436" i="8" s="1"/>
  <c r="E436" i="8" s="1"/>
  <c r="B436" i="8" a="1"/>
  <c r="B436" i="8" s="1"/>
  <c r="A436" i="8" a="1"/>
  <c r="A436" i="8"/>
  <c r="C435" i="8" a="1"/>
  <c r="C435" i="8" s="1"/>
  <c r="D435" i="8" s="1"/>
  <c r="E435" i="8" s="1"/>
  <c r="B435" i="8" a="1"/>
  <c r="B435" i="8" s="1"/>
  <c r="A435" i="8" a="1"/>
  <c r="A435" i="8"/>
  <c r="C434" i="8" a="1"/>
  <c r="C434" i="8" s="1"/>
  <c r="D434" i="8" s="1"/>
  <c r="E434" i="8" s="1"/>
  <c r="B434" i="8" a="1"/>
  <c r="B434" i="8" s="1"/>
  <c r="A434" i="8" a="1"/>
  <c r="A434" i="8"/>
  <c r="C433" i="8" a="1"/>
  <c r="C433" i="8" s="1"/>
  <c r="D433" i="8" s="1"/>
  <c r="E433" i="8" s="1"/>
  <c r="B433" i="8" a="1"/>
  <c r="B433" i="8" s="1"/>
  <c r="A433" i="8" a="1"/>
  <c r="A433" i="8"/>
  <c r="C432" i="8" a="1"/>
  <c r="C432" i="8" s="1"/>
  <c r="B432" i="8" a="1"/>
  <c r="B432" i="8" s="1"/>
  <c r="A432" i="8" a="1"/>
  <c r="A432" i="8" s="1"/>
  <c r="C431" i="8" a="1"/>
  <c r="C431" i="8" s="1"/>
  <c r="B431" i="8" a="1"/>
  <c r="B431" i="8" s="1"/>
  <c r="A431" i="8" a="1"/>
  <c r="A431" i="8"/>
  <c r="C430" i="8" a="1"/>
  <c r="C430" i="8" s="1"/>
  <c r="B430" i="8" a="1"/>
  <c r="B430" i="8" s="1"/>
  <c r="A430" i="8" a="1"/>
  <c r="A430" i="8" s="1"/>
  <c r="C422" i="8" a="1"/>
  <c r="C422" i="8" s="1"/>
  <c r="D422" i="8" s="1"/>
  <c r="E422" i="8" s="1"/>
  <c r="B422" i="8" a="1"/>
  <c r="B422" i="8" s="1"/>
  <c r="A422" i="8" a="1"/>
  <c r="A422" i="8" s="1"/>
  <c r="C421" i="8" a="1"/>
  <c r="C421" i="8" s="1"/>
  <c r="D421" i="8" s="1"/>
  <c r="E421" i="8" s="1"/>
  <c r="B421" i="8" a="1"/>
  <c r="B421" i="8" s="1"/>
  <c r="A421" i="8" a="1"/>
  <c r="A421" i="8" s="1"/>
  <c r="C420" i="8" a="1"/>
  <c r="C420" i="8" s="1"/>
  <c r="D420" i="8" s="1"/>
  <c r="E420" i="8" s="1"/>
  <c r="B420" i="8" a="1"/>
  <c r="B420" i="8" s="1"/>
  <c r="A420" i="8" a="1"/>
  <c r="A420" i="8" s="1"/>
  <c r="C419" i="8" a="1"/>
  <c r="C419" i="8" s="1"/>
  <c r="D419" i="8" s="1"/>
  <c r="E419" i="8" s="1"/>
  <c r="B419" i="8" a="1"/>
  <c r="B419" i="8" s="1"/>
  <c r="A419" i="8" a="1"/>
  <c r="A419" i="8" s="1"/>
  <c r="C418" i="8" a="1"/>
  <c r="C418" i="8" s="1"/>
  <c r="D418" i="8" s="1"/>
  <c r="E418" i="8" s="1"/>
  <c r="B418" i="8" a="1"/>
  <c r="B418" i="8" s="1"/>
  <c r="A418" i="8" a="1"/>
  <c r="A418" i="8" s="1"/>
  <c r="C417" i="8" a="1"/>
  <c r="C417" i="8" s="1"/>
  <c r="D417" i="8" s="1"/>
  <c r="E417" i="8" s="1"/>
  <c r="B417" i="8" a="1"/>
  <c r="B417" i="8" s="1"/>
  <c r="A417" i="8" a="1"/>
  <c r="A417" i="8" s="1"/>
  <c r="C416" i="8" a="1"/>
  <c r="C416" i="8" s="1"/>
  <c r="D416" i="8" s="1"/>
  <c r="E416" i="8" s="1"/>
  <c r="B416" i="8" a="1"/>
  <c r="B416" i="8" s="1"/>
  <c r="A416" i="8" a="1"/>
  <c r="A416" i="8" s="1"/>
  <c r="C415" i="8" a="1"/>
  <c r="C415" i="8" s="1"/>
  <c r="B415" i="8" a="1"/>
  <c r="B415" i="8"/>
  <c r="A415" i="8" a="1"/>
  <c r="A415" i="8" s="1"/>
  <c r="C414" i="8" a="1"/>
  <c r="C414" i="8" s="1"/>
  <c r="B414" i="8" a="1"/>
  <c r="B414" i="8" s="1"/>
  <c r="A414" i="8" a="1"/>
  <c r="A414" i="8" s="1"/>
  <c r="C413" i="8" a="1"/>
  <c r="C413" i="8" s="1"/>
  <c r="B413" i="8" a="1"/>
  <c r="B413" i="8"/>
  <c r="A413" i="8" a="1"/>
  <c r="A413" i="8" s="1"/>
  <c r="C405" i="8" a="1"/>
  <c r="C405" i="8" s="1"/>
  <c r="D405" i="8" s="1"/>
  <c r="E405" i="8" s="1"/>
  <c r="B405" i="8" a="1"/>
  <c r="B405" i="8"/>
  <c r="A405" i="8" a="1"/>
  <c r="A405" i="8" s="1"/>
  <c r="C404" i="8" a="1"/>
  <c r="C404" i="8" s="1"/>
  <c r="D404" i="8" s="1"/>
  <c r="E404" i="8" s="1"/>
  <c r="B404" i="8" a="1"/>
  <c r="B404" i="8"/>
  <c r="A404" i="8" a="1"/>
  <c r="A404" i="8" s="1"/>
  <c r="C403" i="8" a="1"/>
  <c r="C403" i="8" s="1"/>
  <c r="D403" i="8" s="1"/>
  <c r="E403" i="8" s="1"/>
  <c r="B403" i="8" a="1"/>
  <c r="B403" i="8"/>
  <c r="A403" i="8" a="1"/>
  <c r="A403" i="8" s="1"/>
  <c r="C402" i="8" a="1"/>
  <c r="C402" i="8" s="1"/>
  <c r="D402" i="8" s="1"/>
  <c r="E402" i="8" s="1"/>
  <c r="B402" i="8" a="1"/>
  <c r="B402" i="8"/>
  <c r="A402" i="8" a="1"/>
  <c r="A402" i="8" s="1"/>
  <c r="C401" i="8" a="1"/>
  <c r="C401" i="8" s="1"/>
  <c r="D401" i="8" s="1"/>
  <c r="E401" i="8" s="1"/>
  <c r="B401" i="8" a="1"/>
  <c r="B401" i="8"/>
  <c r="A401" i="8" a="1"/>
  <c r="A401" i="8" s="1"/>
  <c r="C400" i="8" a="1"/>
  <c r="C400" i="8" s="1"/>
  <c r="D400" i="8" s="1"/>
  <c r="E400" i="8" s="1"/>
  <c r="B400" i="8" a="1"/>
  <c r="B400" i="8"/>
  <c r="A400" i="8" a="1"/>
  <c r="A400" i="8" s="1"/>
  <c r="C399" i="8" a="1"/>
  <c r="C399" i="8" s="1"/>
  <c r="D399" i="8" s="1"/>
  <c r="E399" i="8" s="1"/>
  <c r="B399" i="8" a="1"/>
  <c r="B399" i="8"/>
  <c r="A399" i="8" a="1"/>
  <c r="A399" i="8" s="1"/>
  <c r="C398" i="8" a="1"/>
  <c r="C398" i="8" s="1"/>
  <c r="D398" i="8" s="1"/>
  <c r="E398" i="8" s="1"/>
  <c r="B398" i="8" a="1"/>
  <c r="B398" i="8"/>
  <c r="A398" i="8" a="1"/>
  <c r="A398" i="8" s="1"/>
  <c r="C397" i="8" a="1"/>
  <c r="C397" i="8" s="1"/>
  <c r="D397" i="8" s="1"/>
  <c r="E397" i="8" s="1"/>
  <c r="B397" i="8" a="1"/>
  <c r="B397" i="8" s="1"/>
  <c r="A397" i="8" a="1"/>
  <c r="A397" i="8"/>
  <c r="C396" i="8" a="1"/>
  <c r="C396" i="8" s="1"/>
  <c r="D396" i="8" s="1"/>
  <c r="B396" i="8" a="1"/>
  <c r="B396" i="8" s="1"/>
  <c r="A396" i="8" a="1"/>
  <c r="A396" i="8"/>
  <c r="C388" i="8" a="1"/>
  <c r="C388" i="8" s="1"/>
  <c r="D388" i="8" s="1"/>
  <c r="E388" i="8" s="1"/>
  <c r="B388" i="8" a="1"/>
  <c r="B388" i="8" s="1"/>
  <c r="A388" i="8" a="1"/>
  <c r="A388" i="8"/>
  <c r="C387" i="8" a="1"/>
  <c r="C387" i="8" s="1"/>
  <c r="D387" i="8" s="1"/>
  <c r="E387" i="8" s="1"/>
  <c r="B387" i="8" a="1"/>
  <c r="B387" i="8" s="1"/>
  <c r="A387" i="8" a="1"/>
  <c r="A387" i="8"/>
  <c r="C386" i="8" a="1"/>
  <c r="C386" i="8" s="1"/>
  <c r="D386" i="8" s="1"/>
  <c r="E386" i="8" s="1"/>
  <c r="B386" i="8" a="1"/>
  <c r="B386" i="8" s="1"/>
  <c r="A386" i="8" a="1"/>
  <c r="A386" i="8"/>
  <c r="C385" i="8" a="1"/>
  <c r="C385" i="8" s="1"/>
  <c r="D385" i="8" s="1"/>
  <c r="E385" i="8" s="1"/>
  <c r="B385" i="8" a="1"/>
  <c r="B385" i="8" s="1"/>
  <c r="A385" i="8" a="1"/>
  <c r="A385" i="8"/>
  <c r="C384" i="8" a="1"/>
  <c r="C384" i="8" s="1"/>
  <c r="D384" i="8" s="1"/>
  <c r="E384" i="8" s="1"/>
  <c r="B384" i="8" a="1"/>
  <c r="B384" i="8" s="1"/>
  <c r="A384" i="8" a="1"/>
  <c r="A384" i="8"/>
  <c r="C383" i="8" a="1"/>
  <c r="C383" i="8" s="1"/>
  <c r="D383" i="8" s="1"/>
  <c r="E383" i="8" s="1"/>
  <c r="B383" i="8" a="1"/>
  <c r="B383" i="8" s="1"/>
  <c r="A383" i="8" a="1"/>
  <c r="A383" i="8"/>
  <c r="C382" i="8" a="1"/>
  <c r="C382" i="8" s="1"/>
  <c r="D382" i="8" s="1"/>
  <c r="E382" i="8" s="1"/>
  <c r="B382" i="8" a="1"/>
  <c r="B382" i="8" s="1"/>
  <c r="A382" i="8" a="1"/>
  <c r="A382" i="8"/>
  <c r="C381" i="8" a="1"/>
  <c r="C381" i="8" s="1"/>
  <c r="B381" i="8" a="1"/>
  <c r="B381" i="8" s="1"/>
  <c r="A381" i="8" a="1"/>
  <c r="A381" i="8" s="1"/>
  <c r="C380" i="8" a="1"/>
  <c r="C380" i="8" s="1"/>
  <c r="B380" i="8" a="1"/>
  <c r="B380" i="8" s="1"/>
  <c r="A380" i="8" a="1"/>
  <c r="A380" i="8"/>
  <c r="C379" i="8" a="1"/>
  <c r="C379" i="8" s="1"/>
  <c r="E379" i="8" s="1"/>
  <c r="B379" i="8" a="1"/>
  <c r="B379" i="8"/>
  <c r="A379" i="8" a="1"/>
  <c r="A379" i="8" s="1"/>
  <c r="C371" i="8" a="1"/>
  <c r="C371" i="8" s="1"/>
  <c r="D371" i="8" s="1"/>
  <c r="E371" i="8" s="1"/>
  <c r="B371" i="8" a="1"/>
  <c r="B371" i="8"/>
  <c r="A371" i="8" a="1"/>
  <c r="A371" i="8" s="1"/>
  <c r="C370" i="8" a="1"/>
  <c r="C370" i="8" s="1"/>
  <c r="D370" i="8" s="1"/>
  <c r="E370" i="8" s="1"/>
  <c r="B370" i="8" a="1"/>
  <c r="B370" i="8"/>
  <c r="A370" i="8" a="1"/>
  <c r="A370" i="8" s="1"/>
  <c r="C369" i="8" a="1"/>
  <c r="C369" i="8" s="1"/>
  <c r="D369" i="8" s="1"/>
  <c r="E369" i="8" s="1"/>
  <c r="B369" i="8" a="1"/>
  <c r="B369" i="8"/>
  <c r="A369" i="8" a="1"/>
  <c r="A369" i="8" s="1"/>
  <c r="C368" i="8" a="1"/>
  <c r="C368" i="8" s="1"/>
  <c r="D368" i="8" s="1"/>
  <c r="E368" i="8" s="1"/>
  <c r="B368" i="8" a="1"/>
  <c r="B368" i="8"/>
  <c r="A368" i="8" a="1"/>
  <c r="A368" i="8" s="1"/>
  <c r="C367" i="8" a="1"/>
  <c r="C367" i="8" s="1"/>
  <c r="D367" i="8" s="1"/>
  <c r="E367" i="8" s="1"/>
  <c r="B367" i="8" a="1"/>
  <c r="B367" i="8"/>
  <c r="A367" i="8" a="1"/>
  <c r="A367" i="8" s="1"/>
  <c r="C366" i="8" a="1"/>
  <c r="C366" i="8" s="1"/>
  <c r="D366" i="8" s="1"/>
  <c r="E366" i="8" s="1"/>
  <c r="B366" i="8" a="1"/>
  <c r="B366" i="8"/>
  <c r="A366" i="8" a="1"/>
  <c r="A366" i="8" s="1"/>
  <c r="C365" i="8" a="1"/>
  <c r="C365" i="8" s="1"/>
  <c r="D365" i="8" s="1"/>
  <c r="E365" i="8" s="1"/>
  <c r="B365" i="8" a="1"/>
  <c r="B365" i="8"/>
  <c r="A365" i="8" a="1"/>
  <c r="A365" i="8" s="1"/>
  <c r="C364" i="8" a="1"/>
  <c r="C364" i="8" s="1"/>
  <c r="D364" i="8" s="1"/>
  <c r="E364" i="8" s="1"/>
  <c r="B364" i="8" a="1"/>
  <c r="B364" i="8"/>
  <c r="A364" i="8" a="1"/>
  <c r="A364" i="8" s="1"/>
  <c r="C363" i="8" a="1"/>
  <c r="C363" i="8" s="1"/>
  <c r="D363" i="8" s="1"/>
  <c r="E363" i="8" s="1"/>
  <c r="B363" i="8" a="1"/>
  <c r="B363" i="8" s="1"/>
  <c r="A363" i="8" a="1"/>
  <c r="A363" i="8"/>
  <c r="C362" i="8" a="1"/>
  <c r="C362" i="8" s="1"/>
  <c r="D362" i="8" s="1"/>
  <c r="B362" i="8" a="1"/>
  <c r="B362" i="8" s="1"/>
  <c r="A362" i="8" a="1"/>
  <c r="A362" i="8" s="1"/>
  <c r="C354" i="8" a="1"/>
  <c r="C354" i="8" s="1"/>
  <c r="D354" i="8" s="1"/>
  <c r="E354" i="8" s="1"/>
  <c r="B354" i="8" a="1"/>
  <c r="B354" i="8" s="1"/>
  <c r="A354" i="8" a="1"/>
  <c r="A354" i="8"/>
  <c r="C353" i="8" a="1"/>
  <c r="C353" i="8" s="1"/>
  <c r="D353" i="8" s="1"/>
  <c r="E353" i="8" s="1"/>
  <c r="B353" i="8" a="1"/>
  <c r="B353" i="8" s="1"/>
  <c r="A353" i="8" a="1"/>
  <c r="A353" i="8"/>
  <c r="C352" i="8" a="1"/>
  <c r="C352" i="8" s="1"/>
  <c r="D352" i="8" s="1"/>
  <c r="E352" i="8" s="1"/>
  <c r="B352" i="8" a="1"/>
  <c r="B352" i="8" s="1"/>
  <c r="A352" i="8" a="1"/>
  <c r="A352" i="8"/>
  <c r="C351" i="8" a="1"/>
  <c r="C351" i="8" s="1"/>
  <c r="D351" i="8" s="1"/>
  <c r="E351" i="8" s="1"/>
  <c r="B351" i="8" a="1"/>
  <c r="B351" i="8" s="1"/>
  <c r="A351" i="8" a="1"/>
  <c r="A351" i="8" s="1"/>
  <c r="C350" i="8" a="1"/>
  <c r="C350" i="8" s="1"/>
  <c r="D350" i="8" s="1"/>
  <c r="E350" i="8" s="1"/>
  <c r="B350" i="8" a="1"/>
  <c r="B350" i="8" s="1"/>
  <c r="A350" i="8" a="1"/>
  <c r="A350" i="8"/>
  <c r="C349" i="8" a="1"/>
  <c r="C349" i="8" s="1"/>
  <c r="D349" i="8" s="1"/>
  <c r="E349" i="8" s="1"/>
  <c r="B349" i="8" a="1"/>
  <c r="B349" i="8" s="1"/>
  <c r="A349" i="8" a="1"/>
  <c r="A349" i="8"/>
  <c r="C348" i="8" a="1"/>
  <c r="C348" i="8" s="1"/>
  <c r="D348" i="8" s="1"/>
  <c r="E348" i="8" s="1"/>
  <c r="B348" i="8" a="1"/>
  <c r="B348" i="8" s="1"/>
  <c r="A348" i="8" a="1"/>
  <c r="A348" i="8"/>
  <c r="C347" i="8" a="1"/>
  <c r="C347" i="8" s="1"/>
  <c r="B347" i="8" a="1"/>
  <c r="B347" i="8" s="1"/>
  <c r="A347" i="8" a="1"/>
  <c r="A347" i="8"/>
  <c r="C346" i="8" a="1"/>
  <c r="C346" i="8" s="1"/>
  <c r="B346" i="8" a="1"/>
  <c r="B346" i="8" s="1"/>
  <c r="A346" i="8" a="1"/>
  <c r="A346" i="8" s="1"/>
  <c r="C345" i="8" a="1"/>
  <c r="C345" i="8" s="1"/>
  <c r="B345" i="8" a="1"/>
  <c r="B345" i="8" s="1"/>
  <c r="A345" i="8" a="1"/>
  <c r="A345" i="8"/>
  <c r="C337" i="8" a="1"/>
  <c r="C337" i="8" s="1"/>
  <c r="D337" i="8" s="1"/>
  <c r="E337" i="8" s="1"/>
  <c r="B337" i="8" a="1"/>
  <c r="B337" i="8" s="1"/>
  <c r="A337" i="8" a="1"/>
  <c r="A337" i="8"/>
  <c r="C336" i="8" a="1"/>
  <c r="C336" i="8" s="1"/>
  <c r="D336" i="8" s="1"/>
  <c r="E336" i="8" s="1"/>
  <c r="B336" i="8" a="1"/>
  <c r="B336" i="8" s="1"/>
  <c r="A336" i="8" a="1"/>
  <c r="A336" i="8"/>
  <c r="C335" i="8" a="1"/>
  <c r="C335" i="8" s="1"/>
  <c r="D335" i="8" s="1"/>
  <c r="E335" i="8" s="1"/>
  <c r="B335" i="8" a="1"/>
  <c r="B335" i="8" s="1"/>
  <c r="A335" i="8" a="1"/>
  <c r="A335" i="8"/>
  <c r="C334" i="8" a="1"/>
  <c r="C334" i="8" s="1"/>
  <c r="D334" i="8" s="1"/>
  <c r="E334" i="8" s="1"/>
  <c r="B334" i="8" a="1"/>
  <c r="B334" i="8" s="1"/>
  <c r="A334" i="8" a="1"/>
  <c r="A334" i="8"/>
  <c r="C333" i="8" a="1"/>
  <c r="C333" i="8" s="1"/>
  <c r="D333" i="8" s="1"/>
  <c r="E333" i="8" s="1"/>
  <c r="B333" i="8" a="1"/>
  <c r="B333" i="8" s="1"/>
  <c r="A333" i="8" a="1"/>
  <c r="A333" i="8"/>
  <c r="C332" i="8" a="1"/>
  <c r="C332" i="8" s="1"/>
  <c r="D332" i="8" s="1"/>
  <c r="E332" i="8" s="1"/>
  <c r="B332" i="8" a="1"/>
  <c r="B332" i="8" s="1"/>
  <c r="A332" i="8" a="1"/>
  <c r="A332" i="8"/>
  <c r="C331" i="8" a="1"/>
  <c r="C331" i="8" s="1"/>
  <c r="D331" i="8" s="1"/>
  <c r="E331" i="8" s="1"/>
  <c r="B331" i="8" a="1"/>
  <c r="B331" i="8" s="1"/>
  <c r="A331" i="8" a="1"/>
  <c r="A331" i="8"/>
  <c r="C330" i="8" a="1"/>
  <c r="C330" i="8" s="1"/>
  <c r="D330" i="8" s="1"/>
  <c r="E330" i="8" s="1"/>
  <c r="B330" i="8" a="1"/>
  <c r="B330" i="8" s="1"/>
  <c r="A330" i="8" a="1"/>
  <c r="A330" i="8"/>
  <c r="C329" i="8" a="1"/>
  <c r="C329" i="8" s="1"/>
  <c r="D329" i="8" s="1"/>
  <c r="E329" i="8" s="1"/>
  <c r="B329" i="8" a="1"/>
  <c r="B329" i="8"/>
  <c r="A329" i="8" a="1"/>
  <c r="A329" i="8" s="1"/>
  <c r="C328" i="8" a="1"/>
  <c r="C328" i="8" s="1"/>
  <c r="D328" i="8" s="1"/>
  <c r="E328" i="8" s="1"/>
  <c r="B328" i="8" a="1"/>
  <c r="B328" i="8"/>
  <c r="A328" i="8" a="1"/>
  <c r="A328" i="8" s="1"/>
  <c r="C320" i="8" a="1"/>
  <c r="C320" i="8" s="1"/>
  <c r="D320" i="8" s="1"/>
  <c r="E320" i="8" s="1"/>
  <c r="B320" i="8" a="1"/>
  <c r="B320" i="8"/>
  <c r="A320" i="8" a="1"/>
  <c r="A320" i="8" s="1"/>
  <c r="C319" i="8" a="1"/>
  <c r="C319" i="8" s="1"/>
  <c r="D319" i="8" s="1"/>
  <c r="E319" i="8" s="1"/>
  <c r="B319" i="8" a="1"/>
  <c r="B319" i="8"/>
  <c r="A319" i="8" a="1"/>
  <c r="A319" i="8" s="1"/>
  <c r="C318" i="8" a="1"/>
  <c r="C318" i="8" s="1"/>
  <c r="D318" i="8" s="1"/>
  <c r="E318" i="8" s="1"/>
  <c r="B318" i="8" a="1"/>
  <c r="B318" i="8"/>
  <c r="A318" i="8" a="1"/>
  <c r="A318" i="8" s="1"/>
  <c r="C317" i="8" a="1"/>
  <c r="C317" i="8" s="1"/>
  <c r="D317" i="8" s="1"/>
  <c r="E317" i="8" s="1"/>
  <c r="B317" i="8" a="1"/>
  <c r="B317" i="8"/>
  <c r="A317" i="8" a="1"/>
  <c r="A317" i="8" s="1"/>
  <c r="C316" i="8" a="1"/>
  <c r="C316" i="8" s="1"/>
  <c r="D316" i="8" s="1"/>
  <c r="E316" i="8" s="1"/>
  <c r="B316" i="8" a="1"/>
  <c r="B316" i="8"/>
  <c r="A316" i="8" a="1"/>
  <c r="A316" i="8" s="1"/>
  <c r="C315" i="8" a="1"/>
  <c r="C315" i="8" s="1"/>
  <c r="D315" i="8" s="1"/>
  <c r="E315" i="8" s="1"/>
  <c r="B315" i="8" a="1"/>
  <c r="B315" i="8"/>
  <c r="A315" i="8" a="1"/>
  <c r="A315" i="8" s="1"/>
  <c r="C314" i="8" a="1"/>
  <c r="C314" i="8" s="1"/>
  <c r="D314" i="8" s="1"/>
  <c r="E314" i="8" s="1"/>
  <c r="B314" i="8" a="1"/>
  <c r="B314" i="8"/>
  <c r="A314" i="8" a="1"/>
  <c r="A314" i="8"/>
  <c r="C313" i="8" a="1"/>
  <c r="C313" i="8" s="1"/>
  <c r="B313" i="8" a="1"/>
  <c r="B313" i="8" s="1"/>
  <c r="A313" i="8" a="1"/>
  <c r="A313" i="8"/>
  <c r="C312" i="8" a="1"/>
  <c r="C312" i="8" s="1"/>
  <c r="B312" i="8" a="1"/>
  <c r="B312" i="8"/>
  <c r="A312" i="8" a="1"/>
  <c r="A312" i="8"/>
  <c r="C311" i="8" a="1"/>
  <c r="C311" i="8" s="1"/>
  <c r="B311" i="8" a="1"/>
  <c r="B311" i="8" s="1"/>
  <c r="A311" i="8" a="1"/>
  <c r="A311" i="8"/>
  <c r="C303" i="8" a="1"/>
  <c r="C303" i="8" s="1"/>
  <c r="D303" i="8" s="1"/>
  <c r="E303" i="8" s="1"/>
  <c r="B303" i="8" a="1"/>
  <c r="B303" i="8" s="1"/>
  <c r="A303" i="8" a="1"/>
  <c r="A303" i="8"/>
  <c r="C302" i="8" a="1"/>
  <c r="C302" i="8" s="1"/>
  <c r="D302" i="8" s="1"/>
  <c r="E302" i="8" s="1"/>
  <c r="B302" i="8" a="1"/>
  <c r="B302" i="8" s="1"/>
  <c r="A302" i="8" a="1"/>
  <c r="A302" i="8" s="1"/>
  <c r="C301" i="8" a="1"/>
  <c r="C301" i="8" s="1"/>
  <c r="D301" i="8" s="1"/>
  <c r="E301" i="8" s="1"/>
  <c r="B301" i="8" a="1"/>
  <c r="B301" i="8" s="1"/>
  <c r="A301" i="8" a="1"/>
  <c r="A301" i="8" s="1"/>
  <c r="C300" i="8" a="1"/>
  <c r="C300" i="8" s="1"/>
  <c r="D300" i="8" s="1"/>
  <c r="E300" i="8" s="1"/>
  <c r="B300" i="8" a="1"/>
  <c r="B300" i="8" s="1"/>
  <c r="A300" i="8" a="1"/>
  <c r="A300" i="8" s="1"/>
  <c r="C299" i="8" a="1"/>
  <c r="C299" i="8" s="1"/>
  <c r="D299" i="8" s="1"/>
  <c r="E299" i="8" s="1"/>
  <c r="B299" i="8" a="1"/>
  <c r="B299" i="8" s="1"/>
  <c r="A299" i="8" a="1"/>
  <c r="A299" i="8" s="1"/>
  <c r="C298" i="8" a="1"/>
  <c r="C298" i="8" s="1"/>
  <c r="D298" i="8" s="1"/>
  <c r="E298" i="8" s="1"/>
  <c r="B298" i="8" a="1"/>
  <c r="B298" i="8" s="1"/>
  <c r="A298" i="8" a="1"/>
  <c r="A298" i="8" s="1"/>
  <c r="C297" i="8" a="1"/>
  <c r="C297" i="8" s="1"/>
  <c r="D297" i="8" s="1"/>
  <c r="E297" i="8" s="1"/>
  <c r="B297" i="8" a="1"/>
  <c r="B297" i="8" s="1"/>
  <c r="A297" i="8" a="1"/>
  <c r="A297" i="8" s="1"/>
  <c r="C296" i="8" a="1"/>
  <c r="C296" i="8" s="1"/>
  <c r="B296" i="8" a="1"/>
  <c r="B296" i="8"/>
  <c r="A296" i="8" a="1"/>
  <c r="A296" i="8"/>
  <c r="C295" i="8" a="1"/>
  <c r="C295" i="8" s="1"/>
  <c r="B295" i="8" a="1"/>
  <c r="B295" i="8" s="1"/>
  <c r="A295" i="8" a="1"/>
  <c r="A295" i="8" s="1"/>
  <c r="C294" i="8" a="1"/>
  <c r="C294" i="8" s="1"/>
  <c r="B294" i="8" a="1"/>
  <c r="B294" i="8"/>
  <c r="A294" i="8" a="1"/>
  <c r="A294" i="8"/>
  <c r="C286" i="8" a="1"/>
  <c r="C286" i="8" s="1"/>
  <c r="D286" i="8" s="1"/>
  <c r="E286" i="8" s="1"/>
  <c r="B286" i="8" a="1"/>
  <c r="B286" i="8"/>
  <c r="A286" i="8" a="1"/>
  <c r="A286" i="8"/>
  <c r="C285" i="8" a="1"/>
  <c r="C285" i="8" s="1"/>
  <c r="D285" i="8" s="1"/>
  <c r="E285" i="8" s="1"/>
  <c r="B285" i="8" a="1"/>
  <c r="B285" i="8"/>
  <c r="A285" i="8" a="1"/>
  <c r="A285" i="8"/>
  <c r="C284" i="8" a="1"/>
  <c r="C284" i="8" s="1"/>
  <c r="D284" i="8" s="1"/>
  <c r="E284" i="8" s="1"/>
  <c r="B284" i="8" a="1"/>
  <c r="B284" i="8"/>
  <c r="A284" i="8" a="1"/>
  <c r="A284" i="8"/>
  <c r="C283" i="8" a="1"/>
  <c r="C283" i="8" s="1"/>
  <c r="D283" i="8" s="1"/>
  <c r="E283" i="8" s="1"/>
  <c r="B283" i="8" a="1"/>
  <c r="B283" i="8"/>
  <c r="A283" i="8" a="1"/>
  <c r="A283" i="8"/>
  <c r="C282" i="8" a="1"/>
  <c r="C282" i="8" s="1"/>
  <c r="D282" i="8" s="1"/>
  <c r="E282" i="8" s="1"/>
  <c r="B282" i="8" a="1"/>
  <c r="B282" i="8"/>
  <c r="A282" i="8" a="1"/>
  <c r="A282" i="8"/>
  <c r="C281" i="8" a="1"/>
  <c r="C281" i="8" s="1"/>
  <c r="D281" i="8" s="1"/>
  <c r="E281" i="8" s="1"/>
  <c r="B281" i="8" a="1"/>
  <c r="B281" i="8"/>
  <c r="A281" i="8" a="1"/>
  <c r="A281" i="8"/>
  <c r="C280" i="8" a="1"/>
  <c r="C280" i="8" s="1"/>
  <c r="D280" i="8" s="1"/>
  <c r="E280" i="8" s="1"/>
  <c r="B280" i="8" a="1"/>
  <c r="B280" i="8"/>
  <c r="A280" i="8" a="1"/>
  <c r="A280" i="8"/>
  <c r="C279" i="8" a="1"/>
  <c r="C279" i="8" s="1"/>
  <c r="B279" i="8" a="1"/>
  <c r="B279" i="8" s="1"/>
  <c r="A279" i="8" a="1"/>
  <c r="A279" i="8" s="1"/>
  <c r="C278" i="8" a="1"/>
  <c r="C278" i="8" s="1"/>
  <c r="B278" i="8" a="1"/>
  <c r="B278" i="8"/>
  <c r="A278" i="8" a="1"/>
  <c r="A278" i="8"/>
  <c r="C277" i="8" a="1"/>
  <c r="C277" i="8" s="1"/>
  <c r="B277" i="8" a="1"/>
  <c r="B277" i="8" s="1"/>
  <c r="A277" i="8" a="1"/>
  <c r="A277" i="8" s="1"/>
  <c r="C269" i="8" a="1"/>
  <c r="C269" i="8" s="1"/>
  <c r="D269" i="8" s="1"/>
  <c r="E269" i="8" s="1"/>
  <c r="B269" i="8" a="1"/>
  <c r="B269" i="8" s="1"/>
  <c r="A269" i="8" a="1"/>
  <c r="A269" i="8" s="1"/>
  <c r="C268" i="8" a="1"/>
  <c r="C268" i="8" s="1"/>
  <c r="D268" i="8" s="1"/>
  <c r="E268" i="8" s="1"/>
  <c r="B268" i="8" a="1"/>
  <c r="B268" i="8" s="1"/>
  <c r="A268" i="8" a="1"/>
  <c r="A268" i="8" s="1"/>
  <c r="C267" i="8" a="1"/>
  <c r="C267" i="8" s="1"/>
  <c r="D267" i="8" s="1"/>
  <c r="E267" i="8" s="1"/>
  <c r="B267" i="8" a="1"/>
  <c r="B267" i="8" s="1"/>
  <c r="A267" i="8" a="1"/>
  <c r="A267" i="8" s="1"/>
  <c r="C266" i="8" a="1"/>
  <c r="C266" i="8" s="1"/>
  <c r="D266" i="8" s="1"/>
  <c r="E266" i="8" s="1"/>
  <c r="B266" i="8" a="1"/>
  <c r="B266" i="8" s="1"/>
  <c r="A266" i="8" a="1"/>
  <c r="A266" i="8" s="1"/>
  <c r="C265" i="8" a="1"/>
  <c r="C265" i="8" s="1"/>
  <c r="D265" i="8" s="1"/>
  <c r="E265" i="8" s="1"/>
  <c r="B265" i="8" a="1"/>
  <c r="B265" i="8" s="1"/>
  <c r="A265" i="8" a="1"/>
  <c r="A265" i="8" s="1"/>
  <c r="C264" i="8" a="1"/>
  <c r="C264" i="8" s="1"/>
  <c r="D264" i="8" s="1"/>
  <c r="E264" i="8" s="1"/>
  <c r="B264" i="8" a="1"/>
  <c r="B264" i="8" s="1"/>
  <c r="A264" i="8" a="1"/>
  <c r="A264" i="8" s="1"/>
  <c r="C263" i="8" a="1"/>
  <c r="C263" i="8" s="1"/>
  <c r="D263" i="8" s="1"/>
  <c r="E263" i="8" s="1"/>
  <c r="B263" i="8" a="1"/>
  <c r="B263" i="8" s="1"/>
  <c r="A263" i="8" a="1"/>
  <c r="A263" i="8" s="1"/>
  <c r="C262" i="8" a="1"/>
  <c r="C262" i="8" s="1"/>
  <c r="B262" i="8" a="1"/>
  <c r="B262" i="8"/>
  <c r="A262" i="8" a="1"/>
  <c r="A262" i="8"/>
  <c r="C261" i="8" a="1"/>
  <c r="C261" i="8" s="1"/>
  <c r="B261" i="8" a="1"/>
  <c r="B261" i="8" s="1"/>
  <c r="A261" i="8" a="1"/>
  <c r="A261" i="8" s="1"/>
  <c r="C260" i="8" a="1"/>
  <c r="C260" i="8" s="1"/>
  <c r="B260" i="8" a="1"/>
  <c r="B260" i="8"/>
  <c r="A260" i="8" a="1"/>
  <c r="A260" i="8"/>
  <c r="C252" i="8" a="1"/>
  <c r="C252" i="8" s="1"/>
  <c r="D252" i="8" s="1"/>
  <c r="E252" i="8" s="1"/>
  <c r="B252" i="8" a="1"/>
  <c r="B252" i="8"/>
  <c r="A252" i="8" a="1"/>
  <c r="A252" i="8"/>
  <c r="C251" i="8" a="1"/>
  <c r="C251" i="8" s="1"/>
  <c r="D251" i="8" s="1"/>
  <c r="E251" i="8" s="1"/>
  <c r="B251" i="8" a="1"/>
  <c r="B251" i="8"/>
  <c r="A251" i="8" a="1"/>
  <c r="A251" i="8"/>
  <c r="C250" i="8" a="1"/>
  <c r="C250" i="8" s="1"/>
  <c r="D250" i="8" s="1"/>
  <c r="E250" i="8" s="1"/>
  <c r="B250" i="8" a="1"/>
  <c r="B250" i="8"/>
  <c r="A250" i="8" a="1"/>
  <c r="A250" i="8"/>
  <c r="C249" i="8" a="1"/>
  <c r="C249" i="8" s="1"/>
  <c r="D249" i="8" s="1"/>
  <c r="E249" i="8" s="1"/>
  <c r="B249" i="8" a="1"/>
  <c r="B249" i="8"/>
  <c r="A249" i="8" a="1"/>
  <c r="A249" i="8"/>
  <c r="C248" i="8" a="1"/>
  <c r="C248" i="8" s="1"/>
  <c r="D248" i="8" s="1"/>
  <c r="E248" i="8" s="1"/>
  <c r="B248" i="8" a="1"/>
  <c r="B248" i="8"/>
  <c r="A248" i="8" a="1"/>
  <c r="A248" i="8"/>
  <c r="C247" i="8" a="1"/>
  <c r="C247" i="8" s="1"/>
  <c r="D247" i="8" s="1"/>
  <c r="E247" i="8" s="1"/>
  <c r="B247" i="8" a="1"/>
  <c r="B247" i="8"/>
  <c r="A247" i="8" a="1"/>
  <c r="A247" i="8"/>
  <c r="C246" i="8" a="1"/>
  <c r="C246" i="8" s="1"/>
  <c r="D246" i="8" s="1"/>
  <c r="E246" i="8" s="1"/>
  <c r="B246" i="8" a="1"/>
  <c r="B246" i="8"/>
  <c r="A246" i="8" a="1"/>
  <c r="A246" i="8"/>
  <c r="C245" i="8" a="1"/>
  <c r="C245" i="8" s="1"/>
  <c r="B245" i="8" a="1"/>
  <c r="B245" i="8" s="1"/>
  <c r="A245" i="8" a="1"/>
  <c r="A245" i="8"/>
  <c r="C244" i="8" a="1"/>
  <c r="C244" i="8" s="1"/>
  <c r="B244" i="8" a="1"/>
  <c r="B244" i="8"/>
  <c r="A244" i="8" a="1"/>
  <c r="A244" i="8"/>
  <c r="C243" i="8" a="1"/>
  <c r="C243" i="8" s="1"/>
  <c r="B243" i="8" a="1"/>
  <c r="B243" i="8" s="1"/>
  <c r="A243" i="8" a="1"/>
  <c r="A243" i="8"/>
  <c r="C235" i="8" a="1"/>
  <c r="C235" i="8" s="1"/>
  <c r="D235" i="8" s="1"/>
  <c r="E235" i="8" s="1"/>
  <c r="B235" i="8" a="1"/>
  <c r="B235" i="8" s="1"/>
  <c r="A235" i="8" a="1"/>
  <c r="A235" i="8"/>
  <c r="C234" i="8" a="1"/>
  <c r="C234" i="8" s="1"/>
  <c r="D234" i="8" s="1"/>
  <c r="E234" i="8" s="1"/>
  <c r="B234" i="8" a="1"/>
  <c r="B234" i="8" s="1"/>
  <c r="A234" i="8" a="1"/>
  <c r="A234" i="8" s="1"/>
  <c r="C233" i="8" a="1"/>
  <c r="C233" i="8" s="1"/>
  <c r="D233" i="8" s="1"/>
  <c r="E233" i="8" s="1"/>
  <c r="B233" i="8" a="1"/>
  <c r="B233" i="8" s="1"/>
  <c r="A233" i="8" a="1"/>
  <c r="A233" i="8" s="1"/>
  <c r="C232" i="8" a="1"/>
  <c r="C232" i="8" s="1"/>
  <c r="D232" i="8" s="1"/>
  <c r="E232" i="8" s="1"/>
  <c r="B232" i="8" a="1"/>
  <c r="B232" i="8" s="1"/>
  <c r="A232" i="8" a="1"/>
  <c r="A232" i="8" s="1"/>
  <c r="C231" i="8" a="1"/>
  <c r="C231" i="8" s="1"/>
  <c r="D231" i="8" s="1"/>
  <c r="E231" i="8" s="1"/>
  <c r="B231" i="8" a="1"/>
  <c r="B231" i="8" s="1"/>
  <c r="A231" i="8" a="1"/>
  <c r="A231" i="8" s="1"/>
  <c r="C230" i="8" a="1"/>
  <c r="C230" i="8" s="1"/>
  <c r="D230" i="8" s="1"/>
  <c r="E230" i="8" s="1"/>
  <c r="B230" i="8" a="1"/>
  <c r="B230" i="8" s="1"/>
  <c r="A230" i="8" a="1"/>
  <c r="A230" i="8" s="1"/>
  <c r="C229" i="8" a="1"/>
  <c r="C229" i="8" s="1"/>
  <c r="D229" i="8" s="1"/>
  <c r="E229" i="8" s="1"/>
  <c r="B229" i="8" a="1"/>
  <c r="B229" i="8" s="1"/>
  <c r="A229" i="8" a="1"/>
  <c r="A229" i="8" s="1"/>
  <c r="C228" i="8" a="1"/>
  <c r="C228" i="8" s="1"/>
  <c r="B228" i="8" a="1"/>
  <c r="B228" i="8"/>
  <c r="A228" i="8" a="1"/>
  <c r="A228" i="8"/>
  <c r="C227" i="8" a="1"/>
  <c r="C227" i="8" s="1"/>
  <c r="B227" i="8" a="1"/>
  <c r="B227" i="8" s="1"/>
  <c r="A227" i="8" a="1"/>
  <c r="A227" i="8" s="1"/>
  <c r="C226" i="8" a="1"/>
  <c r="C226" i="8" s="1"/>
  <c r="B226" i="8" a="1"/>
  <c r="B226" i="8"/>
  <c r="A226" i="8" a="1"/>
  <c r="A226" i="8"/>
  <c r="C218" i="8" a="1"/>
  <c r="C218" i="8" s="1"/>
  <c r="D218" i="8" s="1"/>
  <c r="E218" i="8" s="1"/>
  <c r="B218" i="8" a="1"/>
  <c r="B218" i="8"/>
  <c r="A218" i="8" a="1"/>
  <c r="A218" i="8"/>
  <c r="C217" i="8" a="1"/>
  <c r="C217" i="8" s="1"/>
  <c r="D217" i="8" s="1"/>
  <c r="E217" i="8" s="1"/>
  <c r="B217" i="8" a="1"/>
  <c r="B217" i="8"/>
  <c r="A217" i="8" a="1"/>
  <c r="A217" i="8"/>
  <c r="C216" i="8" a="1"/>
  <c r="C216" i="8" s="1"/>
  <c r="D216" i="8" s="1"/>
  <c r="E216" i="8" s="1"/>
  <c r="B216" i="8" a="1"/>
  <c r="B216" i="8"/>
  <c r="A216" i="8" a="1"/>
  <c r="A216" i="8"/>
  <c r="C215" i="8" a="1"/>
  <c r="C215" i="8" s="1"/>
  <c r="D215" i="8" s="1"/>
  <c r="E215" i="8" s="1"/>
  <c r="B215" i="8" a="1"/>
  <c r="B215" i="8"/>
  <c r="A215" i="8" a="1"/>
  <c r="A215" i="8"/>
  <c r="C214" i="8" a="1"/>
  <c r="C214" i="8" s="1"/>
  <c r="D214" i="8" s="1"/>
  <c r="E214" i="8" s="1"/>
  <c r="B214" i="8" a="1"/>
  <c r="B214" i="8"/>
  <c r="A214" i="8" a="1"/>
  <c r="A214" i="8"/>
  <c r="C213" i="8" a="1"/>
  <c r="C213" i="8" s="1"/>
  <c r="D213" i="8" s="1"/>
  <c r="E213" i="8" s="1"/>
  <c r="B213" i="8" a="1"/>
  <c r="B213" i="8"/>
  <c r="A213" i="8" a="1"/>
  <c r="A213" i="8"/>
  <c r="C212" i="8" a="1"/>
  <c r="C212" i="8" s="1"/>
  <c r="D212" i="8" s="1"/>
  <c r="E212" i="8" s="1"/>
  <c r="B212" i="8" a="1"/>
  <c r="B212" i="8"/>
  <c r="A212" i="8" a="1"/>
  <c r="A212" i="8"/>
  <c r="C211" i="8" a="1"/>
  <c r="C211" i="8" s="1"/>
  <c r="D211" i="8" s="1"/>
  <c r="E211" i="8" s="1"/>
  <c r="B211" i="8" a="1"/>
  <c r="B211" i="8"/>
  <c r="A211" i="8" a="1"/>
  <c r="A211" i="8"/>
  <c r="C210" i="8" a="1"/>
  <c r="C210" i="8" s="1"/>
  <c r="D210" i="8" s="1"/>
  <c r="E210" i="8" s="1"/>
  <c r="B210" i="8" a="1"/>
  <c r="B210" i="8"/>
  <c r="A210" i="8" a="1"/>
  <c r="A210" i="8"/>
  <c r="C209" i="8" a="1"/>
  <c r="C209" i="8" s="1"/>
  <c r="D209" i="8" s="1"/>
  <c r="E209" i="8" s="1"/>
  <c r="B209" i="8" a="1"/>
  <c r="B209" i="8"/>
  <c r="A209" i="8" a="1"/>
  <c r="A209" i="8"/>
  <c r="C201" i="8" a="1"/>
  <c r="C201" i="8" s="1"/>
  <c r="D201" i="8" s="1"/>
  <c r="E201" i="8" s="1"/>
  <c r="B201" i="8" a="1"/>
  <c r="B201" i="8"/>
  <c r="A201" i="8" a="1"/>
  <c r="A201" i="8"/>
  <c r="C200" i="8" a="1"/>
  <c r="C200" i="8" s="1"/>
  <c r="D200" i="8" s="1"/>
  <c r="E200" i="8" s="1"/>
  <c r="B200" i="8" a="1"/>
  <c r="B200" i="8"/>
  <c r="A200" i="8" a="1"/>
  <c r="A200" i="8"/>
  <c r="C199" i="8" a="1"/>
  <c r="C199" i="8" s="1"/>
  <c r="D199" i="8" s="1"/>
  <c r="E199" i="8" s="1"/>
  <c r="B199" i="8" a="1"/>
  <c r="B199" i="8"/>
  <c r="A199" i="8" a="1"/>
  <c r="A199" i="8"/>
  <c r="C198" i="8" a="1"/>
  <c r="C198" i="8" s="1"/>
  <c r="D198" i="8" s="1"/>
  <c r="E198" i="8" s="1"/>
  <c r="B198" i="8" a="1"/>
  <c r="B198" i="8"/>
  <c r="A198" i="8" a="1"/>
  <c r="A198" i="8"/>
  <c r="C197" i="8" a="1"/>
  <c r="C197" i="8" s="1"/>
  <c r="D197" i="8" s="1"/>
  <c r="E197" i="8" s="1"/>
  <c r="B197" i="8" a="1"/>
  <c r="B197" i="8"/>
  <c r="A197" i="8" a="1"/>
  <c r="A197" i="8"/>
  <c r="C196" i="8" a="1"/>
  <c r="C196" i="8" s="1"/>
  <c r="D196" i="8" s="1"/>
  <c r="E196" i="8" s="1"/>
  <c r="B196" i="8" a="1"/>
  <c r="B196" i="8"/>
  <c r="A196" i="8" a="1"/>
  <c r="A196" i="8"/>
  <c r="C195" i="8" a="1"/>
  <c r="C195" i="8" s="1"/>
  <c r="D195" i="8" s="1"/>
  <c r="E195" i="8" s="1"/>
  <c r="B195" i="8" a="1"/>
  <c r="B195" i="8"/>
  <c r="A195" i="8" a="1"/>
  <c r="A195" i="8"/>
  <c r="C194" i="8" a="1"/>
  <c r="C194" i="8" s="1"/>
  <c r="B194" i="8" a="1"/>
  <c r="B194" i="8" s="1"/>
  <c r="A194" i="8" a="1"/>
  <c r="A194" i="8"/>
  <c r="C193" i="8" a="1"/>
  <c r="C193" i="8" s="1"/>
  <c r="B193" i="8" a="1"/>
  <c r="B193" i="8"/>
  <c r="A193" i="8" a="1"/>
  <c r="A193" i="8"/>
  <c r="C192" i="8" a="1"/>
  <c r="C192" i="8" s="1"/>
  <c r="B192" i="8" a="1"/>
  <c r="B192" i="8" s="1"/>
  <c r="A192" i="8" a="1"/>
  <c r="A192" i="8"/>
  <c r="C184" i="8" a="1"/>
  <c r="C184" i="8" s="1"/>
  <c r="D184" i="8" s="1"/>
  <c r="E184" i="8" s="1"/>
  <c r="B184" i="8" a="1"/>
  <c r="B184" i="8" s="1"/>
  <c r="A184" i="8" a="1"/>
  <c r="A184" i="8"/>
  <c r="C183" i="8" a="1"/>
  <c r="C183" i="8" s="1"/>
  <c r="D183" i="8" s="1"/>
  <c r="E183" i="8" s="1"/>
  <c r="B183" i="8" a="1"/>
  <c r="B183" i="8" s="1"/>
  <c r="A183" i="8" a="1"/>
  <c r="A183" i="8"/>
  <c r="C182" i="8" a="1"/>
  <c r="C182" i="8" s="1"/>
  <c r="D182" i="8" s="1"/>
  <c r="E182" i="8" s="1"/>
  <c r="B182" i="8" a="1"/>
  <c r="B182" i="8" s="1"/>
  <c r="A182" i="8" a="1"/>
  <c r="A182" i="8"/>
  <c r="C181" i="8" a="1"/>
  <c r="C181" i="8" s="1"/>
  <c r="D181" i="8" s="1"/>
  <c r="E181" i="8" s="1"/>
  <c r="B181" i="8" a="1"/>
  <c r="B181" i="8" s="1"/>
  <c r="A181" i="8" a="1"/>
  <c r="A181" i="8"/>
  <c r="C180" i="8" a="1"/>
  <c r="C180" i="8" s="1"/>
  <c r="D180" i="8" s="1"/>
  <c r="E180" i="8" s="1"/>
  <c r="B180" i="8" a="1"/>
  <c r="B180" i="8" s="1"/>
  <c r="A180" i="8" a="1"/>
  <c r="A180" i="8"/>
  <c r="C179" i="8" a="1"/>
  <c r="C179" i="8" s="1"/>
  <c r="D179" i="8" s="1"/>
  <c r="E179" i="8" s="1"/>
  <c r="B179" i="8" a="1"/>
  <c r="B179" i="8" s="1"/>
  <c r="A179" i="8" a="1"/>
  <c r="A179" i="8"/>
  <c r="C178" i="8" a="1"/>
  <c r="C178" i="8" s="1"/>
  <c r="D178" i="8" s="1"/>
  <c r="E178" i="8" s="1"/>
  <c r="B178" i="8" a="1"/>
  <c r="B178" i="8" s="1"/>
  <c r="A178" i="8" a="1"/>
  <c r="A178" i="8"/>
  <c r="C177" i="8" a="1"/>
  <c r="C177" i="8" s="1"/>
  <c r="B177" i="8" a="1"/>
  <c r="B177" i="8"/>
  <c r="A177" i="8" a="1"/>
  <c r="A177" i="8"/>
  <c r="C176" i="8" a="1"/>
  <c r="C176" i="8" s="1"/>
  <c r="B176" i="8" a="1"/>
  <c r="B176" i="8" s="1"/>
  <c r="A176" i="8" a="1"/>
  <c r="A176" i="8"/>
  <c r="C175" i="8" a="1"/>
  <c r="C175" i="8" s="1"/>
  <c r="B175" i="8" a="1"/>
  <c r="B175" i="8"/>
  <c r="A175" i="8" a="1"/>
  <c r="A175" i="8"/>
  <c r="C167" i="8" a="1"/>
  <c r="C167" i="8" s="1"/>
  <c r="D167" i="8" s="1"/>
  <c r="E167" i="8" s="1"/>
  <c r="B167" i="8" a="1"/>
  <c r="B167" i="8"/>
  <c r="A167" i="8" a="1"/>
  <c r="A167" i="8"/>
  <c r="C166" i="8" a="1"/>
  <c r="C166" i="8" s="1"/>
  <c r="D166" i="8" s="1"/>
  <c r="E166" i="8" s="1"/>
  <c r="B166" i="8" a="1"/>
  <c r="B166" i="8"/>
  <c r="A166" i="8" a="1"/>
  <c r="A166" i="8"/>
  <c r="C165" i="8" a="1"/>
  <c r="C165" i="8" s="1"/>
  <c r="D165" i="8" s="1"/>
  <c r="E165" i="8" s="1"/>
  <c r="B165" i="8" a="1"/>
  <c r="B165" i="8"/>
  <c r="A165" i="8" a="1"/>
  <c r="A165" i="8"/>
  <c r="C164" i="8" a="1"/>
  <c r="C164" i="8" s="1"/>
  <c r="D164" i="8" s="1"/>
  <c r="E164" i="8" s="1"/>
  <c r="B164" i="8" a="1"/>
  <c r="B164" i="8"/>
  <c r="A164" i="8" a="1"/>
  <c r="A164" i="8"/>
  <c r="C163" i="8" a="1"/>
  <c r="C163" i="8" s="1"/>
  <c r="D163" i="8" s="1"/>
  <c r="E163" i="8" s="1"/>
  <c r="B163" i="8" a="1"/>
  <c r="B163" i="8"/>
  <c r="A163" i="8" a="1"/>
  <c r="A163" i="8"/>
  <c r="C162" i="8" a="1"/>
  <c r="C162" i="8" s="1"/>
  <c r="D162" i="8" s="1"/>
  <c r="E162" i="8" s="1"/>
  <c r="B162" i="8" a="1"/>
  <c r="B162" i="8"/>
  <c r="A162" i="8" a="1"/>
  <c r="A162" i="8"/>
  <c r="C161" i="8" a="1"/>
  <c r="C161" i="8" s="1"/>
  <c r="D161" i="8" s="1"/>
  <c r="E161" i="8" s="1"/>
  <c r="B161" i="8" a="1"/>
  <c r="B161" i="8"/>
  <c r="A161" i="8" a="1"/>
  <c r="A161" i="8"/>
  <c r="C160" i="8" a="1"/>
  <c r="C160" i="8" s="1"/>
  <c r="B160" i="8" a="1"/>
  <c r="B160" i="8"/>
  <c r="A160" i="8" a="1"/>
  <c r="A160" i="8" s="1"/>
  <c r="C159" i="8" a="1"/>
  <c r="C159" i="8" s="1"/>
  <c r="B159" i="8" a="1"/>
  <c r="B159" i="8"/>
  <c r="A159" i="8" a="1"/>
  <c r="A159" i="8"/>
  <c r="C158" i="8" a="1"/>
  <c r="C158" i="8" s="1"/>
  <c r="B158" i="8" a="1"/>
  <c r="B158" i="8"/>
  <c r="A158" i="8" a="1"/>
  <c r="A158" i="8" s="1"/>
  <c r="C150" i="8" a="1"/>
  <c r="C150" i="8" s="1"/>
  <c r="D150" i="8" s="1"/>
  <c r="E150" i="8" s="1"/>
  <c r="B150" i="8" a="1"/>
  <c r="B150" i="8"/>
  <c r="A150" i="8" a="1"/>
  <c r="A150" i="8" s="1"/>
  <c r="C149" i="8" a="1"/>
  <c r="C149" i="8" s="1"/>
  <c r="D149" i="8" s="1"/>
  <c r="E149" i="8" s="1"/>
  <c r="B149" i="8" a="1"/>
  <c r="B149" i="8"/>
  <c r="A149" i="8" a="1"/>
  <c r="A149" i="8" s="1"/>
  <c r="C148" i="8" a="1"/>
  <c r="C148" i="8" s="1"/>
  <c r="D148" i="8" s="1"/>
  <c r="E148" i="8" s="1"/>
  <c r="B148" i="8" a="1"/>
  <c r="B148" i="8"/>
  <c r="A148" i="8" a="1"/>
  <c r="A148" i="8" s="1"/>
  <c r="C147" i="8" a="1"/>
  <c r="C147" i="8" s="1"/>
  <c r="D147" i="8" s="1"/>
  <c r="E147" i="8" s="1"/>
  <c r="B147" i="8" a="1"/>
  <c r="B147" i="8"/>
  <c r="A147" i="8" a="1"/>
  <c r="A147" i="8" s="1"/>
  <c r="C146" i="8" a="1"/>
  <c r="C146" i="8" s="1"/>
  <c r="D146" i="8" s="1"/>
  <c r="E146" i="8" s="1"/>
  <c r="B146" i="8" a="1"/>
  <c r="B146" i="8"/>
  <c r="A146" i="8" a="1"/>
  <c r="A146" i="8" s="1"/>
  <c r="C145" i="8" a="1"/>
  <c r="C145" i="8" s="1"/>
  <c r="D145" i="8" s="1"/>
  <c r="E145" i="8" s="1"/>
  <c r="B145" i="8" a="1"/>
  <c r="B145" i="8"/>
  <c r="A145" i="8" a="1"/>
  <c r="A145" i="8" s="1"/>
  <c r="C144" i="8" a="1"/>
  <c r="C144" i="8" s="1"/>
  <c r="D144" i="8" s="1"/>
  <c r="E144" i="8" s="1"/>
  <c r="B144" i="8" a="1"/>
  <c r="B144" i="8"/>
  <c r="A144" i="8" a="1"/>
  <c r="A144" i="8" s="1"/>
  <c r="C143" i="8" a="1"/>
  <c r="C143" i="8" s="1"/>
  <c r="B143" i="8" a="1"/>
  <c r="B143" i="8"/>
  <c r="A143" i="8" a="1"/>
  <c r="A143" i="8"/>
  <c r="C142" i="8" a="1"/>
  <c r="C142" i="8" s="1"/>
  <c r="B142" i="8" a="1"/>
  <c r="B142" i="8"/>
  <c r="A142" i="8" a="1"/>
  <c r="A142" i="8" s="1"/>
  <c r="C141" i="8" a="1"/>
  <c r="C141" i="8" s="1"/>
  <c r="B141" i="8" a="1"/>
  <c r="B141" i="8"/>
  <c r="A141" i="8" a="1"/>
  <c r="A141" i="8"/>
  <c r="C133" i="8" a="1"/>
  <c r="C133" i="8" s="1"/>
  <c r="D133" i="8" s="1"/>
  <c r="E133" i="8" s="1"/>
  <c r="B133" i="8" a="1"/>
  <c r="B133" i="8"/>
  <c r="A133" i="8" a="1"/>
  <c r="A133" i="8"/>
  <c r="C132" i="8" a="1"/>
  <c r="C132" i="8" s="1"/>
  <c r="D132" i="8" s="1"/>
  <c r="E132" i="8" s="1"/>
  <c r="B132" i="8" a="1"/>
  <c r="B132" i="8"/>
  <c r="A132" i="8" a="1"/>
  <c r="A132" i="8"/>
  <c r="C131" i="8" a="1"/>
  <c r="C131" i="8" s="1"/>
  <c r="D131" i="8" s="1"/>
  <c r="E131" i="8" s="1"/>
  <c r="B131" i="8" a="1"/>
  <c r="B131" i="8"/>
  <c r="A131" i="8" a="1"/>
  <c r="A131" i="8"/>
  <c r="C130" i="8" a="1"/>
  <c r="C130" i="8" s="1"/>
  <c r="D130" i="8" s="1"/>
  <c r="E130" i="8" s="1"/>
  <c r="B130" i="8" a="1"/>
  <c r="B130" i="8"/>
  <c r="A130" i="8" a="1"/>
  <c r="A130" i="8"/>
  <c r="C129" i="8" a="1"/>
  <c r="C129" i="8" s="1"/>
  <c r="D129" i="8" s="1"/>
  <c r="E129" i="8" s="1"/>
  <c r="B129" i="8" a="1"/>
  <c r="B129" i="8"/>
  <c r="A129" i="8" a="1"/>
  <c r="A129" i="8"/>
  <c r="C128" i="8" a="1"/>
  <c r="C128" i="8" s="1"/>
  <c r="D128" i="8" s="1"/>
  <c r="E128" i="8" s="1"/>
  <c r="B128" i="8" a="1"/>
  <c r="B128" i="8"/>
  <c r="A128" i="8" a="1"/>
  <c r="A128" i="8"/>
  <c r="C127" i="8" a="1"/>
  <c r="C127" i="8" s="1"/>
  <c r="D127" i="8" s="1"/>
  <c r="E127" i="8" s="1"/>
  <c r="B127" i="8" a="1"/>
  <c r="B127" i="8"/>
  <c r="A127" i="8" a="1"/>
  <c r="A127" i="8"/>
  <c r="C126" i="8" a="1"/>
  <c r="C126" i="8" s="1"/>
  <c r="B126" i="8" a="1"/>
  <c r="B126" i="8" s="1"/>
  <c r="A126" i="8" a="1"/>
  <c r="A126" i="8"/>
  <c r="C125" i="8" a="1"/>
  <c r="C125" i="8" s="1"/>
  <c r="B125" i="8" a="1"/>
  <c r="B125" i="8"/>
  <c r="A125" i="8" a="1"/>
  <c r="A125" i="8"/>
  <c r="C124" i="8" a="1"/>
  <c r="C124" i="8" s="1"/>
  <c r="B124" i="8" a="1"/>
  <c r="B124" i="8" s="1"/>
  <c r="A124" i="8" a="1"/>
  <c r="A124" i="8"/>
  <c r="C116" i="8" a="1"/>
  <c r="C116" i="8" s="1"/>
  <c r="D116" i="8" s="1"/>
  <c r="E116" i="8" s="1"/>
  <c r="B116" i="8" a="1"/>
  <c r="B116" i="8" s="1"/>
  <c r="A116" i="8" a="1"/>
  <c r="A116" i="8" s="1"/>
  <c r="C115" i="8" a="1"/>
  <c r="C115" i="8" s="1"/>
  <c r="D115" i="8" s="1"/>
  <c r="E115" i="8" s="1"/>
  <c r="B115" i="8" a="1"/>
  <c r="B115" i="8" s="1"/>
  <c r="A115" i="8" a="1"/>
  <c r="A115" i="8" s="1"/>
  <c r="C114" i="8" a="1"/>
  <c r="C114" i="8" s="1"/>
  <c r="D114" i="8" s="1"/>
  <c r="E114" i="8" s="1"/>
  <c r="B114" i="8" a="1"/>
  <c r="B114" i="8" s="1"/>
  <c r="A114" i="8" a="1"/>
  <c r="A114" i="8" s="1"/>
  <c r="C113" i="8" a="1"/>
  <c r="C113" i="8" s="1"/>
  <c r="D113" i="8" s="1"/>
  <c r="E113" i="8" s="1"/>
  <c r="B113" i="8" a="1"/>
  <c r="B113" i="8" s="1"/>
  <c r="A113" i="8" a="1"/>
  <c r="A113" i="8" s="1"/>
  <c r="C112" i="8" a="1"/>
  <c r="C112" i="8" s="1"/>
  <c r="D112" i="8" s="1"/>
  <c r="E112" i="8" s="1"/>
  <c r="B112" i="8" a="1"/>
  <c r="B112" i="8" s="1"/>
  <c r="A112" i="8" a="1"/>
  <c r="A112" i="8" s="1"/>
  <c r="C111" i="8" a="1"/>
  <c r="C111" i="8" s="1"/>
  <c r="D111" i="8" s="1"/>
  <c r="E111" i="8" s="1"/>
  <c r="B111" i="8" a="1"/>
  <c r="B111" i="8" s="1"/>
  <c r="A111" i="8" a="1"/>
  <c r="A111" i="8" s="1"/>
  <c r="C110" i="8" a="1"/>
  <c r="C110" i="8" s="1"/>
  <c r="D110" i="8" s="1"/>
  <c r="E110" i="8" s="1"/>
  <c r="B110" i="8" a="1"/>
  <c r="B110" i="8" s="1"/>
  <c r="A110" i="8" a="1"/>
  <c r="A110" i="8" s="1"/>
  <c r="C109" i="8" a="1"/>
  <c r="C109" i="8" s="1"/>
  <c r="D109" i="8" s="1"/>
  <c r="E109" i="8" s="1"/>
  <c r="B109" i="8" a="1"/>
  <c r="B109" i="8" s="1"/>
  <c r="A109" i="8" a="1"/>
  <c r="A109" i="8" s="1"/>
  <c r="C108" i="8" a="1"/>
  <c r="C108" i="8" s="1"/>
  <c r="D108" i="8" s="1"/>
  <c r="B108" i="8" a="1"/>
  <c r="B108" i="8" s="1"/>
  <c r="A108" i="8" a="1"/>
  <c r="A108" i="8" s="1"/>
  <c r="C107" i="8" a="1"/>
  <c r="C107" i="8" s="1"/>
  <c r="D107" i="8" s="1"/>
  <c r="B107" i="8" a="1"/>
  <c r="B107" i="8" s="1"/>
  <c r="A107" i="8" a="1"/>
  <c r="A107" i="8" s="1"/>
  <c r="C99" i="8" a="1"/>
  <c r="C99" i="8" s="1"/>
  <c r="D99" i="8" s="1"/>
  <c r="E99" i="8" s="1"/>
  <c r="B99" i="8" a="1"/>
  <c r="B99" i="8" s="1"/>
  <c r="A99" i="8" a="1"/>
  <c r="A99" i="8" s="1"/>
  <c r="C98" i="8" a="1"/>
  <c r="C98" i="8" s="1"/>
  <c r="D98" i="8" s="1"/>
  <c r="E98" i="8" s="1"/>
  <c r="B98" i="8" a="1"/>
  <c r="B98" i="8" s="1"/>
  <c r="A98" i="8" a="1"/>
  <c r="A98" i="8" s="1"/>
  <c r="C97" i="8" a="1"/>
  <c r="C97" i="8" s="1"/>
  <c r="D97" i="8" s="1"/>
  <c r="E97" i="8" s="1"/>
  <c r="B97" i="8" a="1"/>
  <c r="B97" i="8" s="1"/>
  <c r="A97" i="8" a="1"/>
  <c r="A97" i="8" s="1"/>
  <c r="C96" i="8" a="1"/>
  <c r="C96" i="8" s="1"/>
  <c r="D96" i="8" s="1"/>
  <c r="E96" i="8" s="1"/>
  <c r="B96" i="8" a="1"/>
  <c r="B96" i="8" s="1"/>
  <c r="A96" i="8" a="1"/>
  <c r="A96" i="8" s="1"/>
  <c r="C95" i="8" a="1"/>
  <c r="C95" i="8" s="1"/>
  <c r="D95" i="8" s="1"/>
  <c r="E95" i="8" s="1"/>
  <c r="B95" i="8" a="1"/>
  <c r="B95" i="8" s="1"/>
  <c r="A95" i="8" a="1"/>
  <c r="A95" i="8" s="1"/>
  <c r="C94" i="8" a="1"/>
  <c r="C94" i="8" s="1"/>
  <c r="D94" i="8" s="1"/>
  <c r="E94" i="8" s="1"/>
  <c r="B94" i="8" a="1"/>
  <c r="B94" i="8" s="1"/>
  <c r="A94" i="8" a="1"/>
  <c r="A94" i="8" s="1"/>
  <c r="C93" i="8" a="1"/>
  <c r="C93" i="8" s="1"/>
  <c r="D93" i="8" s="1"/>
  <c r="E93" i="8" s="1"/>
  <c r="B93" i="8" a="1"/>
  <c r="B93" i="8" s="1"/>
  <c r="A93" i="8" a="1"/>
  <c r="A93" i="8" s="1"/>
  <c r="C92" i="8" a="1"/>
  <c r="C92" i="8" s="1"/>
  <c r="B92" i="8" a="1"/>
  <c r="B92" i="8"/>
  <c r="A92" i="8" a="1"/>
  <c r="A92" i="8"/>
  <c r="C91" i="8" a="1"/>
  <c r="C91" i="8" s="1"/>
  <c r="B91" i="8" a="1"/>
  <c r="B91" i="8" s="1"/>
  <c r="A91" i="8" a="1"/>
  <c r="A91" i="8" s="1"/>
  <c r="C90" i="8" a="1"/>
  <c r="C90" i="8" s="1"/>
  <c r="B90" i="8" a="1"/>
  <c r="B90" i="8"/>
  <c r="A90" i="8" a="1"/>
  <c r="A90" i="8"/>
  <c r="C82" i="8" a="1"/>
  <c r="C82" i="8" s="1"/>
  <c r="D82" i="8" s="1"/>
  <c r="E82" i="8" s="1"/>
  <c r="B82" i="8" a="1"/>
  <c r="B82" i="8"/>
  <c r="A82" i="8" a="1"/>
  <c r="A82" i="8"/>
  <c r="C81" i="8" a="1"/>
  <c r="C81" i="8" s="1"/>
  <c r="D81" i="8" s="1"/>
  <c r="E81" i="8" s="1"/>
  <c r="B81" i="8" a="1"/>
  <c r="B81" i="8"/>
  <c r="A81" i="8" a="1"/>
  <c r="A81" i="8"/>
  <c r="C80" i="8" a="1"/>
  <c r="C80" i="8" s="1"/>
  <c r="D80" i="8" s="1"/>
  <c r="E80" i="8" s="1"/>
  <c r="B80" i="8" a="1"/>
  <c r="B80" i="8"/>
  <c r="A80" i="8" a="1"/>
  <c r="A80" i="8"/>
  <c r="C79" i="8" a="1"/>
  <c r="C79" i="8" s="1"/>
  <c r="D79" i="8" s="1"/>
  <c r="E79" i="8" s="1"/>
  <c r="B79" i="8" a="1"/>
  <c r="B79" i="8"/>
  <c r="A79" i="8" a="1"/>
  <c r="A79" i="8"/>
  <c r="C78" i="8" a="1"/>
  <c r="C78" i="8" s="1"/>
  <c r="D78" i="8" s="1"/>
  <c r="E78" i="8" s="1"/>
  <c r="B78" i="8" a="1"/>
  <c r="B78" i="8"/>
  <c r="A78" i="8" a="1"/>
  <c r="A78" i="8"/>
  <c r="C77" i="8" a="1"/>
  <c r="C77" i="8" s="1"/>
  <c r="D77" i="8" s="1"/>
  <c r="E77" i="8" s="1"/>
  <c r="B77" i="8" a="1"/>
  <c r="B77" i="8"/>
  <c r="A77" i="8" a="1"/>
  <c r="A77" i="8"/>
  <c r="C76" i="8" a="1"/>
  <c r="C76" i="8" s="1"/>
  <c r="D76" i="8" s="1"/>
  <c r="E76" i="8" s="1"/>
  <c r="B76" i="8" a="1"/>
  <c r="B76" i="8"/>
  <c r="A76" i="8" a="1"/>
  <c r="A76" i="8"/>
  <c r="C75" i="8" a="1"/>
  <c r="C75" i="8" s="1"/>
  <c r="B75" i="8" a="1"/>
  <c r="B75" i="8" s="1"/>
  <c r="A75" i="8" a="1"/>
  <c r="A75" i="8" s="1"/>
  <c r="C74" i="8" a="1"/>
  <c r="C74" i="8" s="1"/>
  <c r="B74" i="8" a="1"/>
  <c r="B74" i="8"/>
  <c r="A74" i="8" a="1"/>
  <c r="A74" i="8"/>
  <c r="C73" i="8" a="1"/>
  <c r="C73" i="8" s="1"/>
  <c r="B73" i="8" a="1"/>
  <c r="B73" i="8" s="1"/>
  <c r="A73" i="8" a="1"/>
  <c r="A73" i="8" s="1"/>
  <c r="C65" i="8" a="1"/>
  <c r="C65" i="8" s="1"/>
  <c r="D65" i="8" s="1"/>
  <c r="E65" i="8" s="1"/>
  <c r="B65" i="8" a="1"/>
  <c r="B65" i="8" s="1"/>
  <c r="A65" i="8" a="1"/>
  <c r="A65" i="8" s="1"/>
  <c r="C64" i="8" a="1"/>
  <c r="C64" i="8" s="1"/>
  <c r="D64" i="8" s="1"/>
  <c r="E64" i="8" s="1"/>
  <c r="B64" i="8" a="1"/>
  <c r="B64" i="8" s="1"/>
  <c r="A64" i="8" a="1"/>
  <c r="A64" i="8" s="1"/>
  <c r="C63" i="8" a="1"/>
  <c r="C63" i="8" s="1"/>
  <c r="D63" i="8" s="1"/>
  <c r="E63" i="8" s="1"/>
  <c r="B63" i="8" a="1"/>
  <c r="B63" i="8" s="1"/>
  <c r="A63" i="8" a="1"/>
  <c r="A63" i="8" s="1"/>
  <c r="C62" i="8" a="1"/>
  <c r="C62" i="8" s="1"/>
  <c r="D62" i="8" s="1"/>
  <c r="E62" i="8" s="1"/>
  <c r="B62" i="8" a="1"/>
  <c r="B62" i="8" s="1"/>
  <c r="A62" i="8" a="1"/>
  <c r="A62" i="8" s="1"/>
  <c r="C61" i="8" a="1"/>
  <c r="C61" i="8" s="1"/>
  <c r="D61" i="8" s="1"/>
  <c r="E61" i="8" s="1"/>
  <c r="B61" i="8" a="1"/>
  <c r="B61" i="8" s="1"/>
  <c r="A61" i="8" a="1"/>
  <c r="A61" i="8" s="1"/>
  <c r="C60" i="8" a="1"/>
  <c r="C60" i="8" s="1"/>
  <c r="D60" i="8" s="1"/>
  <c r="E60" i="8" s="1"/>
  <c r="B60" i="8" a="1"/>
  <c r="B60" i="8" s="1"/>
  <c r="A60" i="8" a="1"/>
  <c r="A60" i="8" s="1"/>
  <c r="C59" i="8" a="1"/>
  <c r="C59" i="8" s="1"/>
  <c r="D59" i="8" s="1"/>
  <c r="E59" i="8" s="1"/>
  <c r="B59" i="8" a="1"/>
  <c r="B59" i="8" s="1"/>
  <c r="A59" i="8" a="1"/>
  <c r="A59" i="8" s="1"/>
  <c r="C58" i="8" a="1"/>
  <c r="C58" i="8" s="1"/>
  <c r="D58" i="8" s="1"/>
  <c r="E58" i="8" s="1"/>
  <c r="B58" i="8" a="1"/>
  <c r="B58" i="8" s="1"/>
  <c r="A58" i="8" a="1"/>
  <c r="A58" i="8" s="1"/>
  <c r="C57" i="8" a="1"/>
  <c r="C57" i="8" s="1"/>
  <c r="D57" i="8" s="1"/>
  <c r="E57" i="8" s="1"/>
  <c r="B57" i="8" a="1"/>
  <c r="B57" i="8" s="1"/>
  <c r="A57" i="8" a="1"/>
  <c r="A57" i="8" s="1"/>
  <c r="C56" i="8" a="1"/>
  <c r="C56" i="8" s="1"/>
  <c r="D56" i="8" s="1"/>
  <c r="E56" i="8" s="1"/>
  <c r="B56" i="8" a="1"/>
  <c r="B56" i="8" s="1"/>
  <c r="A56" i="8" a="1"/>
  <c r="A56" i="8" s="1"/>
  <c r="C48" i="8" a="1"/>
  <c r="C48" i="8" s="1"/>
  <c r="D48" i="8" s="1"/>
  <c r="E48" i="8" s="1"/>
  <c r="B48" i="8" a="1"/>
  <c r="B48" i="8" s="1"/>
  <c r="A48" i="8" a="1"/>
  <c r="A48" i="8" s="1"/>
  <c r="C47" i="8" a="1"/>
  <c r="C47" i="8" s="1"/>
  <c r="D47" i="8" s="1"/>
  <c r="E47" i="8" s="1"/>
  <c r="B47" i="8" a="1"/>
  <c r="B47" i="8" s="1"/>
  <c r="A47" i="8" a="1"/>
  <c r="A47" i="8" s="1"/>
  <c r="C46" i="8" a="1"/>
  <c r="C46" i="8" s="1"/>
  <c r="D46" i="8" s="1"/>
  <c r="E46" i="8" s="1"/>
  <c r="B46" i="8" a="1"/>
  <c r="B46" i="8" s="1"/>
  <c r="A46" i="8" a="1"/>
  <c r="A46" i="8" s="1"/>
  <c r="C45" i="8" a="1"/>
  <c r="C45" i="8" s="1"/>
  <c r="D45" i="8" s="1"/>
  <c r="E45" i="8" s="1"/>
  <c r="B45" i="8" a="1"/>
  <c r="B45" i="8" s="1"/>
  <c r="A45" i="8" a="1"/>
  <c r="A45" i="8" s="1"/>
  <c r="C44" i="8" a="1"/>
  <c r="C44" i="8" s="1"/>
  <c r="D44" i="8" s="1"/>
  <c r="E44" i="8" s="1"/>
  <c r="B44" i="8" a="1"/>
  <c r="B44" i="8" s="1"/>
  <c r="A44" i="8" a="1"/>
  <c r="A44" i="8" s="1"/>
  <c r="C43" i="8" a="1"/>
  <c r="C43" i="8" s="1"/>
  <c r="D43" i="8" s="1"/>
  <c r="E43" i="8" s="1"/>
  <c r="B43" i="8" a="1"/>
  <c r="B43" i="8" s="1"/>
  <c r="A43" i="8" a="1"/>
  <c r="A43" i="8" s="1"/>
  <c r="C42" i="8" a="1"/>
  <c r="C42" i="8" s="1"/>
  <c r="D42" i="8" s="1"/>
  <c r="E42" i="8" s="1"/>
  <c r="B42" i="8" a="1"/>
  <c r="B42" i="8" s="1"/>
  <c r="A42" i="8" a="1"/>
  <c r="A42" i="8" s="1"/>
  <c r="C41" i="8" a="1"/>
  <c r="C41" i="8" s="1"/>
  <c r="D41" i="8" s="1"/>
  <c r="E41" i="8" s="1"/>
  <c r="B41" i="8" a="1"/>
  <c r="B41" i="8" s="1"/>
  <c r="A41" i="8" a="1"/>
  <c r="A41" i="8" s="1"/>
  <c r="C40" i="8" a="1"/>
  <c r="C40" i="8" s="1"/>
  <c r="D40" i="8" s="1"/>
  <c r="B40" i="8" a="1"/>
  <c r="B40" i="8" s="1"/>
  <c r="A40" i="8" a="1"/>
  <c r="A40" i="8" s="1"/>
  <c r="C39" i="8" a="1"/>
  <c r="C39" i="8" s="1"/>
  <c r="D39" i="8" s="1"/>
  <c r="B39" i="8" a="1"/>
  <c r="B39" i="8" s="1"/>
  <c r="A39" i="8" a="1"/>
  <c r="A39" i="8" s="1"/>
  <c r="C31" i="8" a="1"/>
  <c r="C31" i="8" s="1"/>
  <c r="D31" i="8" s="1"/>
  <c r="E31" i="8" s="1"/>
  <c r="B31" i="8" a="1"/>
  <c r="B31" i="8" s="1"/>
  <c r="A31" i="8" a="1"/>
  <c r="A31" i="8" s="1"/>
  <c r="C30" i="8" a="1"/>
  <c r="C30" i="8" s="1"/>
  <c r="D30" i="8" s="1"/>
  <c r="E30" i="8" s="1"/>
  <c r="B30" i="8" a="1"/>
  <c r="B30" i="8" s="1"/>
  <c r="A30" i="8" a="1"/>
  <c r="A30" i="8" s="1"/>
  <c r="C29" i="8" a="1"/>
  <c r="C29" i="8" s="1"/>
  <c r="D29" i="8" s="1"/>
  <c r="E29" i="8" s="1"/>
  <c r="B29" i="8" a="1"/>
  <c r="B29" i="8" s="1"/>
  <c r="A29" i="8" a="1"/>
  <c r="A29" i="8" s="1"/>
  <c r="C28" i="8" a="1"/>
  <c r="C28" i="8" s="1"/>
  <c r="D28" i="8" s="1"/>
  <c r="E28" i="8" s="1"/>
  <c r="B28" i="8" a="1"/>
  <c r="B28" i="8" s="1"/>
  <c r="A28" i="8" a="1"/>
  <c r="A28" i="8" s="1"/>
  <c r="C27" i="8" a="1"/>
  <c r="C27" i="8" s="1"/>
  <c r="D27" i="8" s="1"/>
  <c r="E27" i="8" s="1"/>
  <c r="B27" i="8" a="1"/>
  <c r="B27" i="8" s="1"/>
  <c r="A27" i="8" a="1"/>
  <c r="A27" i="8" s="1"/>
  <c r="C26" i="8" a="1"/>
  <c r="C26" i="8" s="1"/>
  <c r="D26" i="8" s="1"/>
  <c r="E26" i="8" s="1"/>
  <c r="B26" i="8" a="1"/>
  <c r="B26" i="8" s="1"/>
  <c r="A26" i="8" a="1"/>
  <c r="A26" i="8" s="1"/>
  <c r="C25" i="8" a="1"/>
  <c r="C25" i="8" s="1"/>
  <c r="D25" i="8" s="1"/>
  <c r="E25" i="8" s="1"/>
  <c r="B25" i="8" a="1"/>
  <c r="B25" i="8" s="1"/>
  <c r="A25" i="8" a="1"/>
  <c r="A25" i="8" s="1"/>
  <c r="C24" i="8" a="1"/>
  <c r="C24" i="8" s="1"/>
  <c r="B24" i="8" a="1"/>
  <c r="B24" i="8"/>
  <c r="A24" i="8" a="1"/>
  <c r="A24" i="8"/>
  <c r="C23" i="8" a="1"/>
  <c r="C23" i="8" s="1"/>
  <c r="B23" i="8" a="1"/>
  <c r="B23" i="8" s="1"/>
  <c r="A23" i="8" a="1"/>
  <c r="A23" i="8" s="1"/>
  <c r="C22" i="8" a="1"/>
  <c r="C22" i="8" s="1"/>
  <c r="B22" i="8" a="1"/>
  <c r="B22" i="8"/>
  <c r="A22" i="8" a="1"/>
  <c r="A22" i="8"/>
  <c r="C167" i="7" a="1"/>
  <c r="C167" i="7" s="1"/>
  <c r="D167" i="7" s="1"/>
  <c r="E167" i="7" s="1"/>
  <c r="B167" i="7" a="1"/>
  <c r="B167" i="7"/>
  <c r="A167" i="7" a="1"/>
  <c r="A167" i="7"/>
  <c r="C166" i="7" a="1"/>
  <c r="C166" i="7" s="1"/>
  <c r="D166" i="7" s="1"/>
  <c r="E166" i="7" s="1"/>
  <c r="B166" i="7" a="1"/>
  <c r="B166" i="7"/>
  <c r="A166" i="7" a="1"/>
  <c r="A166" i="7"/>
  <c r="C165" i="7" a="1"/>
  <c r="C165" i="7" s="1"/>
  <c r="D165" i="7" s="1"/>
  <c r="E165" i="7" s="1"/>
  <c r="B165" i="7" a="1"/>
  <c r="B165" i="7"/>
  <c r="A165" i="7" a="1"/>
  <c r="A165" i="7"/>
  <c r="C164" i="7" a="1"/>
  <c r="C164" i="7" s="1"/>
  <c r="D164" i="7" s="1"/>
  <c r="E164" i="7" s="1"/>
  <c r="B164" i="7" a="1"/>
  <c r="B164" i="7"/>
  <c r="A164" i="7" a="1"/>
  <c r="A164" i="7"/>
  <c r="C163" i="7" a="1"/>
  <c r="C163" i="7" s="1"/>
  <c r="D163" i="7" s="1"/>
  <c r="E163" i="7" s="1"/>
  <c r="B163" i="7" a="1"/>
  <c r="B163" i="7"/>
  <c r="A163" i="7" a="1"/>
  <c r="A163" i="7"/>
  <c r="C162" i="7" a="1"/>
  <c r="C162" i="7" s="1"/>
  <c r="D162" i="7" s="1"/>
  <c r="E162" i="7" s="1"/>
  <c r="B162" i="7" a="1"/>
  <c r="B162" i="7"/>
  <c r="A162" i="7" a="1"/>
  <c r="A162" i="7"/>
  <c r="C161" i="7" a="1"/>
  <c r="C161" i="7" s="1"/>
  <c r="D161" i="7" s="1"/>
  <c r="E161" i="7" s="1"/>
  <c r="B161" i="7" a="1"/>
  <c r="B161" i="7"/>
  <c r="A161" i="7" a="1"/>
  <c r="A161" i="7"/>
  <c r="C160" i="7" a="1"/>
  <c r="C160" i="7" s="1"/>
  <c r="D160" i="7" s="1"/>
  <c r="B160" i="7" a="1"/>
  <c r="B160" i="7"/>
  <c r="A160" i="7" a="1"/>
  <c r="A160" i="7"/>
  <c r="C159" i="7" a="1"/>
  <c r="C159" i="7" s="1"/>
  <c r="D159" i="7" s="1"/>
  <c r="E159" i="7" s="1"/>
  <c r="B159" i="7" a="1"/>
  <c r="B159" i="7"/>
  <c r="A159" i="7" a="1"/>
  <c r="A159" i="7"/>
  <c r="C158" i="7" a="1"/>
  <c r="C158" i="7" s="1"/>
  <c r="D158" i="7" s="1"/>
  <c r="E158" i="7" s="1"/>
  <c r="B158" i="7" a="1"/>
  <c r="B158" i="7"/>
  <c r="A158" i="7" a="1"/>
  <c r="A158" i="7"/>
  <c r="C150" i="7" a="1"/>
  <c r="C150" i="7" s="1"/>
  <c r="D150" i="7" s="1"/>
  <c r="E150" i="7" s="1"/>
  <c r="B150" i="7" a="1"/>
  <c r="B150" i="7"/>
  <c r="A150" i="7" a="1"/>
  <c r="A150" i="7"/>
  <c r="C149" i="7" a="1"/>
  <c r="C149" i="7" s="1"/>
  <c r="D149" i="7" s="1"/>
  <c r="E149" i="7" s="1"/>
  <c r="B149" i="7" a="1"/>
  <c r="B149" i="7"/>
  <c r="A149" i="7" a="1"/>
  <c r="A149" i="7"/>
  <c r="C148" i="7" a="1"/>
  <c r="C148" i="7" s="1"/>
  <c r="D148" i="7" s="1"/>
  <c r="E148" i="7" s="1"/>
  <c r="B148" i="7" a="1"/>
  <c r="B148" i="7"/>
  <c r="A148" i="7" a="1"/>
  <c r="A148" i="7"/>
  <c r="C147" i="7" a="1"/>
  <c r="C147" i="7" s="1"/>
  <c r="D147" i="7" s="1"/>
  <c r="E147" i="7" s="1"/>
  <c r="B147" i="7" a="1"/>
  <c r="B147" i="7"/>
  <c r="A147" i="7" a="1"/>
  <c r="A147" i="7"/>
  <c r="C146" i="7" a="1"/>
  <c r="C146" i="7" s="1"/>
  <c r="D146" i="7" s="1"/>
  <c r="E146" i="7" s="1"/>
  <c r="B146" i="7" a="1"/>
  <c r="B146" i="7"/>
  <c r="A146" i="7" a="1"/>
  <c r="A146" i="7"/>
  <c r="C145" i="7" a="1"/>
  <c r="C145" i="7" s="1"/>
  <c r="D145" i="7" s="1"/>
  <c r="E145" i="7" s="1"/>
  <c r="B145" i="7" a="1"/>
  <c r="B145" i="7"/>
  <c r="A145" i="7" a="1"/>
  <c r="A145" i="7"/>
  <c r="C144" i="7" a="1"/>
  <c r="C144" i="7" s="1"/>
  <c r="D144" i="7" s="1"/>
  <c r="E144" i="7" s="1"/>
  <c r="B144" i="7" a="1"/>
  <c r="B144" i="7"/>
  <c r="A144" i="7" a="1"/>
  <c r="A144" i="7"/>
  <c r="C143" i="7" a="1"/>
  <c r="C143" i="7" s="1"/>
  <c r="D143" i="7" s="1"/>
  <c r="E143" i="7" s="1"/>
  <c r="B143" i="7" a="1"/>
  <c r="B143" i="7"/>
  <c r="A143" i="7" a="1"/>
  <c r="A143" i="7"/>
  <c r="C142" i="7" a="1"/>
  <c r="C142" i="7" s="1"/>
  <c r="D142" i="7" s="1"/>
  <c r="E142" i="7" s="1"/>
  <c r="B142" i="7" a="1"/>
  <c r="B142" i="7"/>
  <c r="A142" i="7" a="1"/>
  <c r="A142" i="7"/>
  <c r="C141" i="7" a="1"/>
  <c r="C141" i="7" s="1"/>
  <c r="D141" i="7" s="1"/>
  <c r="B141" i="7" a="1"/>
  <c r="B141" i="7"/>
  <c r="A141" i="7" a="1"/>
  <c r="A141" i="7"/>
  <c r="C133" i="7" a="1"/>
  <c r="C133" i="7" s="1"/>
  <c r="D133" i="7" s="1"/>
  <c r="E133" i="7" s="1"/>
  <c r="B133" i="7" a="1"/>
  <c r="B133" i="7"/>
  <c r="A133" i="7" a="1"/>
  <c r="A133" i="7"/>
  <c r="C132" i="7" a="1"/>
  <c r="C132" i="7" s="1"/>
  <c r="D132" i="7" s="1"/>
  <c r="E132" i="7" s="1"/>
  <c r="B132" i="7" a="1"/>
  <c r="B132" i="7"/>
  <c r="A132" i="7" a="1"/>
  <c r="A132" i="7"/>
  <c r="C131" i="7" a="1"/>
  <c r="C131" i="7" s="1"/>
  <c r="D131" i="7" s="1"/>
  <c r="E131" i="7" s="1"/>
  <c r="B131" i="7" a="1"/>
  <c r="B131" i="7"/>
  <c r="A131" i="7" a="1"/>
  <c r="A131" i="7"/>
  <c r="C130" i="7" a="1"/>
  <c r="C130" i="7" s="1"/>
  <c r="D130" i="7" s="1"/>
  <c r="E130" i="7" s="1"/>
  <c r="B130" i="7" a="1"/>
  <c r="B130" i="7"/>
  <c r="A130" i="7" a="1"/>
  <c r="A130" i="7"/>
  <c r="C129" i="7" a="1"/>
  <c r="C129" i="7" s="1"/>
  <c r="D129" i="7" s="1"/>
  <c r="E129" i="7" s="1"/>
  <c r="B129" i="7" a="1"/>
  <c r="B129" i="7"/>
  <c r="A129" i="7" a="1"/>
  <c r="A129" i="7"/>
  <c r="C128" i="7" a="1"/>
  <c r="C128" i="7" s="1"/>
  <c r="D128" i="7" s="1"/>
  <c r="E128" i="7" s="1"/>
  <c r="B128" i="7" a="1"/>
  <c r="B128" i="7"/>
  <c r="A128" i="7" a="1"/>
  <c r="A128" i="7"/>
  <c r="C127" i="7" a="1"/>
  <c r="C127" i="7" s="1"/>
  <c r="D127" i="7" s="1"/>
  <c r="E127" i="7" s="1"/>
  <c r="B127" i="7" a="1"/>
  <c r="B127" i="7"/>
  <c r="A127" i="7" a="1"/>
  <c r="A127" i="7"/>
  <c r="C126" i="7" a="1"/>
  <c r="C126" i="7" s="1"/>
  <c r="D126" i="7" s="1"/>
  <c r="B126" i="7" a="1"/>
  <c r="B126" i="7"/>
  <c r="A126" i="7" a="1"/>
  <c r="A126" i="7"/>
  <c r="C125" i="7" a="1"/>
  <c r="C125" i="7" s="1"/>
  <c r="D125" i="7" s="1"/>
  <c r="E125" i="7" s="1"/>
  <c r="B125" i="7" a="1"/>
  <c r="B125" i="7"/>
  <c r="A125" i="7" a="1"/>
  <c r="A125" i="7"/>
  <c r="C124" i="7" a="1"/>
  <c r="C124" i="7" s="1"/>
  <c r="D124" i="7" s="1"/>
  <c r="E124" i="7" s="1"/>
  <c r="B124" i="7" a="1"/>
  <c r="B124" i="7"/>
  <c r="A124" i="7" a="1"/>
  <c r="A124" i="7"/>
  <c r="C116" i="7" a="1"/>
  <c r="C116" i="7" s="1"/>
  <c r="D116" i="7" s="1"/>
  <c r="E116" i="7" s="1"/>
  <c r="B116" i="7" a="1"/>
  <c r="B116" i="7"/>
  <c r="A116" i="7" a="1"/>
  <c r="A116" i="7"/>
  <c r="C115" i="7" a="1"/>
  <c r="C115" i="7" s="1"/>
  <c r="D115" i="7" s="1"/>
  <c r="E115" i="7" s="1"/>
  <c r="B115" i="7" a="1"/>
  <c r="B115" i="7"/>
  <c r="A115" i="7" a="1"/>
  <c r="A115" i="7"/>
  <c r="C114" i="7" a="1"/>
  <c r="C114" i="7" s="1"/>
  <c r="D114" i="7" s="1"/>
  <c r="E114" i="7" s="1"/>
  <c r="B114" i="7" a="1"/>
  <c r="B114" i="7"/>
  <c r="A114" i="7" a="1"/>
  <c r="A114" i="7"/>
  <c r="C113" i="7" a="1"/>
  <c r="C113" i="7" s="1"/>
  <c r="D113" i="7" s="1"/>
  <c r="E113" i="7" s="1"/>
  <c r="B113" i="7" a="1"/>
  <c r="B113" i="7"/>
  <c r="A113" i="7" a="1"/>
  <c r="A113" i="7"/>
  <c r="C112" i="7" a="1"/>
  <c r="C112" i="7" s="1"/>
  <c r="D112" i="7" s="1"/>
  <c r="E112" i="7" s="1"/>
  <c r="B112" i="7" a="1"/>
  <c r="B112" i="7"/>
  <c r="A112" i="7" a="1"/>
  <c r="A112" i="7"/>
  <c r="C111" i="7" a="1"/>
  <c r="C111" i="7" s="1"/>
  <c r="D111" i="7" s="1"/>
  <c r="E111" i="7" s="1"/>
  <c r="B111" i="7" a="1"/>
  <c r="B111" i="7"/>
  <c r="A111" i="7" a="1"/>
  <c r="A111" i="7"/>
  <c r="C110" i="7" a="1"/>
  <c r="C110" i="7" s="1"/>
  <c r="D110" i="7" s="1"/>
  <c r="E110" i="7" s="1"/>
  <c r="B110" i="7" a="1"/>
  <c r="B110" i="7"/>
  <c r="A110" i="7" a="1"/>
  <c r="A110" i="7"/>
  <c r="C109" i="7" a="1"/>
  <c r="C109" i="7" s="1"/>
  <c r="D109" i="7" s="1"/>
  <c r="E109" i="7" s="1"/>
  <c r="B109" i="7" a="1"/>
  <c r="B109" i="7"/>
  <c r="A109" i="7" a="1"/>
  <c r="A109" i="7"/>
  <c r="C108" i="7" a="1"/>
  <c r="C108" i="7" s="1"/>
  <c r="D108" i="7" s="1"/>
  <c r="B108" i="7" a="1"/>
  <c r="B108" i="7"/>
  <c r="A108" i="7" a="1"/>
  <c r="A108" i="7"/>
  <c r="C107" i="7" a="1"/>
  <c r="C107" i="7" s="1"/>
  <c r="D107" i="7" s="1"/>
  <c r="E107" i="7" s="1"/>
  <c r="B107" i="7" a="1"/>
  <c r="B107" i="7"/>
  <c r="A107" i="7" a="1"/>
  <c r="A107" i="7"/>
  <c r="C99" i="7" a="1"/>
  <c r="C99" i="7" s="1"/>
  <c r="D99" i="7" s="1"/>
  <c r="E99" i="7" s="1"/>
  <c r="B99" i="7" a="1"/>
  <c r="B99" i="7"/>
  <c r="A99" i="7" a="1"/>
  <c r="A99" i="7"/>
  <c r="C98" i="7" a="1"/>
  <c r="C98" i="7" s="1"/>
  <c r="D98" i="7" s="1"/>
  <c r="E98" i="7" s="1"/>
  <c r="B98" i="7" a="1"/>
  <c r="B98" i="7"/>
  <c r="A98" i="7" a="1"/>
  <c r="A98" i="7"/>
  <c r="C97" i="7" a="1"/>
  <c r="C97" i="7" s="1"/>
  <c r="D97" i="7" s="1"/>
  <c r="E97" i="7" s="1"/>
  <c r="B97" i="7" a="1"/>
  <c r="B97" i="7"/>
  <c r="A97" i="7" a="1"/>
  <c r="A97" i="7"/>
  <c r="C96" i="7" a="1"/>
  <c r="C96" i="7" s="1"/>
  <c r="D96" i="7" s="1"/>
  <c r="E96" i="7" s="1"/>
  <c r="B96" i="7" a="1"/>
  <c r="B96" i="7"/>
  <c r="A96" i="7" a="1"/>
  <c r="A96" i="7"/>
  <c r="C95" i="7" a="1"/>
  <c r="C95" i="7" s="1"/>
  <c r="D95" i="7" s="1"/>
  <c r="E95" i="7" s="1"/>
  <c r="B95" i="7" a="1"/>
  <c r="B95" i="7"/>
  <c r="A95" i="7" a="1"/>
  <c r="A95" i="7"/>
  <c r="C94" i="7" a="1"/>
  <c r="C94" i="7" s="1"/>
  <c r="D94" i="7" s="1"/>
  <c r="E94" i="7" s="1"/>
  <c r="B94" i="7" a="1"/>
  <c r="B94" i="7"/>
  <c r="A94" i="7" a="1"/>
  <c r="A94" i="7"/>
  <c r="C93" i="7" a="1"/>
  <c r="C93" i="7" s="1"/>
  <c r="D93" i="7" s="1"/>
  <c r="E93" i="7" s="1"/>
  <c r="B93" i="7" a="1"/>
  <c r="B93" i="7"/>
  <c r="A93" i="7" a="1"/>
  <c r="A93" i="7"/>
  <c r="C92" i="7" a="1"/>
  <c r="C92" i="7" s="1"/>
  <c r="D92" i="7" s="1"/>
  <c r="E92" i="7" s="1"/>
  <c r="B92" i="7" a="1"/>
  <c r="B92" i="7"/>
  <c r="A92" i="7" a="1"/>
  <c r="A92" i="7"/>
  <c r="C91" i="7" a="1"/>
  <c r="C91" i="7" s="1"/>
  <c r="D91" i="7" s="1"/>
  <c r="E91" i="7" s="1"/>
  <c r="B91" i="7" a="1"/>
  <c r="B91" i="7"/>
  <c r="A91" i="7" a="1"/>
  <c r="A91" i="7"/>
  <c r="C90" i="7" a="1"/>
  <c r="C90" i="7" s="1"/>
  <c r="D90" i="7" s="1"/>
  <c r="E90" i="7" s="1"/>
  <c r="B90" i="7" a="1"/>
  <c r="B90" i="7"/>
  <c r="A90" i="7" a="1"/>
  <c r="A90" i="7"/>
  <c r="C82" i="7" a="1"/>
  <c r="C82" i="7" s="1"/>
  <c r="D82" i="7" s="1"/>
  <c r="E82" i="7" s="1"/>
  <c r="B82" i="7" a="1"/>
  <c r="B82" i="7"/>
  <c r="A82" i="7" a="1"/>
  <c r="A82" i="7"/>
  <c r="C81" i="7" a="1"/>
  <c r="C81" i="7" s="1"/>
  <c r="D81" i="7" s="1"/>
  <c r="E81" i="7" s="1"/>
  <c r="B81" i="7" a="1"/>
  <c r="B81" i="7"/>
  <c r="A81" i="7" a="1"/>
  <c r="A81" i="7"/>
  <c r="C80" i="7" a="1"/>
  <c r="C80" i="7" s="1"/>
  <c r="D80" i="7" s="1"/>
  <c r="E80" i="7" s="1"/>
  <c r="B80" i="7" a="1"/>
  <c r="B80" i="7"/>
  <c r="A80" i="7" a="1"/>
  <c r="A80" i="7"/>
  <c r="C79" i="7" a="1"/>
  <c r="C79" i="7" s="1"/>
  <c r="D79" i="7" s="1"/>
  <c r="E79" i="7" s="1"/>
  <c r="B79" i="7" a="1"/>
  <c r="B79" i="7"/>
  <c r="A79" i="7" a="1"/>
  <c r="A79" i="7"/>
  <c r="C78" i="7" a="1"/>
  <c r="C78" i="7" s="1"/>
  <c r="D78" i="7" s="1"/>
  <c r="E78" i="7" s="1"/>
  <c r="B78" i="7" a="1"/>
  <c r="B78" i="7"/>
  <c r="A78" i="7" a="1"/>
  <c r="A78" i="7"/>
  <c r="C77" i="7" a="1"/>
  <c r="C77" i="7" s="1"/>
  <c r="D77" i="7" s="1"/>
  <c r="E77" i="7" s="1"/>
  <c r="B77" i="7" a="1"/>
  <c r="B77" i="7"/>
  <c r="A77" i="7" a="1"/>
  <c r="A77" i="7"/>
  <c r="C76" i="7" a="1"/>
  <c r="C76" i="7" s="1"/>
  <c r="D76" i="7" s="1"/>
  <c r="E76" i="7" s="1"/>
  <c r="B76" i="7" a="1"/>
  <c r="B76" i="7"/>
  <c r="A76" i="7" a="1"/>
  <c r="A76" i="7"/>
  <c r="C75" i="7" a="1"/>
  <c r="C75" i="7" s="1"/>
  <c r="D75" i="7" s="1"/>
  <c r="E75" i="7" s="1"/>
  <c r="B75" i="7" a="1"/>
  <c r="B75" i="7"/>
  <c r="A75" i="7" a="1"/>
  <c r="A75" i="7"/>
  <c r="C74" i="7" a="1"/>
  <c r="C74" i="7" s="1"/>
  <c r="D74" i="7" s="1"/>
  <c r="B74" i="7" a="1"/>
  <c r="B74" i="7"/>
  <c r="A74" i="7" a="1"/>
  <c r="A74" i="7"/>
  <c r="C73" i="7" a="1"/>
  <c r="C73" i="7" s="1"/>
  <c r="D73" i="7" s="1"/>
  <c r="B73" i="7" a="1"/>
  <c r="B73" i="7"/>
  <c r="A73" i="7" a="1"/>
  <c r="A73" i="7"/>
  <c r="C65" i="7" a="1"/>
  <c r="C65" i="7" s="1"/>
  <c r="D65" i="7" s="1"/>
  <c r="E65" i="7" s="1"/>
  <c r="B65" i="7" a="1"/>
  <c r="B65" i="7"/>
  <c r="A65" i="7" a="1"/>
  <c r="A65" i="7"/>
  <c r="C64" i="7" a="1"/>
  <c r="C64" i="7" s="1"/>
  <c r="D64" i="7" s="1"/>
  <c r="E64" i="7" s="1"/>
  <c r="B64" i="7" a="1"/>
  <c r="B64" i="7"/>
  <c r="A64" i="7" a="1"/>
  <c r="A64" i="7"/>
  <c r="C63" i="7" a="1"/>
  <c r="C63" i="7" s="1"/>
  <c r="D63" i="7" s="1"/>
  <c r="E63" i="7" s="1"/>
  <c r="B63" i="7" a="1"/>
  <c r="B63" i="7"/>
  <c r="A63" i="7" a="1"/>
  <c r="A63" i="7"/>
  <c r="C62" i="7" a="1"/>
  <c r="C62" i="7" s="1"/>
  <c r="D62" i="7" s="1"/>
  <c r="E62" i="7" s="1"/>
  <c r="B62" i="7" a="1"/>
  <c r="B62" i="7"/>
  <c r="A62" i="7" a="1"/>
  <c r="A62" i="7"/>
  <c r="C61" i="7" a="1"/>
  <c r="C61" i="7" s="1"/>
  <c r="D61" i="7" s="1"/>
  <c r="E61" i="7" s="1"/>
  <c r="B61" i="7" a="1"/>
  <c r="B61" i="7"/>
  <c r="A61" i="7" a="1"/>
  <c r="A61" i="7"/>
  <c r="C60" i="7" a="1"/>
  <c r="C60" i="7" s="1"/>
  <c r="D60" i="7" s="1"/>
  <c r="E60" i="7" s="1"/>
  <c r="B60" i="7" a="1"/>
  <c r="B60" i="7"/>
  <c r="A60" i="7" a="1"/>
  <c r="A60" i="7"/>
  <c r="C59" i="7" a="1"/>
  <c r="C59" i="7" s="1"/>
  <c r="D59" i="7" s="1"/>
  <c r="E59" i="7" s="1"/>
  <c r="B59" i="7" a="1"/>
  <c r="B59" i="7"/>
  <c r="A59" i="7" a="1"/>
  <c r="A59" i="7"/>
  <c r="C58" i="7" a="1"/>
  <c r="C58" i="7" s="1"/>
  <c r="D58" i="7" s="1"/>
  <c r="B58" i="7" a="1"/>
  <c r="B58" i="7"/>
  <c r="A58" i="7" a="1"/>
  <c r="A58" i="7"/>
  <c r="C57" i="7" a="1"/>
  <c r="C57" i="7" s="1"/>
  <c r="D57" i="7" s="1"/>
  <c r="E57" i="7" s="1"/>
  <c r="B57" i="7" a="1"/>
  <c r="B57" i="7"/>
  <c r="A57" i="7" a="1"/>
  <c r="A57" i="7"/>
  <c r="C56" i="7" a="1"/>
  <c r="C56" i="7" s="1"/>
  <c r="D56" i="7" s="1"/>
  <c r="E56" i="7" s="1"/>
  <c r="B56" i="7" a="1"/>
  <c r="B56" i="7"/>
  <c r="A56" i="7" a="1"/>
  <c r="A56" i="7"/>
  <c r="C48" i="7" a="1"/>
  <c r="C48" i="7" s="1"/>
  <c r="D48" i="7" s="1"/>
  <c r="E48" i="7" s="1"/>
  <c r="B48" i="7" a="1"/>
  <c r="B48" i="7"/>
  <c r="A48" i="7" a="1"/>
  <c r="A48" i="7"/>
  <c r="C47" i="7" a="1"/>
  <c r="C47" i="7" s="1"/>
  <c r="D47" i="7" s="1"/>
  <c r="E47" i="7" s="1"/>
  <c r="B47" i="7" a="1"/>
  <c r="B47" i="7" s="1"/>
  <c r="A47" i="7" a="1"/>
  <c r="A47" i="7"/>
  <c r="C46" i="7" a="1"/>
  <c r="C46" i="7" s="1"/>
  <c r="D46" i="7" s="1"/>
  <c r="E46" i="7" s="1"/>
  <c r="B46" i="7" a="1"/>
  <c r="B46" i="7" s="1"/>
  <c r="A46" i="7" a="1"/>
  <c r="A46" i="7"/>
  <c r="C45" i="7" a="1"/>
  <c r="C45" i="7" s="1"/>
  <c r="D45" i="7" s="1"/>
  <c r="E45" i="7" s="1"/>
  <c r="B45" i="7" a="1"/>
  <c r="B45" i="7" s="1"/>
  <c r="A45" i="7" a="1"/>
  <c r="A45" i="7"/>
  <c r="C44" i="7" a="1"/>
  <c r="C44" i="7" s="1"/>
  <c r="D44" i="7" s="1"/>
  <c r="E44" i="7" s="1"/>
  <c r="B44" i="7" a="1"/>
  <c r="B44" i="7" s="1"/>
  <c r="A44" i="7" a="1"/>
  <c r="A44" i="7"/>
  <c r="C43" i="7" a="1"/>
  <c r="C43" i="7" s="1"/>
  <c r="D43" i="7" s="1"/>
  <c r="E43" i="7" s="1"/>
  <c r="B43" i="7" a="1"/>
  <c r="B43" i="7" s="1"/>
  <c r="A43" i="7" a="1"/>
  <c r="A43" i="7"/>
  <c r="C42" i="7" a="1"/>
  <c r="C42" i="7" s="1"/>
  <c r="D42" i="7" s="1"/>
  <c r="E42" i="7" s="1"/>
  <c r="B42" i="7" a="1"/>
  <c r="B42" i="7" s="1"/>
  <c r="A42" i="7" a="1"/>
  <c r="A42" i="7"/>
  <c r="C41" i="7" a="1"/>
  <c r="C41" i="7" s="1"/>
  <c r="D41" i="7" s="1"/>
  <c r="B41" i="7" a="1"/>
  <c r="B41" i="7" s="1"/>
  <c r="A41" i="7" a="1"/>
  <c r="A41" i="7"/>
  <c r="C40" i="7" a="1"/>
  <c r="C40" i="7" s="1"/>
  <c r="D40" i="7" s="1"/>
  <c r="E40" i="7" s="1"/>
  <c r="B40" i="7" a="1"/>
  <c r="B40" i="7"/>
  <c r="A40" i="7" a="1"/>
  <c r="A40" i="7" s="1"/>
  <c r="C39" i="7" a="1"/>
  <c r="C39" i="7" s="1"/>
  <c r="D39" i="7" s="1"/>
  <c r="E39" i="7" s="1"/>
  <c r="B39" i="7" a="1"/>
  <c r="B39" i="7"/>
  <c r="A39" i="7" a="1"/>
  <c r="A39" i="7" s="1"/>
  <c r="C31" i="7" a="1"/>
  <c r="C31" i="7" s="1"/>
  <c r="D31" i="7" s="1"/>
  <c r="E31" i="7" s="1"/>
  <c r="B31" i="7" a="1"/>
  <c r="B31" i="7"/>
  <c r="A31" i="7" a="1"/>
  <c r="A31" i="7" s="1"/>
  <c r="C30" i="7" a="1"/>
  <c r="C30" i="7" s="1"/>
  <c r="D30" i="7" s="1"/>
  <c r="E30" i="7" s="1"/>
  <c r="B30" i="7" a="1"/>
  <c r="B30" i="7"/>
  <c r="A30" i="7" a="1"/>
  <c r="A30" i="7" s="1"/>
  <c r="C29" i="7" a="1"/>
  <c r="C29" i="7" s="1"/>
  <c r="D29" i="7" s="1"/>
  <c r="E29" i="7" s="1"/>
  <c r="B29" i="7" a="1"/>
  <c r="B29" i="7"/>
  <c r="A29" i="7" a="1"/>
  <c r="A29" i="7" s="1"/>
  <c r="C28" i="7" a="1"/>
  <c r="C28" i="7" s="1"/>
  <c r="D28" i="7" s="1"/>
  <c r="E28" i="7" s="1"/>
  <c r="B28" i="7" a="1"/>
  <c r="B28" i="7"/>
  <c r="A28" i="7" a="1"/>
  <c r="A28" i="7" s="1"/>
  <c r="C27" i="7" a="1"/>
  <c r="C27" i="7" s="1"/>
  <c r="D27" i="7" s="1"/>
  <c r="E27" i="7" s="1"/>
  <c r="B27" i="7" a="1"/>
  <c r="B27" i="7"/>
  <c r="A27" i="7" a="1"/>
  <c r="A27" i="7" s="1"/>
  <c r="C26" i="7" a="1"/>
  <c r="C26" i="7" s="1"/>
  <c r="D26" i="7" s="1"/>
  <c r="E26" i="7" s="1"/>
  <c r="B26" i="7" a="1"/>
  <c r="B26" i="7"/>
  <c r="A26" i="7" a="1"/>
  <c r="A26" i="7" s="1"/>
  <c r="C25" i="7" a="1"/>
  <c r="C25" i="7" s="1"/>
  <c r="D25" i="7" s="1"/>
  <c r="E25" i="7" s="1"/>
  <c r="B25" i="7" a="1"/>
  <c r="B25" i="7"/>
  <c r="A25" i="7" a="1"/>
  <c r="A25" i="7" s="1"/>
  <c r="C24" i="7" a="1"/>
  <c r="C24" i="7" s="1"/>
  <c r="D24" i="7" s="1"/>
  <c r="E24" i="7" s="1"/>
  <c r="B24" i="7" a="1"/>
  <c r="B24" i="7"/>
  <c r="A24" i="7" a="1"/>
  <c r="A24" i="7" s="1"/>
  <c r="C23" i="7" a="1"/>
  <c r="C23" i="7" s="1"/>
  <c r="D23" i="7" s="1"/>
  <c r="B23" i="7" a="1"/>
  <c r="B23" i="7" s="1"/>
  <c r="A23" i="7" a="1"/>
  <c r="A23" i="7"/>
  <c r="C22" i="7" a="1"/>
  <c r="C22" i="7" s="1"/>
  <c r="D22" i="7" s="1"/>
  <c r="E22" i="7" s="1"/>
  <c r="B22" i="7" a="1"/>
  <c r="B22" i="7" s="1"/>
  <c r="C12" i="7" s="1"/>
  <c r="C14" i="7" s="1"/>
  <c r="A22" i="7" a="1"/>
  <c r="A22" i="7"/>
  <c r="C337" i="6" a="1"/>
  <c r="C337" i="6" s="1"/>
  <c r="D337" i="6" s="1"/>
  <c r="E337" i="6" s="1"/>
  <c r="B337" i="6" a="1"/>
  <c r="B337" i="6"/>
  <c r="A337" i="6" a="1"/>
  <c r="A337" i="6" s="1"/>
  <c r="C336" i="6" a="1"/>
  <c r="C336" i="6" s="1"/>
  <c r="D336" i="6" s="1"/>
  <c r="E336" i="6" s="1"/>
  <c r="B336" i="6" a="1"/>
  <c r="B336" i="6"/>
  <c r="A336" i="6" a="1"/>
  <c r="A336" i="6" s="1"/>
  <c r="C335" i="6" a="1"/>
  <c r="C335" i="6" s="1"/>
  <c r="D335" i="6" s="1"/>
  <c r="E335" i="6" s="1"/>
  <c r="B335" i="6" a="1"/>
  <c r="B335" i="6"/>
  <c r="A335" i="6" a="1"/>
  <c r="A335" i="6" s="1"/>
  <c r="C334" i="6" a="1"/>
  <c r="C334" i="6" s="1"/>
  <c r="D334" i="6" s="1"/>
  <c r="E334" i="6" s="1"/>
  <c r="B334" i="6" a="1"/>
  <c r="B334" i="6"/>
  <c r="A334" i="6" a="1"/>
  <c r="A334" i="6" s="1"/>
  <c r="C333" i="6" a="1"/>
  <c r="C333" i="6" s="1"/>
  <c r="D333" i="6" s="1"/>
  <c r="E333" i="6" s="1"/>
  <c r="B333" i="6" a="1"/>
  <c r="B333" i="6"/>
  <c r="A333" i="6" a="1"/>
  <c r="A333" i="6" s="1"/>
  <c r="C332" i="6" a="1"/>
  <c r="C332" i="6" s="1"/>
  <c r="D332" i="6" s="1"/>
  <c r="E332" i="6" s="1"/>
  <c r="B332" i="6" a="1"/>
  <c r="B332" i="6"/>
  <c r="A332" i="6" a="1"/>
  <c r="A332" i="6" s="1"/>
  <c r="C331" i="6" a="1"/>
  <c r="C331" i="6" s="1"/>
  <c r="D331" i="6" s="1"/>
  <c r="E331" i="6" s="1"/>
  <c r="B331" i="6" a="1"/>
  <c r="B331" i="6"/>
  <c r="A331" i="6" a="1"/>
  <c r="A331" i="6" s="1"/>
  <c r="C330" i="6" a="1"/>
  <c r="C330" i="6" s="1"/>
  <c r="D330" i="6" s="1"/>
  <c r="E330" i="6" s="1"/>
  <c r="B330" i="6" a="1"/>
  <c r="B330" i="6"/>
  <c r="A330" i="6" a="1"/>
  <c r="A330" i="6" s="1"/>
  <c r="C329" i="6" a="1"/>
  <c r="C329" i="6" s="1"/>
  <c r="D329" i="6" s="1"/>
  <c r="E329" i="6" s="1"/>
  <c r="B329" i="6" a="1"/>
  <c r="B329" i="6" s="1"/>
  <c r="A329" i="6" a="1"/>
  <c r="A329" i="6"/>
  <c r="C328" i="6" a="1"/>
  <c r="C328" i="6" s="1"/>
  <c r="D328" i="6" s="1"/>
  <c r="E328" i="6" s="1"/>
  <c r="B328" i="6" a="1"/>
  <c r="B328" i="6" s="1"/>
  <c r="A328" i="6" a="1"/>
  <c r="A328" i="6"/>
  <c r="C320" i="6" a="1"/>
  <c r="C320" i="6" s="1"/>
  <c r="D320" i="6" s="1"/>
  <c r="E320" i="6" s="1"/>
  <c r="B320" i="6" a="1"/>
  <c r="B320" i="6" s="1"/>
  <c r="A320" i="6" a="1"/>
  <c r="A320" i="6"/>
  <c r="C319" i="6" a="1"/>
  <c r="C319" i="6" s="1"/>
  <c r="D319" i="6" s="1"/>
  <c r="E319" i="6" s="1"/>
  <c r="B319" i="6" a="1"/>
  <c r="B319" i="6" s="1"/>
  <c r="A319" i="6" a="1"/>
  <c r="A319" i="6"/>
  <c r="C318" i="6" a="1"/>
  <c r="C318" i="6" s="1"/>
  <c r="D318" i="6" s="1"/>
  <c r="E318" i="6" s="1"/>
  <c r="B318" i="6" a="1"/>
  <c r="B318" i="6" s="1"/>
  <c r="A318" i="6" a="1"/>
  <c r="A318" i="6"/>
  <c r="C317" i="6" a="1"/>
  <c r="C317" i="6" s="1"/>
  <c r="D317" i="6" s="1"/>
  <c r="E317" i="6" s="1"/>
  <c r="B317" i="6" a="1"/>
  <c r="B317" i="6" s="1"/>
  <c r="A317" i="6" a="1"/>
  <c r="A317" i="6"/>
  <c r="C316" i="6" a="1"/>
  <c r="C316" i="6" s="1"/>
  <c r="D316" i="6" s="1"/>
  <c r="E316" i="6" s="1"/>
  <c r="B316" i="6" a="1"/>
  <c r="B316" i="6" s="1"/>
  <c r="A316" i="6" a="1"/>
  <c r="A316" i="6"/>
  <c r="C315" i="6" a="1"/>
  <c r="C315" i="6" s="1"/>
  <c r="D315" i="6" s="1"/>
  <c r="E315" i="6" s="1"/>
  <c r="B315" i="6" a="1"/>
  <c r="B315" i="6" s="1"/>
  <c r="A315" i="6" a="1"/>
  <c r="A315" i="6"/>
  <c r="C314" i="6" a="1"/>
  <c r="C314" i="6" s="1"/>
  <c r="D314" i="6" s="1"/>
  <c r="E314" i="6" s="1"/>
  <c r="B314" i="6" a="1"/>
  <c r="B314" i="6" s="1"/>
  <c r="A314" i="6" a="1"/>
  <c r="A314" i="6"/>
  <c r="C313" i="6" a="1"/>
  <c r="C313" i="6" s="1"/>
  <c r="D313" i="6" s="1"/>
  <c r="E313" i="6" s="1"/>
  <c r="B313" i="6" a="1"/>
  <c r="B313" i="6" s="1"/>
  <c r="A313" i="6" a="1"/>
  <c r="A313" i="6"/>
  <c r="C312" i="6" a="1"/>
  <c r="C312" i="6" s="1"/>
  <c r="D312" i="6" s="1"/>
  <c r="E312" i="6" s="1"/>
  <c r="B312" i="6" a="1"/>
  <c r="B312" i="6"/>
  <c r="A312" i="6" a="1"/>
  <c r="A312" i="6" s="1"/>
  <c r="C311" i="6" a="1"/>
  <c r="C311" i="6" s="1"/>
  <c r="D311" i="6" s="1"/>
  <c r="E311" i="6" s="1"/>
  <c r="B311" i="6" a="1"/>
  <c r="B311" i="6"/>
  <c r="A311" i="6" a="1"/>
  <c r="A311" i="6" s="1"/>
  <c r="C303" i="6" a="1"/>
  <c r="C303" i="6" s="1"/>
  <c r="D303" i="6" s="1"/>
  <c r="E303" i="6" s="1"/>
  <c r="B303" i="6" a="1"/>
  <c r="B303" i="6"/>
  <c r="A303" i="6" a="1"/>
  <c r="A303" i="6" s="1"/>
  <c r="C302" i="6" a="1"/>
  <c r="C302" i="6" s="1"/>
  <c r="D302" i="6" s="1"/>
  <c r="E302" i="6" s="1"/>
  <c r="B302" i="6" a="1"/>
  <c r="B302" i="6"/>
  <c r="A302" i="6" a="1"/>
  <c r="A302" i="6" s="1"/>
  <c r="C301" i="6" a="1"/>
  <c r="C301" i="6" s="1"/>
  <c r="D301" i="6" s="1"/>
  <c r="E301" i="6" s="1"/>
  <c r="B301" i="6" a="1"/>
  <c r="B301" i="6"/>
  <c r="A301" i="6" a="1"/>
  <c r="A301" i="6" s="1"/>
  <c r="C300" i="6" a="1"/>
  <c r="C300" i="6" s="1"/>
  <c r="D300" i="6" s="1"/>
  <c r="E300" i="6" s="1"/>
  <c r="B300" i="6" a="1"/>
  <c r="B300" i="6"/>
  <c r="A300" i="6" a="1"/>
  <c r="A300" i="6" s="1"/>
  <c r="C299" i="6" a="1"/>
  <c r="C299" i="6" s="1"/>
  <c r="D299" i="6" s="1"/>
  <c r="E299" i="6" s="1"/>
  <c r="B299" i="6" a="1"/>
  <c r="B299" i="6"/>
  <c r="A299" i="6" a="1"/>
  <c r="A299" i="6" s="1"/>
  <c r="C298" i="6" a="1"/>
  <c r="C298" i="6" s="1"/>
  <c r="D298" i="6" s="1"/>
  <c r="E298" i="6" s="1"/>
  <c r="B298" i="6" a="1"/>
  <c r="B298" i="6"/>
  <c r="A298" i="6" a="1"/>
  <c r="A298" i="6" s="1"/>
  <c r="C297" i="6" a="1"/>
  <c r="C297" i="6" s="1"/>
  <c r="D297" i="6" s="1"/>
  <c r="E297" i="6" s="1"/>
  <c r="B297" i="6" a="1"/>
  <c r="B297" i="6"/>
  <c r="A297" i="6" a="1"/>
  <c r="A297" i="6" s="1"/>
  <c r="C296" i="6" a="1"/>
  <c r="C296" i="6" s="1"/>
  <c r="D296" i="6" s="1"/>
  <c r="E296" i="6" s="1"/>
  <c r="B296" i="6" a="1"/>
  <c r="B296" i="6"/>
  <c r="A296" i="6" a="1"/>
  <c r="A296" i="6" s="1"/>
  <c r="C295" i="6" a="1"/>
  <c r="C295" i="6" s="1"/>
  <c r="D295" i="6" s="1"/>
  <c r="E295" i="6" s="1"/>
  <c r="B295" i="6" a="1"/>
  <c r="B295" i="6" s="1"/>
  <c r="A295" i="6" a="1"/>
  <c r="A295" i="6"/>
  <c r="C294" i="6" a="1"/>
  <c r="C294" i="6" s="1"/>
  <c r="D294" i="6" s="1"/>
  <c r="E294" i="6" s="1"/>
  <c r="B294" i="6" a="1"/>
  <c r="B294" i="6" s="1"/>
  <c r="A294" i="6" a="1"/>
  <c r="A294" i="6"/>
  <c r="C286" i="6" a="1"/>
  <c r="C286" i="6" s="1"/>
  <c r="D286" i="6" s="1"/>
  <c r="E286" i="6" s="1"/>
  <c r="B286" i="6" a="1"/>
  <c r="B286" i="6" s="1"/>
  <c r="A286" i="6" a="1"/>
  <c r="A286" i="6"/>
  <c r="C285" i="6" a="1"/>
  <c r="C285" i="6" s="1"/>
  <c r="D285" i="6" s="1"/>
  <c r="E285" i="6" s="1"/>
  <c r="B285" i="6" a="1"/>
  <c r="B285" i="6" s="1"/>
  <c r="A285" i="6" a="1"/>
  <c r="A285" i="6"/>
  <c r="C284" i="6" a="1"/>
  <c r="C284" i="6" s="1"/>
  <c r="D284" i="6" s="1"/>
  <c r="E284" i="6" s="1"/>
  <c r="B284" i="6" a="1"/>
  <c r="B284" i="6" s="1"/>
  <c r="A284" i="6" a="1"/>
  <c r="A284" i="6"/>
  <c r="C283" i="6" a="1"/>
  <c r="C283" i="6" s="1"/>
  <c r="D283" i="6" s="1"/>
  <c r="E283" i="6" s="1"/>
  <c r="B283" i="6" a="1"/>
  <c r="B283" i="6" s="1"/>
  <c r="A283" i="6" a="1"/>
  <c r="A283" i="6"/>
  <c r="C282" i="6" a="1"/>
  <c r="C282" i="6" s="1"/>
  <c r="D282" i="6" s="1"/>
  <c r="E282" i="6" s="1"/>
  <c r="B282" i="6" a="1"/>
  <c r="B282" i="6" s="1"/>
  <c r="A282" i="6" a="1"/>
  <c r="A282" i="6"/>
  <c r="C281" i="6" a="1"/>
  <c r="C281" i="6" s="1"/>
  <c r="D281" i="6" s="1"/>
  <c r="E281" i="6" s="1"/>
  <c r="B281" i="6" a="1"/>
  <c r="B281" i="6" s="1"/>
  <c r="A281" i="6" a="1"/>
  <c r="A281" i="6"/>
  <c r="C280" i="6" a="1"/>
  <c r="C280" i="6" s="1"/>
  <c r="D280" i="6" s="1"/>
  <c r="E280" i="6" s="1"/>
  <c r="B280" i="6" a="1"/>
  <c r="B280" i="6" s="1"/>
  <c r="A280" i="6" a="1"/>
  <c r="A280" i="6"/>
  <c r="C279" i="6" a="1"/>
  <c r="C279" i="6" s="1"/>
  <c r="D279" i="6" s="1"/>
  <c r="E279" i="6" s="1"/>
  <c r="B279" i="6" a="1"/>
  <c r="B279" i="6" s="1"/>
  <c r="A279" i="6" a="1"/>
  <c r="A279" i="6"/>
  <c r="C278" i="6" a="1"/>
  <c r="C278" i="6" s="1"/>
  <c r="D278" i="6" s="1"/>
  <c r="E278" i="6" s="1"/>
  <c r="B278" i="6" a="1"/>
  <c r="B278" i="6"/>
  <c r="A278" i="6" a="1"/>
  <c r="A278" i="6" s="1"/>
  <c r="C277" i="6" a="1"/>
  <c r="C277" i="6" s="1"/>
  <c r="D277" i="6" s="1"/>
  <c r="E277" i="6" s="1"/>
  <c r="B277" i="6" a="1"/>
  <c r="B277" i="6"/>
  <c r="A277" i="6" a="1"/>
  <c r="A277" i="6" s="1"/>
  <c r="C269" i="6" a="1"/>
  <c r="C269" i="6" s="1"/>
  <c r="D269" i="6" s="1"/>
  <c r="E269" i="6" s="1"/>
  <c r="B269" i="6" a="1"/>
  <c r="B269" i="6"/>
  <c r="A269" i="6" a="1"/>
  <c r="A269" i="6" s="1"/>
  <c r="C268" i="6" a="1"/>
  <c r="C268" i="6" s="1"/>
  <c r="D268" i="6" s="1"/>
  <c r="E268" i="6" s="1"/>
  <c r="B268" i="6" a="1"/>
  <c r="B268" i="6"/>
  <c r="A268" i="6" a="1"/>
  <c r="A268" i="6" s="1"/>
  <c r="C267" i="6" a="1"/>
  <c r="C267" i="6" s="1"/>
  <c r="D267" i="6" s="1"/>
  <c r="E267" i="6" s="1"/>
  <c r="B267" i="6" a="1"/>
  <c r="B267" i="6"/>
  <c r="A267" i="6" a="1"/>
  <c r="A267" i="6" s="1"/>
  <c r="C266" i="6" a="1"/>
  <c r="C266" i="6" s="1"/>
  <c r="D266" i="6" s="1"/>
  <c r="E266" i="6" s="1"/>
  <c r="B266" i="6" a="1"/>
  <c r="B266" i="6"/>
  <c r="A266" i="6" a="1"/>
  <c r="A266" i="6" s="1"/>
  <c r="C265" i="6" a="1"/>
  <c r="C265" i="6" s="1"/>
  <c r="D265" i="6" s="1"/>
  <c r="E265" i="6" s="1"/>
  <c r="B265" i="6" a="1"/>
  <c r="B265" i="6"/>
  <c r="A265" i="6" a="1"/>
  <c r="A265" i="6" s="1"/>
  <c r="C264" i="6" a="1"/>
  <c r="C264" i="6" s="1"/>
  <c r="D264" i="6" s="1"/>
  <c r="E264" i="6" s="1"/>
  <c r="B264" i="6" a="1"/>
  <c r="B264" i="6"/>
  <c r="A264" i="6" a="1"/>
  <c r="A264" i="6" s="1"/>
  <c r="C263" i="6" a="1"/>
  <c r="C263" i="6" s="1"/>
  <c r="D263" i="6" s="1"/>
  <c r="E263" i="6" s="1"/>
  <c r="B263" i="6" a="1"/>
  <c r="B263" i="6"/>
  <c r="A263" i="6" a="1"/>
  <c r="A263" i="6" s="1"/>
  <c r="C262" i="6" a="1"/>
  <c r="C262" i="6" s="1"/>
  <c r="D262" i="6" s="1"/>
  <c r="E262" i="6" s="1"/>
  <c r="B262" i="6" a="1"/>
  <c r="B262" i="6"/>
  <c r="A262" i="6" a="1"/>
  <c r="A262" i="6" s="1"/>
  <c r="C261" i="6" a="1"/>
  <c r="C261" i="6" s="1"/>
  <c r="D261" i="6" s="1"/>
  <c r="E261" i="6" s="1"/>
  <c r="B261" i="6" a="1"/>
  <c r="B261" i="6" s="1"/>
  <c r="A261" i="6" a="1"/>
  <c r="A261" i="6"/>
  <c r="C260" i="6" a="1"/>
  <c r="C260" i="6" s="1"/>
  <c r="D260" i="6" s="1"/>
  <c r="E260" i="6" s="1"/>
  <c r="B260" i="6" a="1"/>
  <c r="B260" i="6" s="1"/>
  <c r="A260" i="6" a="1"/>
  <c r="A260" i="6"/>
  <c r="C252" i="6" a="1"/>
  <c r="C252" i="6" s="1"/>
  <c r="D252" i="6" s="1"/>
  <c r="E252" i="6" s="1"/>
  <c r="B252" i="6" a="1"/>
  <c r="B252" i="6" s="1"/>
  <c r="A252" i="6" a="1"/>
  <c r="A252" i="6"/>
  <c r="C251" i="6" a="1"/>
  <c r="C251" i="6" s="1"/>
  <c r="D251" i="6" s="1"/>
  <c r="E251" i="6" s="1"/>
  <c r="B251" i="6" a="1"/>
  <c r="B251" i="6" s="1"/>
  <c r="A251" i="6" a="1"/>
  <c r="A251" i="6"/>
  <c r="C250" i="6" a="1"/>
  <c r="C250" i="6" s="1"/>
  <c r="D250" i="6" s="1"/>
  <c r="E250" i="6" s="1"/>
  <c r="B250" i="6" a="1"/>
  <c r="B250" i="6" s="1"/>
  <c r="A250" i="6" a="1"/>
  <c r="A250" i="6"/>
  <c r="C249" i="6" a="1"/>
  <c r="C249" i="6" s="1"/>
  <c r="D249" i="6" s="1"/>
  <c r="E249" i="6" s="1"/>
  <c r="B249" i="6" a="1"/>
  <c r="B249" i="6" s="1"/>
  <c r="A249" i="6" a="1"/>
  <c r="A249" i="6"/>
  <c r="C248" i="6" a="1"/>
  <c r="C248" i="6" s="1"/>
  <c r="D248" i="6" s="1"/>
  <c r="E248" i="6" s="1"/>
  <c r="B248" i="6" a="1"/>
  <c r="B248" i="6" s="1"/>
  <c r="A248" i="6" a="1"/>
  <c r="A248" i="6"/>
  <c r="C247" i="6" a="1"/>
  <c r="C247" i="6" s="1"/>
  <c r="D247" i="6" s="1"/>
  <c r="E247" i="6" s="1"/>
  <c r="B247" i="6" a="1"/>
  <c r="B247" i="6" s="1"/>
  <c r="A247" i="6" a="1"/>
  <c r="A247" i="6"/>
  <c r="C246" i="6" a="1"/>
  <c r="C246" i="6" s="1"/>
  <c r="D246" i="6" s="1"/>
  <c r="E246" i="6" s="1"/>
  <c r="B246" i="6" a="1"/>
  <c r="B246" i="6" s="1"/>
  <c r="A246" i="6" a="1"/>
  <c r="A246" i="6"/>
  <c r="C245" i="6" a="1"/>
  <c r="C245" i="6" s="1"/>
  <c r="D245" i="6" s="1"/>
  <c r="E245" i="6" s="1"/>
  <c r="B245" i="6" a="1"/>
  <c r="B245" i="6" s="1"/>
  <c r="A245" i="6" a="1"/>
  <c r="A245" i="6"/>
  <c r="C244" i="6" a="1"/>
  <c r="C244" i="6" s="1"/>
  <c r="D244" i="6" s="1"/>
  <c r="E244" i="6" s="1"/>
  <c r="B244" i="6" a="1"/>
  <c r="B244" i="6"/>
  <c r="A244" i="6" a="1"/>
  <c r="A244" i="6" s="1"/>
  <c r="C243" i="6" a="1"/>
  <c r="C243" i="6" s="1"/>
  <c r="D243" i="6" s="1"/>
  <c r="E243" i="6" s="1"/>
  <c r="B243" i="6" a="1"/>
  <c r="B243" i="6"/>
  <c r="A243" i="6" a="1"/>
  <c r="A243" i="6" s="1"/>
  <c r="C235" i="6" a="1"/>
  <c r="C235" i="6" s="1"/>
  <c r="D235" i="6" s="1"/>
  <c r="E235" i="6" s="1"/>
  <c r="B235" i="6" a="1"/>
  <c r="B235" i="6"/>
  <c r="A235" i="6" a="1"/>
  <c r="A235" i="6" s="1"/>
  <c r="C234" i="6" a="1"/>
  <c r="C234" i="6" s="1"/>
  <c r="D234" i="6" s="1"/>
  <c r="E234" i="6" s="1"/>
  <c r="B234" i="6" a="1"/>
  <c r="B234" i="6"/>
  <c r="A234" i="6" a="1"/>
  <c r="A234" i="6" s="1"/>
  <c r="C233" i="6" a="1"/>
  <c r="C233" i="6" s="1"/>
  <c r="D233" i="6" s="1"/>
  <c r="E233" i="6" s="1"/>
  <c r="B233" i="6" a="1"/>
  <c r="B233" i="6"/>
  <c r="A233" i="6" a="1"/>
  <c r="A233" i="6" s="1"/>
  <c r="C232" i="6" a="1"/>
  <c r="C232" i="6" s="1"/>
  <c r="D232" i="6" s="1"/>
  <c r="E232" i="6" s="1"/>
  <c r="B232" i="6" a="1"/>
  <c r="B232" i="6"/>
  <c r="A232" i="6" a="1"/>
  <c r="A232" i="6" s="1"/>
  <c r="C231" i="6" a="1"/>
  <c r="C231" i="6" s="1"/>
  <c r="D231" i="6" s="1"/>
  <c r="E231" i="6" s="1"/>
  <c r="B231" i="6" a="1"/>
  <c r="B231" i="6"/>
  <c r="A231" i="6" a="1"/>
  <c r="A231" i="6" s="1"/>
  <c r="C230" i="6" a="1"/>
  <c r="C230" i="6" s="1"/>
  <c r="D230" i="6" s="1"/>
  <c r="E230" i="6" s="1"/>
  <c r="B230" i="6" a="1"/>
  <c r="B230" i="6"/>
  <c r="A230" i="6" a="1"/>
  <c r="A230" i="6" s="1"/>
  <c r="C229" i="6" a="1"/>
  <c r="C229" i="6" s="1"/>
  <c r="D229" i="6" s="1"/>
  <c r="E229" i="6" s="1"/>
  <c r="B229" i="6" a="1"/>
  <c r="B229" i="6"/>
  <c r="A229" i="6" a="1"/>
  <c r="A229" i="6" s="1"/>
  <c r="C228" i="6" a="1"/>
  <c r="C228" i="6" s="1"/>
  <c r="D228" i="6" s="1"/>
  <c r="E228" i="6" s="1"/>
  <c r="B228" i="6" a="1"/>
  <c r="B228" i="6"/>
  <c r="A228" i="6" a="1"/>
  <c r="A228" i="6" s="1"/>
  <c r="C227" i="6" a="1"/>
  <c r="C227" i="6" s="1"/>
  <c r="D227" i="6" s="1"/>
  <c r="E227" i="6" s="1"/>
  <c r="B227" i="6" a="1"/>
  <c r="B227" i="6" s="1"/>
  <c r="A227" i="6" a="1"/>
  <c r="A227" i="6"/>
  <c r="C226" i="6" a="1"/>
  <c r="C226" i="6" s="1"/>
  <c r="D226" i="6" s="1"/>
  <c r="E226" i="6" s="1"/>
  <c r="B226" i="6" a="1"/>
  <c r="B226" i="6" s="1"/>
  <c r="A226" i="6" a="1"/>
  <c r="A226" i="6"/>
  <c r="C218" i="6" a="1"/>
  <c r="C218" i="6" s="1"/>
  <c r="D218" i="6" s="1"/>
  <c r="E218" i="6" s="1"/>
  <c r="B218" i="6" a="1"/>
  <c r="B218" i="6" s="1"/>
  <c r="A218" i="6" a="1"/>
  <c r="A218" i="6"/>
  <c r="C217" i="6" a="1"/>
  <c r="C217" i="6" s="1"/>
  <c r="D217" i="6" s="1"/>
  <c r="E217" i="6" s="1"/>
  <c r="B217" i="6" a="1"/>
  <c r="B217" i="6" s="1"/>
  <c r="A217" i="6" a="1"/>
  <c r="A217" i="6"/>
  <c r="C216" i="6" a="1"/>
  <c r="C216" i="6" s="1"/>
  <c r="D216" i="6" s="1"/>
  <c r="E216" i="6" s="1"/>
  <c r="B216" i="6" a="1"/>
  <c r="B216" i="6" s="1"/>
  <c r="A216" i="6" a="1"/>
  <c r="A216" i="6"/>
  <c r="C215" i="6" a="1"/>
  <c r="C215" i="6" s="1"/>
  <c r="D215" i="6" s="1"/>
  <c r="E215" i="6" s="1"/>
  <c r="B215" i="6" a="1"/>
  <c r="B215" i="6" s="1"/>
  <c r="A215" i="6" a="1"/>
  <c r="A215" i="6"/>
  <c r="C214" i="6" a="1"/>
  <c r="C214" i="6" s="1"/>
  <c r="D214" i="6" s="1"/>
  <c r="E214" i="6" s="1"/>
  <c r="B214" i="6" a="1"/>
  <c r="B214" i="6" s="1"/>
  <c r="A214" i="6" a="1"/>
  <c r="A214" i="6"/>
  <c r="C213" i="6" a="1"/>
  <c r="C213" i="6" s="1"/>
  <c r="D213" i="6" s="1"/>
  <c r="E213" i="6" s="1"/>
  <c r="B213" i="6" a="1"/>
  <c r="B213" i="6" s="1"/>
  <c r="A213" i="6" a="1"/>
  <c r="A213" i="6"/>
  <c r="C212" i="6" a="1"/>
  <c r="C212" i="6" s="1"/>
  <c r="D212" i="6" s="1"/>
  <c r="E212" i="6" s="1"/>
  <c r="B212" i="6" a="1"/>
  <c r="B212" i="6" s="1"/>
  <c r="A212" i="6" a="1"/>
  <c r="A212" i="6"/>
  <c r="C211" i="6" a="1"/>
  <c r="C211" i="6" s="1"/>
  <c r="D211" i="6" s="1"/>
  <c r="E211" i="6" s="1"/>
  <c r="B211" i="6" a="1"/>
  <c r="B211" i="6" s="1"/>
  <c r="A211" i="6" a="1"/>
  <c r="A211" i="6"/>
  <c r="C210" i="6" a="1"/>
  <c r="C210" i="6" s="1"/>
  <c r="D210" i="6" s="1"/>
  <c r="E210" i="6" s="1"/>
  <c r="B210" i="6" a="1"/>
  <c r="B210" i="6"/>
  <c r="A210" i="6" a="1"/>
  <c r="A210" i="6" s="1"/>
  <c r="C209" i="6" a="1"/>
  <c r="C209" i="6" s="1"/>
  <c r="D209" i="6" s="1"/>
  <c r="E209" i="6" s="1"/>
  <c r="B209" i="6" a="1"/>
  <c r="B209" i="6"/>
  <c r="A209" i="6" a="1"/>
  <c r="A209" i="6" s="1"/>
  <c r="C201" i="6" a="1"/>
  <c r="C201" i="6" s="1"/>
  <c r="D201" i="6" s="1"/>
  <c r="E201" i="6" s="1"/>
  <c r="B201" i="6" a="1"/>
  <c r="B201" i="6"/>
  <c r="A201" i="6" a="1"/>
  <c r="A201" i="6" s="1"/>
  <c r="C200" i="6" a="1"/>
  <c r="C200" i="6" s="1"/>
  <c r="D200" i="6" s="1"/>
  <c r="E200" i="6" s="1"/>
  <c r="B200" i="6" a="1"/>
  <c r="B200" i="6"/>
  <c r="A200" i="6" a="1"/>
  <c r="A200" i="6" s="1"/>
  <c r="C199" i="6" a="1"/>
  <c r="C199" i="6" s="1"/>
  <c r="D199" i="6" s="1"/>
  <c r="E199" i="6" s="1"/>
  <c r="B199" i="6" a="1"/>
  <c r="B199" i="6"/>
  <c r="A199" i="6" a="1"/>
  <c r="A199" i="6" s="1"/>
  <c r="C198" i="6" a="1"/>
  <c r="C198" i="6" s="1"/>
  <c r="D198" i="6" s="1"/>
  <c r="E198" i="6" s="1"/>
  <c r="B198" i="6" a="1"/>
  <c r="B198" i="6"/>
  <c r="A198" i="6" a="1"/>
  <c r="A198" i="6" s="1"/>
  <c r="C197" i="6" a="1"/>
  <c r="C197" i="6" s="1"/>
  <c r="D197" i="6" s="1"/>
  <c r="E197" i="6" s="1"/>
  <c r="B197" i="6" a="1"/>
  <c r="B197" i="6"/>
  <c r="A197" i="6" a="1"/>
  <c r="A197" i="6" s="1"/>
  <c r="C196" i="6" a="1"/>
  <c r="C196" i="6" s="1"/>
  <c r="D196" i="6" s="1"/>
  <c r="E196" i="6" s="1"/>
  <c r="B196" i="6" a="1"/>
  <c r="B196" i="6"/>
  <c r="A196" i="6" a="1"/>
  <c r="A196" i="6" s="1"/>
  <c r="C195" i="6" a="1"/>
  <c r="C195" i="6" s="1"/>
  <c r="D195" i="6" s="1"/>
  <c r="E195" i="6" s="1"/>
  <c r="B195" i="6" a="1"/>
  <c r="B195" i="6"/>
  <c r="A195" i="6" a="1"/>
  <c r="A195" i="6" s="1"/>
  <c r="C194" i="6" a="1"/>
  <c r="C194" i="6" s="1"/>
  <c r="D194" i="6" s="1"/>
  <c r="E194" i="6" s="1"/>
  <c r="B194" i="6" a="1"/>
  <c r="B194" i="6"/>
  <c r="A194" i="6" a="1"/>
  <c r="A194" i="6" s="1"/>
  <c r="C193" i="6" a="1"/>
  <c r="C193" i="6" s="1"/>
  <c r="D193" i="6" s="1"/>
  <c r="E193" i="6" s="1"/>
  <c r="B193" i="6" a="1"/>
  <c r="B193" i="6" s="1"/>
  <c r="A193" i="6" a="1"/>
  <c r="A193" i="6"/>
  <c r="C192" i="6" a="1"/>
  <c r="C192" i="6" s="1"/>
  <c r="D192" i="6" s="1"/>
  <c r="E192" i="6" s="1"/>
  <c r="B192" i="6" a="1"/>
  <c r="B192" i="6" s="1"/>
  <c r="A192" i="6" a="1"/>
  <c r="A192" i="6"/>
  <c r="C184" i="6" a="1"/>
  <c r="C184" i="6" s="1"/>
  <c r="D184" i="6" s="1"/>
  <c r="E184" i="6" s="1"/>
  <c r="B184" i="6" a="1"/>
  <c r="B184" i="6" s="1"/>
  <c r="A184" i="6" a="1"/>
  <c r="A184" i="6"/>
  <c r="C183" i="6" a="1"/>
  <c r="C183" i="6" s="1"/>
  <c r="D183" i="6" s="1"/>
  <c r="E183" i="6" s="1"/>
  <c r="B183" i="6" a="1"/>
  <c r="B183" i="6" s="1"/>
  <c r="A183" i="6" a="1"/>
  <c r="A183" i="6"/>
  <c r="C182" i="6" a="1"/>
  <c r="C182" i="6" s="1"/>
  <c r="D182" i="6" s="1"/>
  <c r="E182" i="6" s="1"/>
  <c r="B182" i="6" a="1"/>
  <c r="B182" i="6" s="1"/>
  <c r="A182" i="6" a="1"/>
  <c r="A182" i="6"/>
  <c r="C181" i="6" a="1"/>
  <c r="C181" i="6" s="1"/>
  <c r="D181" i="6" s="1"/>
  <c r="E181" i="6" s="1"/>
  <c r="B181" i="6" a="1"/>
  <c r="B181" i="6" s="1"/>
  <c r="A181" i="6" a="1"/>
  <c r="A181" i="6"/>
  <c r="C180" i="6" a="1"/>
  <c r="C180" i="6" s="1"/>
  <c r="D180" i="6" s="1"/>
  <c r="E180" i="6" s="1"/>
  <c r="B180" i="6" a="1"/>
  <c r="B180" i="6" s="1"/>
  <c r="A180" i="6" a="1"/>
  <c r="A180" i="6"/>
  <c r="C179" i="6" a="1"/>
  <c r="C179" i="6" s="1"/>
  <c r="D179" i="6" s="1"/>
  <c r="E179" i="6" s="1"/>
  <c r="B179" i="6" a="1"/>
  <c r="B179" i="6" s="1"/>
  <c r="A179" i="6" a="1"/>
  <c r="A179" i="6"/>
  <c r="C178" i="6" a="1"/>
  <c r="C178" i="6" s="1"/>
  <c r="D178" i="6" s="1"/>
  <c r="E178" i="6" s="1"/>
  <c r="B178" i="6" a="1"/>
  <c r="B178" i="6" s="1"/>
  <c r="A178" i="6" a="1"/>
  <c r="A178" i="6"/>
  <c r="C177" i="6" a="1"/>
  <c r="C177" i="6" s="1"/>
  <c r="D177" i="6" s="1"/>
  <c r="E177" i="6" s="1"/>
  <c r="B177" i="6" a="1"/>
  <c r="B177" i="6" s="1"/>
  <c r="A177" i="6" a="1"/>
  <c r="A177" i="6"/>
  <c r="C176" i="6" a="1"/>
  <c r="C176" i="6" s="1"/>
  <c r="D176" i="6" s="1"/>
  <c r="E176" i="6" s="1"/>
  <c r="B176" i="6" a="1"/>
  <c r="B176" i="6"/>
  <c r="A176" i="6" a="1"/>
  <c r="A176" i="6" s="1"/>
  <c r="C175" i="6" a="1"/>
  <c r="C175" i="6" s="1"/>
  <c r="D175" i="6" s="1"/>
  <c r="E175" i="6" s="1"/>
  <c r="B175" i="6" a="1"/>
  <c r="B175" i="6"/>
  <c r="A175" i="6" a="1"/>
  <c r="A175" i="6" s="1"/>
  <c r="C167" i="6" a="1"/>
  <c r="C167" i="6" s="1"/>
  <c r="D167" i="6" s="1"/>
  <c r="E167" i="6" s="1"/>
  <c r="B167" i="6" a="1"/>
  <c r="B167" i="6"/>
  <c r="A167" i="6" a="1"/>
  <c r="A167" i="6" s="1"/>
  <c r="C166" i="6" a="1"/>
  <c r="C166" i="6" s="1"/>
  <c r="D166" i="6" s="1"/>
  <c r="E166" i="6" s="1"/>
  <c r="B166" i="6" a="1"/>
  <c r="B166" i="6"/>
  <c r="A166" i="6" a="1"/>
  <c r="A166" i="6" s="1"/>
  <c r="C165" i="6" a="1"/>
  <c r="C165" i="6" s="1"/>
  <c r="D165" i="6" s="1"/>
  <c r="E165" i="6" s="1"/>
  <c r="B165" i="6" a="1"/>
  <c r="B165" i="6"/>
  <c r="A165" i="6" a="1"/>
  <c r="A165" i="6" s="1"/>
  <c r="C164" i="6" a="1"/>
  <c r="C164" i="6" s="1"/>
  <c r="D164" i="6" s="1"/>
  <c r="E164" i="6" s="1"/>
  <c r="B164" i="6" a="1"/>
  <c r="B164" i="6"/>
  <c r="A164" i="6" a="1"/>
  <c r="A164" i="6" s="1"/>
  <c r="C163" i="6" a="1"/>
  <c r="C163" i="6" s="1"/>
  <c r="D163" i="6" s="1"/>
  <c r="E163" i="6" s="1"/>
  <c r="B163" i="6" a="1"/>
  <c r="B163" i="6"/>
  <c r="A163" i="6" a="1"/>
  <c r="A163" i="6" s="1"/>
  <c r="C162" i="6" a="1"/>
  <c r="C162" i="6" s="1"/>
  <c r="D162" i="6" s="1"/>
  <c r="E162" i="6" s="1"/>
  <c r="B162" i="6" a="1"/>
  <c r="B162" i="6"/>
  <c r="A162" i="6" a="1"/>
  <c r="A162" i="6" s="1"/>
  <c r="C161" i="6" a="1"/>
  <c r="C161" i="6" s="1"/>
  <c r="D161" i="6" s="1"/>
  <c r="E161" i="6" s="1"/>
  <c r="B161" i="6" a="1"/>
  <c r="B161" i="6"/>
  <c r="A161" i="6" a="1"/>
  <c r="A161" i="6" s="1"/>
  <c r="C160" i="6" a="1"/>
  <c r="C160" i="6" s="1"/>
  <c r="D160" i="6" s="1"/>
  <c r="E160" i="6" s="1"/>
  <c r="B160" i="6" a="1"/>
  <c r="B160" i="6"/>
  <c r="A160" i="6" a="1"/>
  <c r="A160" i="6" s="1"/>
  <c r="C159" i="6" a="1"/>
  <c r="C159" i="6" s="1"/>
  <c r="D159" i="6" s="1"/>
  <c r="B159" i="6" a="1"/>
  <c r="B159" i="6" s="1"/>
  <c r="A159" i="6" a="1"/>
  <c r="A159" i="6"/>
  <c r="C158" i="6" a="1"/>
  <c r="C158" i="6" s="1"/>
  <c r="D158" i="6" s="1"/>
  <c r="E158" i="6" s="1"/>
  <c r="B158" i="6" a="1"/>
  <c r="B158" i="6" s="1"/>
  <c r="A158" i="6" a="1"/>
  <c r="A158" i="6"/>
  <c r="C150" i="6" a="1"/>
  <c r="C150" i="6" s="1"/>
  <c r="D150" i="6" s="1"/>
  <c r="E150" i="6" s="1"/>
  <c r="B150" i="6" a="1"/>
  <c r="B150" i="6" s="1"/>
  <c r="A150" i="6" a="1"/>
  <c r="A150" i="6"/>
  <c r="C149" i="6" a="1"/>
  <c r="C149" i="6" s="1"/>
  <c r="D149" i="6" s="1"/>
  <c r="E149" i="6" s="1"/>
  <c r="B149" i="6" a="1"/>
  <c r="B149" i="6" s="1"/>
  <c r="A149" i="6" a="1"/>
  <c r="A149" i="6"/>
  <c r="C148" i="6" a="1"/>
  <c r="C148" i="6" s="1"/>
  <c r="D148" i="6" s="1"/>
  <c r="E148" i="6" s="1"/>
  <c r="B148" i="6" a="1"/>
  <c r="B148" i="6" s="1"/>
  <c r="A148" i="6" a="1"/>
  <c r="A148" i="6"/>
  <c r="C147" i="6" a="1"/>
  <c r="C147" i="6" s="1"/>
  <c r="D147" i="6" s="1"/>
  <c r="E147" i="6" s="1"/>
  <c r="B147" i="6" a="1"/>
  <c r="B147" i="6" s="1"/>
  <c r="A147" i="6" a="1"/>
  <c r="A147" i="6"/>
  <c r="C146" i="6" a="1"/>
  <c r="C146" i="6" s="1"/>
  <c r="D146" i="6" s="1"/>
  <c r="E146" i="6" s="1"/>
  <c r="B146" i="6" a="1"/>
  <c r="B146" i="6" s="1"/>
  <c r="A146" i="6" a="1"/>
  <c r="A146" i="6"/>
  <c r="C145" i="6" a="1"/>
  <c r="C145" i="6" s="1"/>
  <c r="D145" i="6" s="1"/>
  <c r="E145" i="6" s="1"/>
  <c r="B145" i="6" a="1"/>
  <c r="B145" i="6" s="1"/>
  <c r="A145" i="6" a="1"/>
  <c r="A145" i="6"/>
  <c r="C144" i="6" a="1"/>
  <c r="C144" i="6" s="1"/>
  <c r="D144" i="6" s="1"/>
  <c r="E144" i="6" s="1"/>
  <c r="B144" i="6" a="1"/>
  <c r="B144" i="6" s="1"/>
  <c r="A144" i="6" a="1"/>
  <c r="A144" i="6"/>
  <c r="C143" i="6" a="1"/>
  <c r="C143" i="6" s="1"/>
  <c r="D143" i="6" s="1"/>
  <c r="E143" i="6" s="1"/>
  <c r="B143" i="6" a="1"/>
  <c r="B143" i="6" s="1"/>
  <c r="A143" i="6" a="1"/>
  <c r="A143" i="6"/>
  <c r="C142" i="6" a="1"/>
  <c r="C142" i="6" s="1"/>
  <c r="D142" i="6" s="1"/>
  <c r="E142" i="6" s="1"/>
  <c r="B142" i="6" a="1"/>
  <c r="B142" i="6"/>
  <c r="A142" i="6" a="1"/>
  <c r="A142" i="6" s="1"/>
  <c r="C141" i="6" a="1"/>
  <c r="C141" i="6" s="1"/>
  <c r="D141" i="6" s="1"/>
  <c r="E141" i="6" s="1"/>
  <c r="B141" i="6" a="1"/>
  <c r="B141" i="6"/>
  <c r="A141" i="6" a="1"/>
  <c r="A141" i="6" s="1"/>
  <c r="C133" i="6" a="1"/>
  <c r="C133" i="6" s="1"/>
  <c r="D133" i="6" s="1"/>
  <c r="E133" i="6" s="1"/>
  <c r="B133" i="6" a="1"/>
  <c r="B133" i="6"/>
  <c r="A133" i="6" a="1"/>
  <c r="A133" i="6" s="1"/>
  <c r="C132" i="6" a="1"/>
  <c r="C132" i="6" s="1"/>
  <c r="D132" i="6" s="1"/>
  <c r="E132" i="6" s="1"/>
  <c r="B132" i="6" a="1"/>
  <c r="B132" i="6"/>
  <c r="A132" i="6" a="1"/>
  <c r="A132" i="6" s="1"/>
  <c r="C131" i="6" a="1"/>
  <c r="C131" i="6" s="1"/>
  <c r="D131" i="6" s="1"/>
  <c r="E131" i="6" s="1"/>
  <c r="B131" i="6" a="1"/>
  <c r="B131" i="6"/>
  <c r="A131" i="6" a="1"/>
  <c r="A131" i="6" s="1"/>
  <c r="C130" i="6" a="1"/>
  <c r="C130" i="6" s="1"/>
  <c r="D130" i="6" s="1"/>
  <c r="E130" i="6" s="1"/>
  <c r="B130" i="6" a="1"/>
  <c r="B130" i="6"/>
  <c r="A130" i="6" a="1"/>
  <c r="A130" i="6" s="1"/>
  <c r="C129" i="6" a="1"/>
  <c r="C129" i="6" s="1"/>
  <c r="D129" i="6" s="1"/>
  <c r="E129" i="6" s="1"/>
  <c r="B129" i="6" a="1"/>
  <c r="B129" i="6"/>
  <c r="A129" i="6" a="1"/>
  <c r="A129" i="6" s="1"/>
  <c r="C128" i="6" a="1"/>
  <c r="C128" i="6" s="1"/>
  <c r="D128" i="6" s="1"/>
  <c r="E128" i="6" s="1"/>
  <c r="B128" i="6" a="1"/>
  <c r="B128" i="6"/>
  <c r="A128" i="6" a="1"/>
  <c r="A128" i="6" s="1"/>
  <c r="C127" i="6" a="1"/>
  <c r="C127" i="6" s="1"/>
  <c r="D127" i="6" s="1"/>
  <c r="E127" i="6" s="1"/>
  <c r="B127" i="6" a="1"/>
  <c r="B127" i="6"/>
  <c r="A127" i="6" a="1"/>
  <c r="A127" i="6" s="1"/>
  <c r="C126" i="6" a="1"/>
  <c r="C126" i="6" s="1"/>
  <c r="D126" i="6" s="1"/>
  <c r="E126" i="6" s="1"/>
  <c r="B126" i="6" a="1"/>
  <c r="B126" i="6"/>
  <c r="A126" i="6" a="1"/>
  <c r="A126" i="6" s="1"/>
  <c r="C125" i="6" a="1"/>
  <c r="C125" i="6" s="1"/>
  <c r="D125" i="6" s="1"/>
  <c r="B125" i="6" a="1"/>
  <c r="B125" i="6" s="1"/>
  <c r="A125" i="6" a="1"/>
  <c r="A125" i="6"/>
  <c r="C124" i="6" a="1"/>
  <c r="C124" i="6" s="1"/>
  <c r="D124" i="6" s="1"/>
  <c r="E124" i="6" s="1"/>
  <c r="B124" i="6" a="1"/>
  <c r="B124" i="6" s="1"/>
  <c r="A124" i="6" a="1"/>
  <c r="A124" i="6"/>
  <c r="C116" i="6" a="1"/>
  <c r="C116" i="6" s="1"/>
  <c r="D116" i="6" s="1"/>
  <c r="E116" i="6" s="1"/>
  <c r="B116" i="6" a="1"/>
  <c r="B116" i="6" s="1"/>
  <c r="A116" i="6" a="1"/>
  <c r="A116" i="6"/>
  <c r="C115" i="6" a="1"/>
  <c r="C115" i="6" s="1"/>
  <c r="D115" i="6" s="1"/>
  <c r="E115" i="6" s="1"/>
  <c r="B115" i="6" a="1"/>
  <c r="B115" i="6" s="1"/>
  <c r="A115" i="6" a="1"/>
  <c r="A115" i="6"/>
  <c r="C114" i="6" a="1"/>
  <c r="C114" i="6" s="1"/>
  <c r="D114" i="6" s="1"/>
  <c r="E114" i="6" s="1"/>
  <c r="B114" i="6" a="1"/>
  <c r="B114" i="6" s="1"/>
  <c r="A114" i="6" a="1"/>
  <c r="A114" i="6"/>
  <c r="C113" i="6" a="1"/>
  <c r="C113" i="6" s="1"/>
  <c r="D113" i="6" s="1"/>
  <c r="E113" i="6" s="1"/>
  <c r="B113" i="6" a="1"/>
  <c r="B113" i="6" s="1"/>
  <c r="A113" i="6" a="1"/>
  <c r="A113" i="6"/>
  <c r="C112" i="6" a="1"/>
  <c r="C112" i="6" s="1"/>
  <c r="D112" i="6" s="1"/>
  <c r="E112" i="6" s="1"/>
  <c r="B112" i="6" a="1"/>
  <c r="B112" i="6" s="1"/>
  <c r="A112" i="6" a="1"/>
  <c r="A112" i="6"/>
  <c r="C111" i="6" a="1"/>
  <c r="C111" i="6" s="1"/>
  <c r="D111" i="6" s="1"/>
  <c r="E111" i="6" s="1"/>
  <c r="B111" i="6" a="1"/>
  <c r="B111" i="6" s="1"/>
  <c r="A111" i="6" a="1"/>
  <c r="A111" i="6"/>
  <c r="C110" i="6" a="1"/>
  <c r="C110" i="6" s="1"/>
  <c r="D110" i="6" s="1"/>
  <c r="E110" i="6" s="1"/>
  <c r="B110" i="6" a="1"/>
  <c r="B110" i="6" s="1"/>
  <c r="A110" i="6" a="1"/>
  <c r="A110" i="6"/>
  <c r="C109" i="6" a="1"/>
  <c r="C109" i="6" s="1"/>
  <c r="D109" i="6" s="1"/>
  <c r="E109" i="6" s="1"/>
  <c r="B109" i="6" a="1"/>
  <c r="B109" i="6" s="1"/>
  <c r="A109" i="6" a="1"/>
  <c r="A109" i="6"/>
  <c r="C108" i="6" a="1"/>
  <c r="C108" i="6" s="1"/>
  <c r="D108" i="6" s="1"/>
  <c r="E108" i="6" s="1"/>
  <c r="B108" i="6" a="1"/>
  <c r="B108" i="6"/>
  <c r="A108" i="6" a="1"/>
  <c r="A108" i="6" s="1"/>
  <c r="C107" i="6" a="1"/>
  <c r="C107" i="6" s="1"/>
  <c r="D107" i="6" s="1"/>
  <c r="E107" i="6" s="1"/>
  <c r="B107" i="6" a="1"/>
  <c r="B107" i="6"/>
  <c r="A107" i="6" a="1"/>
  <c r="A107" i="6" s="1"/>
  <c r="C99" i="6" a="1"/>
  <c r="C99" i="6" s="1"/>
  <c r="D99" i="6" s="1"/>
  <c r="E99" i="6" s="1"/>
  <c r="B99" i="6" a="1"/>
  <c r="B99" i="6"/>
  <c r="A99" i="6" a="1"/>
  <c r="A99" i="6" s="1"/>
  <c r="C98" i="6" a="1"/>
  <c r="C98" i="6" s="1"/>
  <c r="D98" i="6" s="1"/>
  <c r="E98" i="6" s="1"/>
  <c r="B98" i="6" a="1"/>
  <c r="B98" i="6"/>
  <c r="A98" i="6" a="1"/>
  <c r="A98" i="6" s="1"/>
  <c r="C97" i="6" a="1"/>
  <c r="C97" i="6" s="1"/>
  <c r="D97" i="6" s="1"/>
  <c r="E97" i="6" s="1"/>
  <c r="B97" i="6" a="1"/>
  <c r="B97" i="6"/>
  <c r="A97" i="6" a="1"/>
  <c r="A97" i="6" s="1"/>
  <c r="C96" i="6" a="1"/>
  <c r="C96" i="6" s="1"/>
  <c r="D96" i="6" s="1"/>
  <c r="E96" i="6" s="1"/>
  <c r="B96" i="6" a="1"/>
  <c r="B96" i="6"/>
  <c r="A96" i="6" a="1"/>
  <c r="A96" i="6" s="1"/>
  <c r="C95" i="6" a="1"/>
  <c r="C95" i="6" s="1"/>
  <c r="D95" i="6" s="1"/>
  <c r="E95" i="6" s="1"/>
  <c r="B95" i="6" a="1"/>
  <c r="B95" i="6"/>
  <c r="A95" i="6" a="1"/>
  <c r="A95" i="6" s="1"/>
  <c r="C94" i="6" a="1"/>
  <c r="C94" i="6" s="1"/>
  <c r="D94" i="6" s="1"/>
  <c r="E94" i="6" s="1"/>
  <c r="B94" i="6" a="1"/>
  <c r="B94" i="6"/>
  <c r="A94" i="6" a="1"/>
  <c r="A94" i="6" s="1"/>
  <c r="C93" i="6" a="1"/>
  <c r="C93" i="6" s="1"/>
  <c r="D93" i="6" s="1"/>
  <c r="E93" i="6" s="1"/>
  <c r="B93" i="6" a="1"/>
  <c r="B93" i="6"/>
  <c r="A93" i="6" a="1"/>
  <c r="A93" i="6" s="1"/>
  <c r="C92" i="6" a="1"/>
  <c r="C92" i="6" s="1"/>
  <c r="D92" i="6" s="1"/>
  <c r="E92" i="6" s="1"/>
  <c r="B92" i="6" a="1"/>
  <c r="B92" i="6"/>
  <c r="A92" i="6" a="1"/>
  <c r="A92" i="6" s="1"/>
  <c r="C91" i="6" a="1"/>
  <c r="C91" i="6" s="1"/>
  <c r="D91" i="6" s="1"/>
  <c r="B91" i="6" a="1"/>
  <c r="B91" i="6" s="1"/>
  <c r="A91" i="6" a="1"/>
  <c r="A91" i="6"/>
  <c r="C90" i="6" a="1"/>
  <c r="C90" i="6" s="1"/>
  <c r="D90" i="6" s="1"/>
  <c r="E90" i="6" s="1"/>
  <c r="B90" i="6" a="1"/>
  <c r="B90" i="6" s="1"/>
  <c r="A90" i="6" a="1"/>
  <c r="A90" i="6"/>
  <c r="C82" i="6" a="1"/>
  <c r="C82" i="6" s="1"/>
  <c r="D82" i="6" s="1"/>
  <c r="E82" i="6" s="1"/>
  <c r="B82" i="6" a="1"/>
  <c r="B82" i="6" s="1"/>
  <c r="A82" i="6" a="1"/>
  <c r="A82" i="6"/>
  <c r="C81" i="6" a="1"/>
  <c r="C81" i="6" s="1"/>
  <c r="D81" i="6" s="1"/>
  <c r="E81" i="6" s="1"/>
  <c r="B81" i="6" a="1"/>
  <c r="B81" i="6" s="1"/>
  <c r="A81" i="6" a="1"/>
  <c r="A81" i="6"/>
  <c r="C80" i="6" a="1"/>
  <c r="C80" i="6" s="1"/>
  <c r="D80" i="6" s="1"/>
  <c r="E80" i="6" s="1"/>
  <c r="B80" i="6" a="1"/>
  <c r="B80" i="6" s="1"/>
  <c r="A80" i="6" a="1"/>
  <c r="A80" i="6"/>
  <c r="C79" i="6" a="1"/>
  <c r="C79" i="6" s="1"/>
  <c r="D79" i="6" s="1"/>
  <c r="E79" i="6" s="1"/>
  <c r="B79" i="6" a="1"/>
  <c r="B79" i="6" s="1"/>
  <c r="A79" i="6" a="1"/>
  <c r="A79" i="6"/>
  <c r="C78" i="6" a="1"/>
  <c r="C78" i="6" s="1"/>
  <c r="D78" i="6" s="1"/>
  <c r="E78" i="6" s="1"/>
  <c r="B78" i="6" a="1"/>
  <c r="B78" i="6" s="1"/>
  <c r="A78" i="6" a="1"/>
  <c r="A78" i="6"/>
  <c r="C77" i="6" a="1"/>
  <c r="C77" i="6" s="1"/>
  <c r="D77" i="6" s="1"/>
  <c r="E77" i="6" s="1"/>
  <c r="B77" i="6" a="1"/>
  <c r="B77" i="6" s="1"/>
  <c r="A77" i="6" a="1"/>
  <c r="A77" i="6"/>
  <c r="C76" i="6" a="1"/>
  <c r="C76" i="6" s="1"/>
  <c r="D76" i="6" s="1"/>
  <c r="E76" i="6" s="1"/>
  <c r="B76" i="6" a="1"/>
  <c r="B76" i="6" s="1"/>
  <c r="A76" i="6" a="1"/>
  <c r="A76" i="6"/>
  <c r="C75" i="6" a="1"/>
  <c r="C75" i="6" s="1"/>
  <c r="D75" i="6" s="1"/>
  <c r="E75" i="6" s="1"/>
  <c r="B75" i="6" a="1"/>
  <c r="B75" i="6" s="1"/>
  <c r="A75" i="6" a="1"/>
  <c r="A75" i="6"/>
  <c r="C74" i="6" a="1"/>
  <c r="C74" i="6" s="1"/>
  <c r="D74" i="6" s="1"/>
  <c r="E74" i="6" s="1"/>
  <c r="B74" i="6" a="1"/>
  <c r="B74" i="6"/>
  <c r="A74" i="6" a="1"/>
  <c r="A74" i="6" s="1"/>
  <c r="C73" i="6" a="1"/>
  <c r="C73" i="6" s="1"/>
  <c r="D73" i="6" s="1"/>
  <c r="E73" i="6" s="1"/>
  <c r="B73" i="6" a="1"/>
  <c r="B73" i="6"/>
  <c r="A73" i="6" a="1"/>
  <c r="A73" i="6" s="1"/>
  <c r="C65" i="6" a="1"/>
  <c r="C65" i="6" s="1"/>
  <c r="D65" i="6" s="1"/>
  <c r="E65" i="6" s="1"/>
  <c r="B65" i="6" a="1"/>
  <c r="B65" i="6"/>
  <c r="A65" i="6" a="1"/>
  <c r="A65" i="6" s="1"/>
  <c r="C64" i="6" a="1"/>
  <c r="C64" i="6" s="1"/>
  <c r="D64" i="6" s="1"/>
  <c r="E64" i="6" s="1"/>
  <c r="B64" i="6" a="1"/>
  <c r="B64" i="6"/>
  <c r="A64" i="6" a="1"/>
  <c r="A64" i="6" s="1"/>
  <c r="C63" i="6" a="1"/>
  <c r="C63" i="6" s="1"/>
  <c r="D63" i="6" s="1"/>
  <c r="E63" i="6" s="1"/>
  <c r="B63" i="6" a="1"/>
  <c r="B63" i="6"/>
  <c r="A63" i="6" a="1"/>
  <c r="A63" i="6" s="1"/>
  <c r="C62" i="6" a="1"/>
  <c r="C62" i="6" s="1"/>
  <c r="D62" i="6" s="1"/>
  <c r="E62" i="6" s="1"/>
  <c r="B62" i="6" a="1"/>
  <c r="B62" i="6"/>
  <c r="A62" i="6" a="1"/>
  <c r="A62" i="6" s="1"/>
  <c r="C61" i="6" a="1"/>
  <c r="C61" i="6" s="1"/>
  <c r="D61" i="6" s="1"/>
  <c r="E61" i="6" s="1"/>
  <c r="B61" i="6" a="1"/>
  <c r="B61" i="6"/>
  <c r="A61" i="6" a="1"/>
  <c r="A61" i="6" s="1"/>
  <c r="C60" i="6" a="1"/>
  <c r="C60" i="6" s="1"/>
  <c r="D60" i="6" s="1"/>
  <c r="E60" i="6" s="1"/>
  <c r="B60" i="6" a="1"/>
  <c r="B60" i="6"/>
  <c r="A60" i="6" a="1"/>
  <c r="A60" i="6" s="1"/>
  <c r="C59" i="6" a="1"/>
  <c r="C59" i="6" s="1"/>
  <c r="D59" i="6" s="1"/>
  <c r="E59" i="6" s="1"/>
  <c r="B59" i="6" a="1"/>
  <c r="B59" i="6"/>
  <c r="A59" i="6" a="1"/>
  <c r="A59" i="6" s="1"/>
  <c r="C58" i="6" a="1"/>
  <c r="C58" i="6" s="1"/>
  <c r="D58" i="6" s="1"/>
  <c r="E58" i="6" s="1"/>
  <c r="B58" i="6" a="1"/>
  <c r="B58" i="6"/>
  <c r="A58" i="6" a="1"/>
  <c r="A58" i="6" s="1"/>
  <c r="C57" i="6" a="1"/>
  <c r="C57" i="6" s="1"/>
  <c r="D57" i="6" s="1"/>
  <c r="E57" i="6" s="1"/>
  <c r="B57" i="6" a="1"/>
  <c r="B57" i="6" s="1"/>
  <c r="A57" i="6" a="1"/>
  <c r="A57" i="6"/>
  <c r="C56" i="6" a="1"/>
  <c r="C56" i="6" s="1"/>
  <c r="D56" i="6" s="1"/>
  <c r="E56" i="6" s="1"/>
  <c r="B56" i="6" a="1"/>
  <c r="B56" i="6" s="1"/>
  <c r="A56" i="6" a="1"/>
  <c r="A56" i="6"/>
  <c r="C48" i="6" a="1"/>
  <c r="C48" i="6" s="1"/>
  <c r="D48" i="6" s="1"/>
  <c r="E48" i="6" s="1"/>
  <c r="B48" i="6" a="1"/>
  <c r="B48" i="6" s="1"/>
  <c r="A48" i="6" a="1"/>
  <c r="A48" i="6"/>
  <c r="C47" i="6" a="1"/>
  <c r="C47" i="6" s="1"/>
  <c r="D47" i="6" s="1"/>
  <c r="E47" i="6" s="1"/>
  <c r="B47" i="6" a="1"/>
  <c r="B47" i="6" s="1"/>
  <c r="A47" i="6" a="1"/>
  <c r="A47" i="6"/>
  <c r="C46" i="6" a="1"/>
  <c r="C46" i="6" s="1"/>
  <c r="D46" i="6" s="1"/>
  <c r="E46" i="6" s="1"/>
  <c r="B46" i="6" a="1"/>
  <c r="B46" i="6" s="1"/>
  <c r="A46" i="6" a="1"/>
  <c r="A46" i="6"/>
  <c r="C45" i="6" a="1"/>
  <c r="C45" i="6" s="1"/>
  <c r="D45" i="6" s="1"/>
  <c r="E45" i="6" s="1"/>
  <c r="B45" i="6" a="1"/>
  <c r="B45" i="6" s="1"/>
  <c r="A45" i="6" a="1"/>
  <c r="A45" i="6"/>
  <c r="C44" i="6" a="1"/>
  <c r="C44" i="6" s="1"/>
  <c r="D44" i="6" s="1"/>
  <c r="E44" i="6" s="1"/>
  <c r="B44" i="6" a="1"/>
  <c r="B44" i="6" s="1"/>
  <c r="A44" i="6" a="1"/>
  <c r="A44" i="6"/>
  <c r="C43" i="6" a="1"/>
  <c r="C43" i="6" s="1"/>
  <c r="D43" i="6" s="1"/>
  <c r="E43" i="6" s="1"/>
  <c r="B43" i="6" a="1"/>
  <c r="B43" i="6" s="1"/>
  <c r="A43" i="6" a="1"/>
  <c r="A43" i="6"/>
  <c r="C42" i="6" a="1"/>
  <c r="C42" i="6" s="1"/>
  <c r="D42" i="6" s="1"/>
  <c r="E42" i="6" s="1"/>
  <c r="B42" i="6" a="1"/>
  <c r="B42" i="6" s="1"/>
  <c r="A42" i="6" a="1"/>
  <c r="A42" i="6"/>
  <c r="C41" i="6" a="1"/>
  <c r="C41" i="6" s="1"/>
  <c r="D41" i="6" s="1"/>
  <c r="E41" i="6" s="1"/>
  <c r="B41" i="6" a="1"/>
  <c r="B41" i="6" s="1"/>
  <c r="A41" i="6" a="1"/>
  <c r="A41" i="6"/>
  <c r="C40" i="6" a="1"/>
  <c r="C40" i="6" s="1"/>
  <c r="D40" i="6" s="1"/>
  <c r="E40" i="6" s="1"/>
  <c r="B40" i="6" a="1"/>
  <c r="B40" i="6"/>
  <c r="A40" i="6" a="1"/>
  <c r="A40" i="6" s="1"/>
  <c r="C39" i="6" a="1"/>
  <c r="C39" i="6" s="1"/>
  <c r="D39" i="6" s="1"/>
  <c r="E39" i="6" s="1"/>
  <c r="B39" i="6" a="1"/>
  <c r="B39" i="6"/>
  <c r="A39" i="6" a="1"/>
  <c r="A39" i="6" s="1"/>
  <c r="C31" i="6" a="1"/>
  <c r="C31" i="6" s="1"/>
  <c r="D31" i="6" s="1"/>
  <c r="E31" i="6" s="1"/>
  <c r="B31" i="6" a="1"/>
  <c r="B31" i="6"/>
  <c r="A31" i="6" a="1"/>
  <c r="A31" i="6" s="1"/>
  <c r="C30" i="6" a="1"/>
  <c r="C30" i="6" s="1"/>
  <c r="D30" i="6" s="1"/>
  <c r="E30" i="6" s="1"/>
  <c r="B30" i="6" a="1"/>
  <c r="B30" i="6"/>
  <c r="A30" i="6" a="1"/>
  <c r="A30" i="6" s="1"/>
  <c r="C29" i="6" a="1"/>
  <c r="C29" i="6" s="1"/>
  <c r="D29" i="6" s="1"/>
  <c r="E29" i="6" s="1"/>
  <c r="B29" i="6" a="1"/>
  <c r="B29" i="6"/>
  <c r="A29" i="6" a="1"/>
  <c r="A29" i="6" s="1"/>
  <c r="C28" i="6" a="1"/>
  <c r="C28" i="6" s="1"/>
  <c r="D28" i="6" s="1"/>
  <c r="E28" i="6" s="1"/>
  <c r="B28" i="6" a="1"/>
  <c r="B28" i="6"/>
  <c r="A28" i="6" a="1"/>
  <c r="A28" i="6" s="1"/>
  <c r="C27" i="6" a="1"/>
  <c r="C27" i="6" s="1"/>
  <c r="D27" i="6" s="1"/>
  <c r="E27" i="6" s="1"/>
  <c r="B27" i="6" a="1"/>
  <c r="B27" i="6"/>
  <c r="A27" i="6" a="1"/>
  <c r="A27" i="6" s="1"/>
  <c r="C26" i="6" a="1"/>
  <c r="C26" i="6" s="1"/>
  <c r="D26" i="6" s="1"/>
  <c r="E26" i="6" s="1"/>
  <c r="B26" i="6" a="1"/>
  <c r="B26" i="6"/>
  <c r="A26" i="6" a="1"/>
  <c r="A26" i="6" s="1"/>
  <c r="C25" i="6" a="1"/>
  <c r="C25" i="6" s="1"/>
  <c r="D25" i="6" s="1"/>
  <c r="E25" i="6" s="1"/>
  <c r="B25" i="6" a="1"/>
  <c r="B25" i="6"/>
  <c r="A25" i="6" a="1"/>
  <c r="A25" i="6" s="1"/>
  <c r="C24" i="6" a="1"/>
  <c r="C24" i="6" s="1"/>
  <c r="D24" i="6" s="1"/>
  <c r="E24" i="6" s="1"/>
  <c r="B24" i="6" a="1"/>
  <c r="B24" i="6"/>
  <c r="A24" i="6" a="1"/>
  <c r="A24" i="6" s="1"/>
  <c r="C23" i="6" a="1"/>
  <c r="C23" i="6" s="1"/>
  <c r="D23" i="6" s="1"/>
  <c r="E23" i="6" s="1"/>
  <c r="B23" i="6" a="1"/>
  <c r="B23" i="6" s="1"/>
  <c r="A23" i="6" a="1"/>
  <c r="A23" i="6"/>
  <c r="C22" i="6" a="1"/>
  <c r="C22" i="6" s="1"/>
  <c r="D22" i="6" s="1"/>
  <c r="E22" i="6" s="1"/>
  <c r="B22" i="6" a="1"/>
  <c r="B22" i="6" s="1"/>
  <c r="C12" i="6" s="1"/>
  <c r="C14" i="6" s="1"/>
  <c r="A22" i="6" a="1"/>
  <c r="A22" i="6"/>
  <c r="C65" i="5" a="1"/>
  <c r="C65" i="5" s="1"/>
  <c r="D65" i="5" s="1"/>
  <c r="E65" i="5" s="1"/>
  <c r="B65" i="5" a="1"/>
  <c r="B65" i="5"/>
  <c r="A65" i="5" a="1"/>
  <c r="A65" i="5" s="1"/>
  <c r="C64" i="5" a="1"/>
  <c r="C64" i="5" s="1"/>
  <c r="D64" i="5" s="1"/>
  <c r="E64" i="5" s="1"/>
  <c r="B64" i="5" a="1"/>
  <c r="B64" i="5"/>
  <c r="A64" i="5" a="1"/>
  <c r="A64" i="5" s="1"/>
  <c r="C63" i="5" a="1"/>
  <c r="C63" i="5" s="1"/>
  <c r="D63" i="5" s="1"/>
  <c r="E63" i="5" s="1"/>
  <c r="B63" i="5" a="1"/>
  <c r="B63" i="5"/>
  <c r="A63" i="5" a="1"/>
  <c r="A63" i="5" s="1"/>
  <c r="C62" i="5" a="1"/>
  <c r="C62" i="5" s="1"/>
  <c r="D62" i="5" s="1"/>
  <c r="E62" i="5" s="1"/>
  <c r="B62" i="5" a="1"/>
  <c r="B62" i="5"/>
  <c r="A62" i="5" a="1"/>
  <c r="A62" i="5" s="1"/>
  <c r="C61" i="5" a="1"/>
  <c r="C61" i="5" s="1"/>
  <c r="D61" i="5" s="1"/>
  <c r="E61" i="5" s="1"/>
  <c r="B61" i="5" a="1"/>
  <c r="B61" i="5"/>
  <c r="A61" i="5" a="1"/>
  <c r="A61" i="5" s="1"/>
  <c r="C60" i="5" a="1"/>
  <c r="C60" i="5" s="1"/>
  <c r="D60" i="5" s="1"/>
  <c r="E60" i="5" s="1"/>
  <c r="B60" i="5" a="1"/>
  <c r="B60" i="5"/>
  <c r="A60" i="5" a="1"/>
  <c r="A60" i="5" s="1"/>
  <c r="C59" i="5" a="1"/>
  <c r="C59" i="5" s="1"/>
  <c r="D59" i="5" s="1"/>
  <c r="E59" i="5" s="1"/>
  <c r="B59" i="5" a="1"/>
  <c r="B59" i="5"/>
  <c r="A59" i="5" a="1"/>
  <c r="A59" i="5" s="1"/>
  <c r="C58" i="5" a="1"/>
  <c r="C58" i="5" s="1"/>
  <c r="D58" i="5" s="1"/>
  <c r="E58" i="5" s="1"/>
  <c r="B58" i="5" a="1"/>
  <c r="B58" i="5"/>
  <c r="A58" i="5" a="1"/>
  <c r="A58" i="5" s="1"/>
  <c r="C57" i="5" a="1"/>
  <c r="C57" i="5" s="1"/>
  <c r="D57" i="5" s="1"/>
  <c r="E57" i="5" s="1"/>
  <c r="B57" i="5" a="1"/>
  <c r="B57" i="5" s="1"/>
  <c r="A57" i="5" a="1"/>
  <c r="A57" i="5"/>
  <c r="C56" i="5" a="1"/>
  <c r="C56" i="5" s="1"/>
  <c r="D56" i="5" s="1"/>
  <c r="E56" i="5" s="1"/>
  <c r="B56" i="5" a="1"/>
  <c r="B56" i="5" s="1"/>
  <c r="A56" i="5" a="1"/>
  <c r="A56" i="5"/>
  <c r="C48" i="5" a="1"/>
  <c r="C48" i="5" s="1"/>
  <c r="D48" i="5" s="1"/>
  <c r="E48" i="5" s="1"/>
  <c r="B48" i="5" a="1"/>
  <c r="B48" i="5" s="1"/>
  <c r="A48" i="5" a="1"/>
  <c r="A48" i="5"/>
  <c r="C47" i="5" a="1"/>
  <c r="C47" i="5" s="1"/>
  <c r="D47" i="5" s="1"/>
  <c r="E47" i="5" s="1"/>
  <c r="B47" i="5" a="1"/>
  <c r="B47" i="5" s="1"/>
  <c r="A47" i="5" a="1"/>
  <c r="A47" i="5"/>
  <c r="C46" i="5" a="1"/>
  <c r="C46" i="5" s="1"/>
  <c r="D46" i="5" s="1"/>
  <c r="E46" i="5" s="1"/>
  <c r="B46" i="5" a="1"/>
  <c r="B46" i="5" s="1"/>
  <c r="A46" i="5" a="1"/>
  <c r="A46" i="5"/>
  <c r="C45" i="5" a="1"/>
  <c r="C45" i="5" s="1"/>
  <c r="D45" i="5" s="1"/>
  <c r="E45" i="5" s="1"/>
  <c r="B45" i="5" a="1"/>
  <c r="B45" i="5" s="1"/>
  <c r="A45" i="5" a="1"/>
  <c r="A45" i="5"/>
  <c r="C44" i="5" a="1"/>
  <c r="C44" i="5" s="1"/>
  <c r="D44" i="5" s="1"/>
  <c r="E44" i="5" s="1"/>
  <c r="B44" i="5" a="1"/>
  <c r="B44" i="5" s="1"/>
  <c r="A44" i="5" a="1"/>
  <c r="A44" i="5"/>
  <c r="C43" i="5" a="1"/>
  <c r="C43" i="5" s="1"/>
  <c r="D43" i="5" s="1"/>
  <c r="E43" i="5" s="1"/>
  <c r="B43" i="5" a="1"/>
  <c r="B43" i="5" s="1"/>
  <c r="A43" i="5" a="1"/>
  <c r="A43" i="5"/>
  <c r="C42" i="5" a="1"/>
  <c r="C42" i="5" s="1"/>
  <c r="D42" i="5" s="1"/>
  <c r="E42" i="5" s="1"/>
  <c r="B42" i="5" a="1"/>
  <c r="B42" i="5" s="1"/>
  <c r="A42" i="5" a="1"/>
  <c r="A42" i="5"/>
  <c r="C41" i="5" a="1"/>
  <c r="C41" i="5" s="1"/>
  <c r="D41" i="5" s="1"/>
  <c r="E41" i="5" s="1"/>
  <c r="B41" i="5" a="1"/>
  <c r="B41" i="5" s="1"/>
  <c r="A41" i="5" a="1"/>
  <c r="A41" i="5"/>
  <c r="C40" i="5" a="1"/>
  <c r="C40" i="5" s="1"/>
  <c r="D40" i="5" s="1"/>
  <c r="E40" i="5" s="1"/>
  <c r="B40" i="5" a="1"/>
  <c r="B40" i="5" s="1"/>
  <c r="A40" i="5" a="1"/>
  <c r="A40" i="5" s="1"/>
  <c r="C39" i="5" a="1"/>
  <c r="C39" i="5" s="1"/>
  <c r="E39" i="5" s="1"/>
  <c r="B39" i="5" a="1"/>
  <c r="B39" i="5"/>
  <c r="A39" i="5" a="1"/>
  <c r="A39" i="5" s="1"/>
  <c r="C31" i="5" a="1"/>
  <c r="C31" i="5" s="1"/>
  <c r="D31" i="5" s="1"/>
  <c r="E31" i="5" s="1"/>
  <c r="B31" i="5" a="1"/>
  <c r="B31" i="5"/>
  <c r="A31" i="5" a="1"/>
  <c r="A31" i="5"/>
  <c r="C30" i="5" a="1"/>
  <c r="C30" i="5" s="1"/>
  <c r="D30" i="5" s="1"/>
  <c r="E30" i="5" s="1"/>
  <c r="B30" i="5" a="1"/>
  <c r="B30" i="5"/>
  <c r="A30" i="5" a="1"/>
  <c r="A30" i="5"/>
  <c r="C29" i="5" a="1"/>
  <c r="C29" i="5" s="1"/>
  <c r="D29" i="5" s="1"/>
  <c r="E29" i="5" s="1"/>
  <c r="B29" i="5" a="1"/>
  <c r="B29" i="5"/>
  <c r="A29" i="5" a="1"/>
  <c r="A29" i="5"/>
  <c r="C28" i="5" a="1"/>
  <c r="C28" i="5" s="1"/>
  <c r="D28" i="5" s="1"/>
  <c r="E28" i="5" s="1"/>
  <c r="B28" i="5" a="1"/>
  <c r="B28" i="5"/>
  <c r="A28" i="5" a="1"/>
  <c r="A28" i="5" s="1"/>
  <c r="C27" i="5" a="1"/>
  <c r="C27" i="5" s="1"/>
  <c r="D27" i="5" s="1"/>
  <c r="E27" i="5" s="1"/>
  <c r="B27" i="5" a="1"/>
  <c r="B27" i="5"/>
  <c r="A27" i="5" a="1"/>
  <c r="A27" i="5"/>
  <c r="C26" i="5" a="1"/>
  <c r="C26" i="5" s="1"/>
  <c r="D26" i="5" s="1"/>
  <c r="E26" i="5" s="1"/>
  <c r="B26" i="5" a="1"/>
  <c r="B26" i="5"/>
  <c r="A26" i="5" a="1"/>
  <c r="A26" i="5"/>
  <c r="C25" i="5" a="1"/>
  <c r="C25" i="5" s="1"/>
  <c r="D25" i="5" s="1"/>
  <c r="E25" i="5" s="1"/>
  <c r="B25" i="5" a="1"/>
  <c r="B25" i="5"/>
  <c r="C12" i="5" s="1"/>
  <c r="C14" i="5" s="1"/>
  <c r="A25" i="5" a="1"/>
  <c r="A25" i="5"/>
  <c r="C24" i="5" a="1"/>
  <c r="C24" i="5" s="1"/>
  <c r="D24" i="5" s="1"/>
  <c r="E24" i="5" s="1"/>
  <c r="B24" i="5" a="1"/>
  <c r="B24" i="5"/>
  <c r="A24" i="5" a="1"/>
  <c r="A24" i="5" s="1"/>
  <c r="C23" i="5" a="1"/>
  <c r="C23" i="5" s="1"/>
  <c r="D23" i="5" s="1"/>
  <c r="E23" i="5" s="1"/>
  <c r="B23" i="5" a="1"/>
  <c r="B23" i="5"/>
  <c r="A23" i="5" a="1"/>
  <c r="A23" i="5"/>
  <c r="C22" i="5" a="1"/>
  <c r="C22" i="5" s="1"/>
  <c r="D22" i="5" s="1"/>
  <c r="E22" i="5" s="1"/>
  <c r="B22" i="5" a="1"/>
  <c r="B22" i="5"/>
  <c r="A22" i="5" a="1"/>
  <c r="A22" i="5"/>
  <c r="D23" i="4"/>
  <c r="D20" i="4"/>
  <c r="CP20" i="12" a="1"/>
  <c r="CK20" i="12" a="1"/>
  <c r="CH20" i="12" a="1"/>
  <c r="CC20" i="12" a="1"/>
  <c r="BZ20" i="12" a="1"/>
  <c r="BU20" i="12" a="1"/>
  <c r="BR20" i="12" a="1"/>
  <c r="BM20" i="12" a="1"/>
  <c r="BJ20" i="12" a="1"/>
  <c r="BE20" i="12" a="1"/>
  <c r="BB20" i="12" a="1"/>
  <c r="AW20" i="12" a="1"/>
  <c r="AT20" i="12" a="1"/>
  <c r="AO20" i="12" a="1"/>
  <c r="AL20" i="12" a="1"/>
  <c r="AG20" i="12" a="1"/>
  <c r="AD20" i="12" a="1"/>
  <c r="Y20" i="12" a="1"/>
  <c r="V20" i="12" a="1"/>
  <c r="Q20" i="12" a="1"/>
  <c r="N20" i="12" a="1"/>
  <c r="I20" i="12" a="1"/>
  <c r="F20" i="12" a="1"/>
  <c r="CR20" i="12" a="1"/>
  <c r="CM20" i="12" a="1"/>
  <c r="CJ20" i="12" a="1"/>
  <c r="CE20" i="12" a="1"/>
  <c r="CB20" i="12" a="1"/>
  <c r="BW20" i="12" a="1"/>
  <c r="BT20" i="12" a="1"/>
  <c r="BO20" i="12" a="1"/>
  <c r="BL20" i="12" a="1"/>
  <c r="BG20" i="12" a="1"/>
  <c r="BD20" i="12" a="1"/>
  <c r="AY20" i="12" a="1"/>
  <c r="AV20" i="12" a="1"/>
  <c r="AQ20" i="12" a="1"/>
  <c r="AN20" i="12" a="1"/>
  <c r="AI20" i="12" a="1"/>
  <c r="AF20" i="12" a="1"/>
  <c r="AA20" i="12" a="1"/>
  <c r="X20" i="12" a="1"/>
  <c r="S20" i="12" a="1"/>
  <c r="P20" i="12" a="1"/>
  <c r="K20" i="12" a="1"/>
  <c r="H20" i="12" a="1"/>
  <c r="K40" i="11"/>
  <c r="K57" i="11"/>
  <c r="K74" i="11"/>
  <c r="K91" i="10"/>
  <c r="K74" i="10"/>
  <c r="K40" i="10"/>
  <c r="K91" i="11"/>
  <c r="K57" i="10"/>
  <c r="K23" i="11"/>
  <c r="K23" i="10"/>
  <c r="K108" i="10"/>
  <c r="K839" i="8"/>
  <c r="K822" i="8"/>
  <c r="K788" i="8"/>
  <c r="K754" i="8"/>
  <c r="K652" i="8"/>
  <c r="K601" i="8"/>
  <c r="K584" i="8"/>
  <c r="K550" i="8"/>
  <c r="K516" i="8"/>
  <c r="K771" i="8"/>
  <c r="K703" i="8"/>
  <c r="K686" i="8"/>
  <c r="K533" i="8"/>
  <c r="K465" i="8"/>
  <c r="K448" i="8"/>
  <c r="K414" i="8"/>
  <c r="K397" i="8"/>
  <c r="K805" i="8"/>
  <c r="K720" i="8"/>
  <c r="K567" i="8"/>
  <c r="K482" i="8"/>
  <c r="K431" i="8"/>
  <c r="K856" i="8"/>
  <c r="K737" i="8"/>
  <c r="K669" i="8"/>
  <c r="K635" i="8"/>
  <c r="K618" i="8"/>
  <c r="K499" i="8"/>
  <c r="K261" i="8"/>
  <c r="K142" i="8"/>
  <c r="K91" i="8"/>
  <c r="K159" i="7"/>
  <c r="K125" i="7"/>
  <c r="K91" i="7"/>
  <c r="K57" i="7"/>
  <c r="K23" i="7"/>
  <c r="K329" i="6"/>
  <c r="K295" i="6"/>
  <c r="K261" i="6"/>
  <c r="K227" i="6"/>
  <c r="K193" i="6"/>
  <c r="K57" i="6"/>
  <c r="K346" i="8"/>
  <c r="K278" i="8"/>
  <c r="K159" i="8"/>
  <c r="K380" i="8"/>
  <c r="K329" i="8"/>
  <c r="K295" i="8"/>
  <c r="K227" i="8"/>
  <c r="K210" i="8"/>
  <c r="K176" i="8"/>
  <c r="K23" i="8"/>
  <c r="K142" i="7"/>
  <c r="K108" i="7"/>
  <c r="K74" i="7"/>
  <c r="K40" i="7"/>
  <c r="K363" i="8"/>
  <c r="K312" i="8"/>
  <c r="K244" i="8"/>
  <c r="K193" i="8"/>
  <c r="K125" i="8"/>
  <c r="K108" i="8"/>
  <c r="K74" i="8"/>
  <c r="K57" i="8"/>
  <c r="K23" i="5"/>
  <c r="K159" i="6"/>
  <c r="K125" i="6"/>
  <c r="K91" i="6"/>
  <c r="K40" i="5"/>
  <c r="F91" i="6"/>
  <c r="F57" i="6"/>
  <c r="F23" i="6"/>
  <c r="J23" i="5"/>
  <c r="I23" i="5"/>
  <c r="H108" i="7"/>
  <c r="H312" i="6"/>
  <c r="H278" i="6"/>
  <c r="J261" i="6"/>
  <c r="H244" i="6"/>
  <c r="J227" i="6"/>
  <c r="H210" i="6"/>
  <c r="J159" i="6"/>
  <c r="F57" i="5"/>
  <c r="G40" i="5"/>
  <c r="F125" i="6"/>
  <c r="K23" i="6"/>
  <c r="I57" i="5"/>
  <c r="I40" i="5"/>
  <c r="H40" i="5"/>
  <c r="I108" i="8"/>
  <c r="J91" i="8"/>
  <c r="I74" i="8"/>
  <c r="J57" i="7"/>
  <c r="J329" i="6"/>
  <c r="J57" i="6"/>
  <c r="H40" i="6"/>
  <c r="H23" i="5"/>
  <c r="K312" i="6"/>
  <c r="K278" i="6"/>
  <c r="K244" i="6"/>
  <c r="K210" i="6"/>
  <c r="K176" i="6"/>
  <c r="K142" i="6"/>
  <c r="K108" i="6"/>
  <c r="K74" i="6"/>
  <c r="K40" i="6"/>
  <c r="J23" i="6"/>
  <c r="G57" i="5"/>
  <c r="F91" i="7"/>
  <c r="H142" i="6"/>
  <c r="J91" i="6"/>
  <c r="H74" i="6"/>
  <c r="I23" i="6"/>
  <c r="K40" i="8"/>
  <c r="J295" i="6"/>
  <c r="J193" i="6"/>
  <c r="H176" i="6"/>
  <c r="J125" i="6"/>
  <c r="H108" i="6"/>
  <c r="K57" i="5"/>
  <c r="F159" i="7"/>
  <c r="E753" i="8" l="1"/>
  <c r="E483" i="8"/>
  <c r="E702" i="8"/>
  <c r="E295" i="8"/>
  <c r="E515" i="8"/>
  <c r="E636" i="8"/>
  <c r="E194" i="8"/>
  <c r="E91" i="8"/>
  <c r="E92" i="8"/>
  <c r="E227" i="8"/>
  <c r="E228" i="8"/>
  <c r="E245" i="8"/>
  <c r="E261" i="8"/>
  <c r="E481" i="8"/>
  <c r="E534" i="8"/>
  <c r="E738" i="8"/>
  <c r="E177" i="8"/>
  <c r="E243" i="8"/>
  <c r="E431" i="8"/>
  <c r="E107" i="8"/>
  <c r="E124" i="8"/>
  <c r="E466" i="8"/>
  <c r="E498" i="8"/>
  <c r="E500" i="8"/>
  <c r="E771" i="8"/>
  <c r="E839" i="8"/>
  <c r="E840" i="8"/>
  <c r="E56" i="10"/>
  <c r="E91" i="10"/>
  <c r="E159" i="6"/>
  <c r="E108" i="8"/>
  <c r="E126" i="8"/>
  <c r="E24" i="8"/>
  <c r="E143" i="8"/>
  <c r="E125" i="6"/>
  <c r="E91" i="6"/>
  <c r="E74" i="8"/>
  <c r="E125" i="8"/>
  <c r="E158" i="8"/>
  <c r="E175" i="8"/>
  <c r="E192" i="8"/>
  <c r="E296" i="8"/>
  <c r="E313" i="8"/>
  <c r="E345" i="8"/>
  <c r="E346" i="8"/>
  <c r="E464" i="8"/>
  <c r="E532" i="8"/>
  <c r="E583" i="8"/>
  <c r="E602" i="8"/>
  <c r="E635" i="8"/>
  <c r="E653" i="8"/>
  <c r="E703" i="8"/>
  <c r="E737" i="8"/>
  <c r="E770" i="8"/>
  <c r="E838" i="8"/>
  <c r="E90" i="8"/>
  <c r="E141" i="8"/>
  <c r="E159" i="8"/>
  <c r="E193" i="8"/>
  <c r="E244" i="8"/>
  <c r="E277" i="8"/>
  <c r="E278" i="8"/>
  <c r="E311" i="8"/>
  <c r="E347" i="8"/>
  <c r="E465" i="8"/>
  <c r="E533" i="8"/>
  <c r="E568" i="8"/>
  <c r="E720" i="8"/>
  <c r="E176" i="8"/>
  <c r="E226" i="8"/>
  <c r="E260" i="8"/>
  <c r="E312" i="8"/>
  <c r="E380" i="8"/>
  <c r="E584" i="8"/>
  <c r="E721" i="8"/>
  <c r="E262" i="8"/>
  <c r="E294" i="8"/>
  <c r="E482" i="8"/>
  <c r="E600" i="8"/>
  <c r="E651" i="8"/>
  <c r="E719" i="8"/>
  <c r="E736" i="8"/>
  <c r="E755" i="8"/>
  <c r="E58" i="10"/>
  <c r="E74" i="11"/>
  <c r="E24" i="10"/>
  <c r="E73" i="11"/>
  <c r="E57" i="10"/>
  <c r="K14" i="9"/>
  <c r="K14" i="6"/>
  <c r="G13" i="5"/>
  <c r="K14" i="5"/>
  <c r="K14" i="8"/>
  <c r="K14" i="7"/>
  <c r="K14" i="10"/>
  <c r="K14" i="11"/>
  <c r="H20" i="12"/>
  <c r="AD3" i="14" s="1"/>
  <c r="K20" i="12"/>
  <c r="AG3" i="14" s="1"/>
  <c r="P20" i="12"/>
  <c r="AL3" i="14" s="1"/>
  <c r="S20" i="12"/>
  <c r="AO3" i="14" s="1"/>
  <c r="X20" i="12"/>
  <c r="AT3" i="14" s="1"/>
  <c r="AA20" i="12"/>
  <c r="AW3" i="14" s="1"/>
  <c r="AF20" i="12"/>
  <c r="BB3" i="14" s="1"/>
  <c r="AI20" i="12"/>
  <c r="BE3" i="14" s="1"/>
  <c r="AN20" i="12"/>
  <c r="BJ3" i="14" s="1"/>
  <c r="AQ20" i="12"/>
  <c r="BM3" i="14" s="1"/>
  <c r="AV20" i="12"/>
  <c r="BR3" i="14" s="1"/>
  <c r="AY20" i="12"/>
  <c r="BU3" i="14" s="1"/>
  <c r="BD20" i="12"/>
  <c r="BZ3" i="14" s="1"/>
  <c r="BG20" i="12"/>
  <c r="CC3" i="14" s="1"/>
  <c r="BL20" i="12"/>
  <c r="CH3" i="14" s="1"/>
  <c r="BO20" i="12"/>
  <c r="CK3" i="14" s="1"/>
  <c r="BT20" i="12"/>
  <c r="CP3" i="14" s="1"/>
  <c r="BW20" i="12"/>
  <c r="CS3" i="14" s="1"/>
  <c r="CB20" i="12"/>
  <c r="CX3" i="14" s="1"/>
  <c r="CE20" i="12"/>
  <c r="DA3" i="14" s="1"/>
  <c r="CJ20" i="12"/>
  <c r="DF3" i="14" s="1"/>
  <c r="CM20" i="12"/>
  <c r="DI3" i="14" s="1"/>
  <c r="CR20" i="12"/>
  <c r="DN3" i="14" s="1"/>
  <c r="F20" i="12"/>
  <c r="AB3" i="14" s="1"/>
  <c r="I20" i="12"/>
  <c r="AE3" i="14" s="1"/>
  <c r="N20" i="12"/>
  <c r="AJ3" i="14" s="1"/>
  <c r="Q20" i="12"/>
  <c r="AM3" i="14" s="1"/>
  <c r="V20" i="12"/>
  <c r="AR3" i="14" s="1"/>
  <c r="Y20" i="12"/>
  <c r="AU3" i="14" s="1"/>
  <c r="AD20" i="12"/>
  <c r="AZ3" i="14" s="1"/>
  <c r="AG20" i="12"/>
  <c r="BC3" i="14" s="1"/>
  <c r="AL20" i="12"/>
  <c r="BH3" i="14" s="1"/>
  <c r="AO20" i="12"/>
  <c r="BK3" i="14" s="1"/>
  <c r="AT20" i="12"/>
  <c r="BP3" i="14" s="1"/>
  <c r="AW20" i="12"/>
  <c r="BS3" i="14" s="1"/>
  <c r="BB20" i="12"/>
  <c r="BX3" i="14" s="1"/>
  <c r="BE20" i="12"/>
  <c r="CA3" i="14" s="1"/>
  <c r="BJ20" i="12"/>
  <c r="CF3" i="14" s="1"/>
  <c r="BM20" i="12"/>
  <c r="CI3" i="14" s="1"/>
  <c r="BR20" i="12"/>
  <c r="CN3" i="14" s="1"/>
  <c r="BU20" i="12"/>
  <c r="CQ3" i="14" s="1"/>
  <c r="BZ20" i="12"/>
  <c r="CV3" i="14" s="1"/>
  <c r="CC20" i="12"/>
  <c r="CY3" i="14" s="1"/>
  <c r="CH20" i="12"/>
  <c r="DD3" i="14" s="1"/>
  <c r="CK20" i="12"/>
  <c r="DG3" i="14" s="1"/>
  <c r="CP20" i="12"/>
  <c r="DL3" i="14" s="1"/>
  <c r="E41" i="7"/>
  <c r="E126" i="7"/>
  <c r="E141" i="7"/>
  <c r="E74" i="7"/>
  <c r="E160" i="7"/>
  <c r="E22" i="8"/>
  <c r="E40" i="8"/>
  <c r="E75" i="8"/>
  <c r="L2" i="14"/>
  <c r="AW46" i="12"/>
  <c r="AS46" i="12"/>
  <c r="AO46" i="12"/>
  <c r="AK46" i="12"/>
  <c r="AG46" i="12"/>
  <c r="AC46" i="12"/>
  <c r="Y46" i="12"/>
  <c r="U46" i="12"/>
  <c r="Q46" i="12"/>
  <c r="M46" i="12"/>
  <c r="I46" i="12"/>
  <c r="E46" i="12"/>
  <c r="AT46" i="12"/>
  <c r="AN46" i="12"/>
  <c r="AI46" i="12"/>
  <c r="AD46" i="12"/>
  <c r="X46" i="12"/>
  <c r="S46" i="12"/>
  <c r="N46" i="12"/>
  <c r="H46" i="12"/>
  <c r="AV46" i="12"/>
  <c r="AQ46" i="12"/>
  <c r="AL46" i="12"/>
  <c r="AF46" i="12"/>
  <c r="AA46" i="12"/>
  <c r="V46" i="12"/>
  <c r="P46" i="12"/>
  <c r="K46" i="12"/>
  <c r="F46" i="12"/>
  <c r="AU46" i="12"/>
  <c r="AP46" i="12"/>
  <c r="AJ46" i="12"/>
  <c r="AE46" i="12"/>
  <c r="Z46" i="12"/>
  <c r="T46" i="12"/>
  <c r="O46" i="12"/>
  <c r="J46" i="12"/>
  <c r="AH46" i="12"/>
  <c r="L46" i="12"/>
  <c r="AB46" i="12"/>
  <c r="G46" i="12"/>
  <c r="AR46" i="12"/>
  <c r="W46" i="12"/>
  <c r="AM46" i="12"/>
  <c r="R46" i="12"/>
  <c r="E23" i="7"/>
  <c r="E58" i="7"/>
  <c r="E73" i="7"/>
  <c r="E108" i="7"/>
  <c r="E23" i="8"/>
  <c r="C12" i="8"/>
  <c r="C14" i="8" s="1"/>
  <c r="E39" i="8"/>
  <c r="E73" i="8"/>
  <c r="E142" i="8"/>
  <c r="E160" i="8"/>
  <c r="E279" i="8"/>
  <c r="L5" i="14"/>
  <c r="K14" i="12"/>
  <c r="E549" i="8"/>
  <c r="E601" i="8"/>
  <c r="E634" i="8"/>
  <c r="E652" i="8"/>
  <c r="E686" i="8"/>
  <c r="E855" i="8"/>
  <c r="E362" i="8"/>
  <c r="E415" i="8"/>
  <c r="E704" i="8"/>
  <c r="C12" i="9"/>
  <c r="C14" i="9" s="1"/>
  <c r="E381" i="8"/>
  <c r="E396" i="8"/>
  <c r="E413" i="8"/>
  <c r="E414" i="8"/>
  <c r="E430" i="8"/>
  <c r="E432" i="8"/>
  <c r="E447" i="8"/>
  <c r="E499" i="8"/>
  <c r="E516" i="8"/>
  <c r="E517" i="8"/>
  <c r="E551" i="8"/>
  <c r="E618" i="8"/>
  <c r="E669" i="8"/>
  <c r="E754" i="8"/>
  <c r="E772" i="8"/>
  <c r="E857" i="8"/>
  <c r="E22" i="10"/>
  <c r="E23" i="10"/>
  <c r="E90" i="10"/>
  <c r="E58" i="11"/>
  <c r="E74" i="10"/>
  <c r="C12" i="11"/>
  <c r="C14" i="11" s="1"/>
  <c r="T5" i="14"/>
  <c r="V5" i="14" s="1"/>
  <c r="H23" i="12" a="1"/>
  <c r="H23" i="12" s="1"/>
  <c r="AD6" i="14" s="1"/>
  <c r="L23" i="12" a="1"/>
  <c r="L23" i="12" s="1"/>
  <c r="AH6" i="14" s="1"/>
  <c r="P23" i="12" a="1"/>
  <c r="P23" i="12" s="1"/>
  <c r="AL6" i="14" s="1"/>
  <c r="T23" i="12" a="1"/>
  <c r="T23" i="12" s="1"/>
  <c r="AP6" i="14" s="1"/>
  <c r="X23" i="12" a="1"/>
  <c r="X23" i="12" s="1"/>
  <c r="AT6" i="14" s="1"/>
  <c r="AB23" i="12" a="1"/>
  <c r="AB23" i="12" s="1"/>
  <c r="AX6" i="14" s="1"/>
  <c r="AF23" i="12" a="1"/>
  <c r="AF23" i="12" s="1"/>
  <c r="BB6" i="14" s="1"/>
  <c r="AJ23" i="12" a="1"/>
  <c r="AJ23" i="12" s="1"/>
  <c r="BF6" i="14" s="1"/>
  <c r="AN23" i="12" a="1"/>
  <c r="AN23" i="12" s="1"/>
  <c r="BJ6" i="14" s="1"/>
  <c r="AR23" i="12" a="1"/>
  <c r="AR23" i="12" s="1"/>
  <c r="BN6" i="14" s="1"/>
  <c r="AV23" i="12" a="1"/>
  <c r="AV23" i="12" s="1"/>
  <c r="BR6" i="14" s="1"/>
  <c r="AZ23" i="12" a="1"/>
  <c r="AZ23" i="12" s="1"/>
  <c r="BV6" i="14" s="1"/>
  <c r="BD23" i="12" a="1"/>
  <c r="BD23" i="12" s="1"/>
  <c r="BZ6" i="14" s="1"/>
  <c r="BH23" i="12" a="1"/>
  <c r="BH23" i="12" s="1"/>
  <c r="CD6" i="14" s="1"/>
  <c r="BL23" i="12" a="1"/>
  <c r="BL23" i="12" s="1"/>
  <c r="CH6" i="14" s="1"/>
  <c r="BP23" i="12" a="1"/>
  <c r="BP23" i="12" s="1"/>
  <c r="CL6" i="14" s="1"/>
  <c r="BT23" i="12" a="1"/>
  <c r="BT23" i="12" s="1"/>
  <c r="CP6" i="14" s="1"/>
  <c r="BX23" i="12" a="1"/>
  <c r="BX23" i="12" s="1"/>
  <c r="CT6" i="14" s="1"/>
  <c r="CB23" i="12" a="1"/>
  <c r="CB23" i="12" s="1"/>
  <c r="CX6" i="14" s="1"/>
  <c r="CF23" i="12" a="1"/>
  <c r="CF23" i="12" s="1"/>
  <c r="DB6" i="14" s="1"/>
  <c r="CJ23" i="12" a="1"/>
  <c r="CJ23" i="12" s="1"/>
  <c r="DF6" i="14" s="1"/>
  <c r="CN23" i="12" a="1"/>
  <c r="CN23" i="12" s="1"/>
  <c r="DJ6" i="14" s="1"/>
  <c r="G24" i="12" a="1"/>
  <c r="G24" i="12" s="1"/>
  <c r="AC7" i="14" s="1"/>
  <c r="K24" i="12" a="1"/>
  <c r="K24" i="12" s="1"/>
  <c r="AG7" i="14" s="1"/>
  <c r="O24" i="12" a="1"/>
  <c r="O24" i="12" s="1"/>
  <c r="AK7" i="14" s="1"/>
  <c r="S24" i="12" a="1"/>
  <c r="S24" i="12" s="1"/>
  <c r="AO7" i="14" s="1"/>
  <c r="W24" i="12" a="1"/>
  <c r="W24" i="12" s="1"/>
  <c r="AS7" i="14" s="1"/>
  <c r="AA24" i="12" a="1"/>
  <c r="AA24" i="12" s="1"/>
  <c r="AW7" i="14" s="1"/>
  <c r="AE24" i="12" a="1"/>
  <c r="AE24" i="12" s="1"/>
  <c r="BA7" i="14" s="1"/>
  <c r="AI24" i="12" a="1"/>
  <c r="AI24" i="12" s="1"/>
  <c r="BE7" i="14" s="1"/>
  <c r="AM24" i="12" a="1"/>
  <c r="AM24" i="12" s="1"/>
  <c r="BI7" i="14" s="1"/>
  <c r="AQ24" i="12" a="1"/>
  <c r="AQ24" i="12" s="1"/>
  <c r="BM7" i="14" s="1"/>
  <c r="T9" i="14"/>
  <c r="V9" i="14" s="1"/>
  <c r="CP26" i="12" a="1"/>
  <c r="CP26" i="12" s="1"/>
  <c r="DL9" i="14" s="1"/>
  <c r="CK26" i="12" a="1"/>
  <c r="CK26" i="12" s="1"/>
  <c r="DG9" i="14" s="1"/>
  <c r="CH26" i="12" a="1"/>
  <c r="CH26" i="12" s="1"/>
  <c r="DD9" i="14" s="1"/>
  <c r="CC26" i="12" a="1"/>
  <c r="CC26" i="12" s="1"/>
  <c r="CY9" i="14" s="1"/>
  <c r="BZ26" i="12" a="1"/>
  <c r="BZ26" i="12" s="1"/>
  <c r="CV9" i="14" s="1"/>
  <c r="BU26" i="12" a="1"/>
  <c r="BU26" i="12" s="1"/>
  <c r="CQ9" i="14" s="1"/>
  <c r="BR26" i="12" a="1"/>
  <c r="BR26" i="12" s="1"/>
  <c r="CN9" i="14" s="1"/>
  <c r="BM26" i="12" a="1"/>
  <c r="BM26" i="12" s="1"/>
  <c r="CI9" i="14" s="1"/>
  <c r="BJ26" i="12" a="1"/>
  <c r="BJ26" i="12" s="1"/>
  <c r="CF9" i="14" s="1"/>
  <c r="BE26" i="12" a="1"/>
  <c r="BE26" i="12" s="1"/>
  <c r="CA9" i="14" s="1"/>
  <c r="BB26" i="12" a="1"/>
  <c r="BB26" i="12" s="1"/>
  <c r="BX9" i="14" s="1"/>
  <c r="AW26" i="12" a="1"/>
  <c r="AW26" i="12" s="1"/>
  <c r="BS9" i="14" s="1"/>
  <c r="AT26" i="12" a="1"/>
  <c r="AT26" i="12" s="1"/>
  <c r="BP9" i="14" s="1"/>
  <c r="AO26" i="12" a="1"/>
  <c r="AO26" i="12" s="1"/>
  <c r="BK9" i="14" s="1"/>
  <c r="AL26" i="12" a="1"/>
  <c r="AL26" i="12" s="1"/>
  <c r="BH9" i="14" s="1"/>
  <c r="AG26" i="12" a="1"/>
  <c r="AG26" i="12" s="1"/>
  <c r="BC9" i="14" s="1"/>
  <c r="AD26" i="12" a="1"/>
  <c r="AD26" i="12" s="1"/>
  <c r="AZ9" i="14" s="1"/>
  <c r="Y26" i="12" a="1"/>
  <c r="Y26" i="12" s="1"/>
  <c r="AU9" i="14" s="1"/>
  <c r="V26" i="12" a="1"/>
  <c r="V26" i="12" s="1"/>
  <c r="AR9" i="14" s="1"/>
  <c r="Q26" i="12" a="1"/>
  <c r="Q26" i="12" s="1"/>
  <c r="AM9" i="14" s="1"/>
  <c r="N26" i="12" a="1"/>
  <c r="N26" i="12" s="1"/>
  <c r="AJ9" i="14" s="1"/>
  <c r="I26" i="12" a="1"/>
  <c r="I26" i="12" s="1"/>
  <c r="AE9" i="14" s="1"/>
  <c r="CR26" i="12" a="1"/>
  <c r="CR26" i="12" s="1"/>
  <c r="DN9" i="14" s="1"/>
  <c r="CM26" i="12" a="1"/>
  <c r="CM26" i="12" s="1"/>
  <c r="DI9" i="14" s="1"/>
  <c r="CJ26" i="12" a="1"/>
  <c r="CJ26" i="12" s="1"/>
  <c r="DF9" i="14" s="1"/>
  <c r="CE26" i="12" a="1"/>
  <c r="CE26" i="12" s="1"/>
  <c r="DA9" i="14" s="1"/>
  <c r="CB26" i="12" a="1"/>
  <c r="CB26" i="12" s="1"/>
  <c r="CX9" i="14" s="1"/>
  <c r="BW26" i="12" a="1"/>
  <c r="BW26" i="12" s="1"/>
  <c r="CS9" i="14" s="1"/>
  <c r="BT26" i="12" a="1"/>
  <c r="BT26" i="12" s="1"/>
  <c r="CP9" i="14" s="1"/>
  <c r="BO26" i="12" a="1"/>
  <c r="BO26" i="12" s="1"/>
  <c r="CK9" i="14" s="1"/>
  <c r="BL26" i="12" a="1"/>
  <c r="BL26" i="12" s="1"/>
  <c r="CH9" i="14" s="1"/>
  <c r="BG26" i="12" a="1"/>
  <c r="BG26" i="12" s="1"/>
  <c r="CC9" i="14" s="1"/>
  <c r="BD26" i="12" a="1"/>
  <c r="BD26" i="12" s="1"/>
  <c r="BZ9" i="14" s="1"/>
  <c r="AY26" i="12" a="1"/>
  <c r="AY26" i="12" s="1"/>
  <c r="BU9" i="14" s="1"/>
  <c r="AV26" i="12" a="1"/>
  <c r="AV26" i="12" s="1"/>
  <c r="BR9" i="14" s="1"/>
  <c r="AQ26" i="12" a="1"/>
  <c r="AQ26" i="12" s="1"/>
  <c r="BM9" i="14" s="1"/>
  <c r="AN26" i="12" a="1"/>
  <c r="AN26" i="12" s="1"/>
  <c r="BJ9" i="14" s="1"/>
  <c r="AI26" i="12" a="1"/>
  <c r="AI26" i="12" s="1"/>
  <c r="BE9" i="14" s="1"/>
  <c r="AF26" i="12" a="1"/>
  <c r="AF26" i="12" s="1"/>
  <c r="BB9" i="14" s="1"/>
  <c r="AA26" i="12" a="1"/>
  <c r="AA26" i="12" s="1"/>
  <c r="AW9" i="14" s="1"/>
  <c r="X26" i="12" a="1"/>
  <c r="X26" i="12" s="1"/>
  <c r="AT9" i="14" s="1"/>
  <c r="S26" i="12" a="1"/>
  <c r="S26" i="12" s="1"/>
  <c r="AO9" i="14" s="1"/>
  <c r="P26" i="12" a="1"/>
  <c r="P26" i="12" s="1"/>
  <c r="AL9" i="14" s="1"/>
  <c r="K26" i="12" a="1"/>
  <c r="K26" i="12" s="1"/>
  <c r="AG9" i="14" s="1"/>
  <c r="H26" i="12" a="1"/>
  <c r="H26" i="12" s="1"/>
  <c r="AD9" i="14" s="1"/>
  <c r="F26" i="12" a="1"/>
  <c r="F26" i="12" s="1"/>
  <c r="AB9" i="14" s="1"/>
  <c r="CQ26" i="12" a="1"/>
  <c r="CQ26" i="12" s="1"/>
  <c r="DM9" i="14" s="1"/>
  <c r="CN26" i="12" a="1"/>
  <c r="CN26" i="12" s="1"/>
  <c r="DJ9" i="14" s="1"/>
  <c r="CI26" i="12" a="1"/>
  <c r="CI26" i="12" s="1"/>
  <c r="DE9" i="14" s="1"/>
  <c r="CF26" i="12" a="1"/>
  <c r="CF26" i="12" s="1"/>
  <c r="DB9" i="14" s="1"/>
  <c r="CA26" i="12" a="1"/>
  <c r="CA26" i="12" s="1"/>
  <c r="CW9" i="14" s="1"/>
  <c r="BX26" i="12" a="1"/>
  <c r="BX26" i="12" s="1"/>
  <c r="CT9" i="14" s="1"/>
  <c r="BS26" i="12" a="1"/>
  <c r="BS26" i="12" s="1"/>
  <c r="CO9" i="14" s="1"/>
  <c r="BP26" i="12" a="1"/>
  <c r="BP26" i="12" s="1"/>
  <c r="CL9" i="14" s="1"/>
  <c r="BK26" i="12" a="1"/>
  <c r="BK26" i="12" s="1"/>
  <c r="CG9" i="14" s="1"/>
  <c r="BH26" i="12" a="1"/>
  <c r="BH26" i="12" s="1"/>
  <c r="CD9" i="14" s="1"/>
  <c r="BC26" i="12" a="1"/>
  <c r="BC26" i="12" s="1"/>
  <c r="BY9" i="14" s="1"/>
  <c r="AZ26" i="12" a="1"/>
  <c r="AZ26" i="12" s="1"/>
  <c r="BV9" i="14" s="1"/>
  <c r="AU26" i="12" a="1"/>
  <c r="AU26" i="12" s="1"/>
  <c r="BQ9" i="14" s="1"/>
  <c r="AR26" i="12" a="1"/>
  <c r="AR26" i="12" s="1"/>
  <c r="BN9" i="14" s="1"/>
  <c r="AM26" i="12" a="1"/>
  <c r="AM26" i="12" s="1"/>
  <c r="BI9" i="14" s="1"/>
  <c r="AJ26" i="12" a="1"/>
  <c r="AJ26" i="12" s="1"/>
  <c r="BF9" i="14" s="1"/>
  <c r="AE26" i="12" a="1"/>
  <c r="AE26" i="12" s="1"/>
  <c r="BA9" i="14" s="1"/>
  <c r="AB26" i="12" a="1"/>
  <c r="AB26" i="12" s="1"/>
  <c r="AX9" i="14" s="1"/>
  <c r="W26" i="12" a="1"/>
  <c r="W26" i="12" s="1"/>
  <c r="AS9" i="14" s="1"/>
  <c r="T26" i="12" a="1"/>
  <c r="T26" i="12" s="1"/>
  <c r="AP9" i="14" s="1"/>
  <c r="O26" i="12" a="1"/>
  <c r="O26" i="12" s="1"/>
  <c r="AK9" i="14" s="1"/>
  <c r="L26" i="12" a="1"/>
  <c r="L26" i="12" s="1"/>
  <c r="AH9" i="14" s="1"/>
  <c r="G26" i="12" a="1"/>
  <c r="G26" i="12" s="1"/>
  <c r="AC9" i="14" s="1"/>
  <c r="E26" i="12" a="1"/>
  <c r="E26" i="12" s="1"/>
  <c r="AA9" i="14" s="1"/>
  <c r="M26" i="12" a="1"/>
  <c r="M26" i="12" s="1"/>
  <c r="AI9" i="14" s="1"/>
  <c r="AH26" i="12" a="1"/>
  <c r="AH26" i="12" s="1"/>
  <c r="BD9" i="14" s="1"/>
  <c r="AS26" i="12" a="1"/>
  <c r="AS26" i="12" s="1"/>
  <c r="BO9" i="14" s="1"/>
  <c r="BN26" i="12" a="1"/>
  <c r="BN26" i="12" s="1"/>
  <c r="CJ9" i="14" s="1"/>
  <c r="BY26" i="12" a="1"/>
  <c r="BY26" i="12" s="1"/>
  <c r="CU9" i="14" s="1"/>
  <c r="T28" i="12" a="1"/>
  <c r="T28" i="12" s="1"/>
  <c r="AP11" i="14" s="1"/>
  <c r="AE28" i="12" a="1"/>
  <c r="AE28" i="12" s="1"/>
  <c r="BA11" i="14" s="1"/>
  <c r="AZ28" i="12" a="1"/>
  <c r="AZ28" i="12" s="1"/>
  <c r="BV11" i="14" s="1"/>
  <c r="BK28" i="12" a="1"/>
  <c r="BK28" i="12" s="1"/>
  <c r="CG11" i="14" s="1"/>
  <c r="CF28" i="12" a="1"/>
  <c r="CF28" i="12" s="1"/>
  <c r="DB11" i="14" s="1"/>
  <c r="CQ28" i="12" a="1"/>
  <c r="CQ28" i="12" s="1"/>
  <c r="DM11" i="14" s="1"/>
  <c r="DO4" i="14"/>
  <c r="DQ4" i="14" s="1"/>
  <c r="AV37" i="12" a="1"/>
  <c r="AV37" i="12" s="1"/>
  <c r="FM4" i="14" s="1"/>
  <c r="AT37" i="12" a="1"/>
  <c r="AT37" i="12" s="1"/>
  <c r="FK4" i="14" s="1"/>
  <c r="AR37" i="12" a="1"/>
  <c r="AR37" i="12" s="1"/>
  <c r="FI4" i="14" s="1"/>
  <c r="AP37" i="12" a="1"/>
  <c r="AP37" i="12" s="1"/>
  <c r="FG4" i="14" s="1"/>
  <c r="AN37" i="12" a="1"/>
  <c r="AN37" i="12" s="1"/>
  <c r="FE4" i="14" s="1"/>
  <c r="AL37" i="12" a="1"/>
  <c r="AL37" i="12" s="1"/>
  <c r="FC4" i="14" s="1"/>
  <c r="AJ37" i="12" a="1"/>
  <c r="AJ37" i="12" s="1"/>
  <c r="FA4" i="14" s="1"/>
  <c r="AH37" i="12" a="1"/>
  <c r="AH37" i="12" s="1"/>
  <c r="EY4" i="14" s="1"/>
  <c r="AF37" i="12" a="1"/>
  <c r="AF37" i="12" s="1"/>
  <c r="EW4" i="14" s="1"/>
  <c r="AD37" i="12" a="1"/>
  <c r="AD37" i="12" s="1"/>
  <c r="EU4" i="14" s="1"/>
  <c r="AB37" i="12" a="1"/>
  <c r="AB37" i="12" s="1"/>
  <c r="ES4" i="14" s="1"/>
  <c r="Z37" i="12" a="1"/>
  <c r="Z37" i="12" s="1"/>
  <c r="EQ4" i="14" s="1"/>
  <c r="X37" i="12" a="1"/>
  <c r="X37" i="12" s="1"/>
  <c r="EO4" i="14" s="1"/>
  <c r="V37" i="12" a="1"/>
  <c r="V37" i="12" s="1"/>
  <c r="EM4" i="14" s="1"/>
  <c r="T37" i="12" a="1"/>
  <c r="T37" i="12" s="1"/>
  <c r="EK4" i="14" s="1"/>
  <c r="R37" i="12" a="1"/>
  <c r="R37" i="12" s="1"/>
  <c r="EI4" i="14" s="1"/>
  <c r="P37" i="12" a="1"/>
  <c r="P37" i="12" s="1"/>
  <c r="EG4" i="14" s="1"/>
  <c r="N37" i="12" a="1"/>
  <c r="N37" i="12" s="1"/>
  <c r="EE4" i="14" s="1"/>
  <c r="L37" i="12" a="1"/>
  <c r="L37" i="12" s="1"/>
  <c r="EC4" i="14" s="1"/>
  <c r="J37" i="12" a="1"/>
  <c r="J37" i="12" s="1"/>
  <c r="EA4" i="14" s="1"/>
  <c r="H37" i="12" a="1"/>
  <c r="H37" i="12" s="1"/>
  <c r="DY4" i="14" s="1"/>
  <c r="F37" i="12" a="1"/>
  <c r="F37" i="12" s="1"/>
  <c r="DW4" i="14" s="1"/>
  <c r="AU37" i="12" a="1"/>
  <c r="AU37" i="12" s="1"/>
  <c r="FL4" i="14" s="1"/>
  <c r="AQ37" i="12" a="1"/>
  <c r="AQ37" i="12" s="1"/>
  <c r="FH4" i="14" s="1"/>
  <c r="AM37" i="12" a="1"/>
  <c r="AM37" i="12" s="1"/>
  <c r="FD4" i="14" s="1"/>
  <c r="AI37" i="12" a="1"/>
  <c r="AI37" i="12" s="1"/>
  <c r="EZ4" i="14" s="1"/>
  <c r="AE37" i="12" a="1"/>
  <c r="AE37" i="12" s="1"/>
  <c r="EV4" i="14" s="1"/>
  <c r="AA37" i="12" a="1"/>
  <c r="AA37" i="12" s="1"/>
  <c r="ER4" i="14" s="1"/>
  <c r="W37" i="12" a="1"/>
  <c r="W37" i="12" s="1"/>
  <c r="EN4" i="14" s="1"/>
  <c r="S37" i="12" a="1"/>
  <c r="S37" i="12" s="1"/>
  <c r="EJ4" i="14" s="1"/>
  <c r="O37" i="12" a="1"/>
  <c r="O37" i="12" s="1"/>
  <c r="EF4" i="14" s="1"/>
  <c r="K37" i="12" a="1"/>
  <c r="K37" i="12" s="1"/>
  <c r="EB4" i="14" s="1"/>
  <c r="G37" i="12" a="1"/>
  <c r="G37" i="12" s="1"/>
  <c r="DX4" i="14" s="1"/>
  <c r="AW37" i="12" a="1"/>
  <c r="AW37" i="12" s="1"/>
  <c r="FN4" i="14" s="1"/>
  <c r="AS37" i="12" a="1"/>
  <c r="AS37" i="12" s="1"/>
  <c r="FJ4" i="14" s="1"/>
  <c r="AO37" i="12" a="1"/>
  <c r="AO37" i="12" s="1"/>
  <c r="FF4" i="14" s="1"/>
  <c r="AK37" i="12" a="1"/>
  <c r="AK37" i="12" s="1"/>
  <c r="FB4" i="14" s="1"/>
  <c r="AG37" i="12" a="1"/>
  <c r="AG37" i="12" s="1"/>
  <c r="EX4" i="14" s="1"/>
  <c r="AC37" i="12" a="1"/>
  <c r="AC37" i="12" s="1"/>
  <c r="ET4" i="14" s="1"/>
  <c r="Y37" i="12" a="1"/>
  <c r="Y37" i="12" s="1"/>
  <c r="EP4" i="14" s="1"/>
  <c r="U37" i="12" a="1"/>
  <c r="U37" i="12" s="1"/>
  <c r="EL4" i="14" s="1"/>
  <c r="Q37" i="12" a="1"/>
  <c r="Q37" i="12" s="1"/>
  <c r="EH4" i="14" s="1"/>
  <c r="M37" i="12" a="1"/>
  <c r="M37" i="12" s="1"/>
  <c r="ED4" i="14" s="1"/>
  <c r="I37" i="12" a="1"/>
  <c r="I37" i="12" s="1"/>
  <c r="DZ4" i="14" s="1"/>
  <c r="E37" i="12" a="1"/>
  <c r="E37" i="12" s="1"/>
  <c r="DV4" i="14" s="1"/>
  <c r="T6" i="14"/>
  <c r="V6" i="14" s="1"/>
  <c r="CQ23" i="12" a="1"/>
  <c r="CQ23" i="12" s="1"/>
  <c r="DM6" i="14" s="1"/>
  <c r="CO23" i="12" a="1"/>
  <c r="CO23" i="12" s="1"/>
  <c r="DK6" i="14" s="1"/>
  <c r="CM23" i="12" a="1"/>
  <c r="CM23" i="12" s="1"/>
  <c r="DI6" i="14" s="1"/>
  <c r="CK23" i="12" a="1"/>
  <c r="CK23" i="12" s="1"/>
  <c r="DG6" i="14" s="1"/>
  <c r="CI23" i="12" a="1"/>
  <c r="CI23" i="12" s="1"/>
  <c r="DE6" i="14" s="1"/>
  <c r="CG23" i="12" a="1"/>
  <c r="CG23" i="12" s="1"/>
  <c r="DC6" i="14" s="1"/>
  <c r="CE23" i="12" a="1"/>
  <c r="CE23" i="12" s="1"/>
  <c r="DA6" i="14" s="1"/>
  <c r="CC23" i="12" a="1"/>
  <c r="CC23" i="12" s="1"/>
  <c r="CY6" i="14" s="1"/>
  <c r="CA23" i="12" a="1"/>
  <c r="CA23" i="12" s="1"/>
  <c r="CW6" i="14" s="1"/>
  <c r="BY23" i="12" a="1"/>
  <c r="BY23" i="12" s="1"/>
  <c r="CU6" i="14" s="1"/>
  <c r="BW23" i="12" a="1"/>
  <c r="BW23" i="12" s="1"/>
  <c r="CS6" i="14" s="1"/>
  <c r="BU23" i="12" a="1"/>
  <c r="BU23" i="12" s="1"/>
  <c r="CQ6" i="14" s="1"/>
  <c r="BS23" i="12" a="1"/>
  <c r="BS23" i="12" s="1"/>
  <c r="CO6" i="14" s="1"/>
  <c r="BQ23" i="12" a="1"/>
  <c r="BQ23" i="12" s="1"/>
  <c r="CM6" i="14" s="1"/>
  <c r="BO23" i="12" a="1"/>
  <c r="BO23" i="12" s="1"/>
  <c r="CK6" i="14" s="1"/>
  <c r="BM23" i="12" a="1"/>
  <c r="BM23" i="12" s="1"/>
  <c r="CI6" i="14" s="1"/>
  <c r="BK23" i="12" a="1"/>
  <c r="BK23" i="12" s="1"/>
  <c r="CG6" i="14" s="1"/>
  <c r="BI23" i="12" a="1"/>
  <c r="BI23" i="12" s="1"/>
  <c r="CE6" i="14" s="1"/>
  <c r="BG23" i="12" a="1"/>
  <c r="BG23" i="12" s="1"/>
  <c r="CC6" i="14" s="1"/>
  <c r="BE23" i="12" a="1"/>
  <c r="BE23" i="12" s="1"/>
  <c r="CA6" i="14" s="1"/>
  <c r="BC23" i="12" a="1"/>
  <c r="BC23" i="12" s="1"/>
  <c r="BY6" i="14" s="1"/>
  <c r="BA23" i="12" a="1"/>
  <c r="BA23" i="12" s="1"/>
  <c r="BW6" i="14" s="1"/>
  <c r="AY23" i="12" a="1"/>
  <c r="AY23" i="12" s="1"/>
  <c r="BU6" i="14" s="1"/>
  <c r="AW23" i="12" a="1"/>
  <c r="AW23" i="12" s="1"/>
  <c r="BS6" i="14" s="1"/>
  <c r="AU23" i="12" a="1"/>
  <c r="AU23" i="12" s="1"/>
  <c r="BQ6" i="14" s="1"/>
  <c r="AS23" i="12" a="1"/>
  <c r="AS23" i="12" s="1"/>
  <c r="BO6" i="14" s="1"/>
  <c r="AQ23" i="12" a="1"/>
  <c r="AQ23" i="12" s="1"/>
  <c r="BM6" i="14" s="1"/>
  <c r="AO23" i="12" a="1"/>
  <c r="AO23" i="12" s="1"/>
  <c r="BK6" i="14" s="1"/>
  <c r="AM23" i="12" a="1"/>
  <c r="AM23" i="12" s="1"/>
  <c r="BI6" i="14" s="1"/>
  <c r="AK23" i="12" a="1"/>
  <c r="AK23" i="12" s="1"/>
  <c r="BG6" i="14" s="1"/>
  <c r="AI23" i="12" a="1"/>
  <c r="AI23" i="12" s="1"/>
  <c r="BE6" i="14" s="1"/>
  <c r="AG23" i="12" a="1"/>
  <c r="AG23" i="12" s="1"/>
  <c r="BC6" i="14" s="1"/>
  <c r="AE23" i="12" a="1"/>
  <c r="AE23" i="12" s="1"/>
  <c r="BA6" i="14" s="1"/>
  <c r="AC23" i="12" a="1"/>
  <c r="AC23" i="12" s="1"/>
  <c r="AY6" i="14" s="1"/>
  <c r="AA23" i="12" a="1"/>
  <c r="AA23" i="12" s="1"/>
  <c r="AW6" i="14" s="1"/>
  <c r="Y23" i="12" a="1"/>
  <c r="Y23" i="12" s="1"/>
  <c r="AU6" i="14" s="1"/>
  <c r="W23" i="12" a="1"/>
  <c r="W23" i="12" s="1"/>
  <c r="AS6" i="14" s="1"/>
  <c r="U23" i="12" a="1"/>
  <c r="U23" i="12" s="1"/>
  <c r="AQ6" i="14" s="1"/>
  <c r="S23" i="12" a="1"/>
  <c r="S23" i="12" s="1"/>
  <c r="AO6" i="14" s="1"/>
  <c r="Q23" i="12" a="1"/>
  <c r="Q23" i="12" s="1"/>
  <c r="AM6" i="14" s="1"/>
  <c r="O23" i="12" a="1"/>
  <c r="O23" i="12" s="1"/>
  <c r="AK6" i="14" s="1"/>
  <c r="M23" i="12" a="1"/>
  <c r="M23" i="12" s="1"/>
  <c r="AI6" i="14" s="1"/>
  <c r="K23" i="12" a="1"/>
  <c r="K23" i="12" s="1"/>
  <c r="AG6" i="14" s="1"/>
  <c r="I23" i="12" a="1"/>
  <c r="I23" i="12" s="1"/>
  <c r="AE6" i="14" s="1"/>
  <c r="G23" i="12" a="1"/>
  <c r="G23" i="12" s="1"/>
  <c r="AC6" i="14" s="1"/>
  <c r="E23" i="12" a="1"/>
  <c r="E23" i="12" s="1"/>
  <c r="AA6" i="14" s="1"/>
  <c r="T7" i="14"/>
  <c r="V7" i="14" s="1"/>
  <c r="CR24" i="12" a="1"/>
  <c r="CR24" i="12" s="1"/>
  <c r="DN7" i="14" s="1"/>
  <c r="CP24" i="12" a="1"/>
  <c r="CP24" i="12" s="1"/>
  <c r="DL7" i="14" s="1"/>
  <c r="CN24" i="12" a="1"/>
  <c r="CN24" i="12" s="1"/>
  <c r="DJ7" i="14" s="1"/>
  <c r="CL24" i="12" a="1"/>
  <c r="CL24" i="12" s="1"/>
  <c r="DH7" i="14" s="1"/>
  <c r="CJ24" i="12" a="1"/>
  <c r="CJ24" i="12" s="1"/>
  <c r="DF7" i="14" s="1"/>
  <c r="CH24" i="12" a="1"/>
  <c r="CH24" i="12" s="1"/>
  <c r="DD7" i="14" s="1"/>
  <c r="CF24" i="12" a="1"/>
  <c r="CF24" i="12" s="1"/>
  <c r="DB7" i="14" s="1"/>
  <c r="CD24" i="12" a="1"/>
  <c r="CD24" i="12" s="1"/>
  <c r="CZ7" i="14" s="1"/>
  <c r="CB24" i="12" a="1"/>
  <c r="CB24" i="12" s="1"/>
  <c r="CX7" i="14" s="1"/>
  <c r="BZ24" i="12" a="1"/>
  <c r="BZ24" i="12" s="1"/>
  <c r="CV7" i="14" s="1"/>
  <c r="BX24" i="12" a="1"/>
  <c r="BX24" i="12" s="1"/>
  <c r="CT7" i="14" s="1"/>
  <c r="BV24" i="12" a="1"/>
  <c r="BV24" i="12" s="1"/>
  <c r="CR7" i="14" s="1"/>
  <c r="BT24" i="12" a="1"/>
  <c r="BT24" i="12" s="1"/>
  <c r="CP7" i="14" s="1"/>
  <c r="BR24" i="12" a="1"/>
  <c r="BR24" i="12" s="1"/>
  <c r="CN7" i="14" s="1"/>
  <c r="BP24" i="12" a="1"/>
  <c r="BP24" i="12" s="1"/>
  <c r="CL7" i="14" s="1"/>
  <c r="BN24" i="12" a="1"/>
  <c r="BN24" i="12" s="1"/>
  <c r="CJ7" i="14" s="1"/>
  <c r="BL24" i="12" a="1"/>
  <c r="BL24" i="12" s="1"/>
  <c r="CH7" i="14" s="1"/>
  <c r="BJ24" i="12" a="1"/>
  <c r="BJ24" i="12" s="1"/>
  <c r="CF7" i="14" s="1"/>
  <c r="BH24" i="12" a="1"/>
  <c r="BH24" i="12" s="1"/>
  <c r="CD7" i="14" s="1"/>
  <c r="BF24" i="12" a="1"/>
  <c r="BF24" i="12" s="1"/>
  <c r="CB7" i="14" s="1"/>
  <c r="BD24" i="12" a="1"/>
  <c r="BD24" i="12" s="1"/>
  <c r="BZ7" i="14" s="1"/>
  <c r="BB24" i="12" a="1"/>
  <c r="BB24" i="12" s="1"/>
  <c r="BX7" i="14" s="1"/>
  <c r="AZ24" i="12" a="1"/>
  <c r="AZ24" i="12" s="1"/>
  <c r="BV7" i="14" s="1"/>
  <c r="AX24" i="12" a="1"/>
  <c r="AX24" i="12" s="1"/>
  <c r="BT7" i="14" s="1"/>
  <c r="AV24" i="12" a="1"/>
  <c r="AV24" i="12" s="1"/>
  <c r="BR7" i="14" s="1"/>
  <c r="AT24" i="12" a="1"/>
  <c r="AT24" i="12" s="1"/>
  <c r="BP7" i="14" s="1"/>
  <c r="AR24" i="12" a="1"/>
  <c r="AR24" i="12" s="1"/>
  <c r="BN7" i="14" s="1"/>
  <c r="AP24" i="12" a="1"/>
  <c r="AP24" i="12" s="1"/>
  <c r="BL7" i="14" s="1"/>
  <c r="AN24" i="12" a="1"/>
  <c r="AN24" i="12" s="1"/>
  <c r="BJ7" i="14" s="1"/>
  <c r="AL24" i="12" a="1"/>
  <c r="AL24" i="12" s="1"/>
  <c r="BH7" i="14" s="1"/>
  <c r="AJ24" i="12" a="1"/>
  <c r="AJ24" i="12" s="1"/>
  <c r="BF7" i="14" s="1"/>
  <c r="AH24" i="12" a="1"/>
  <c r="AH24" i="12" s="1"/>
  <c r="BD7" i="14" s="1"/>
  <c r="AF24" i="12" a="1"/>
  <c r="AF24" i="12" s="1"/>
  <c r="BB7" i="14" s="1"/>
  <c r="AD24" i="12" a="1"/>
  <c r="AD24" i="12" s="1"/>
  <c r="AZ7" i="14" s="1"/>
  <c r="AB24" i="12" a="1"/>
  <c r="AB24" i="12" s="1"/>
  <c r="AX7" i="14" s="1"/>
  <c r="Z24" i="12" a="1"/>
  <c r="Z24" i="12" s="1"/>
  <c r="AV7" i="14" s="1"/>
  <c r="X24" i="12" a="1"/>
  <c r="X24" i="12" s="1"/>
  <c r="AT7" i="14" s="1"/>
  <c r="V24" i="12" a="1"/>
  <c r="V24" i="12" s="1"/>
  <c r="AR7" i="14" s="1"/>
  <c r="T24" i="12" a="1"/>
  <c r="T24" i="12" s="1"/>
  <c r="AP7" i="14" s="1"/>
  <c r="R24" i="12" a="1"/>
  <c r="R24" i="12" s="1"/>
  <c r="AN7" i="14" s="1"/>
  <c r="P24" i="12" a="1"/>
  <c r="P24" i="12" s="1"/>
  <c r="AL7" i="14" s="1"/>
  <c r="N24" i="12" a="1"/>
  <c r="N24" i="12" s="1"/>
  <c r="AJ7" i="14" s="1"/>
  <c r="L24" i="12" a="1"/>
  <c r="L24" i="12" s="1"/>
  <c r="AH7" i="14" s="1"/>
  <c r="J24" i="12" a="1"/>
  <c r="J24" i="12" s="1"/>
  <c r="AF7" i="14" s="1"/>
  <c r="H24" i="12" a="1"/>
  <c r="H24" i="12" s="1"/>
  <c r="AD7" i="14" s="1"/>
  <c r="F24" i="12" a="1"/>
  <c r="F24" i="12" s="1"/>
  <c r="AB7" i="14" s="1"/>
  <c r="CQ24" i="12" a="1"/>
  <c r="CQ24" i="12" s="1"/>
  <c r="DM7" i="14" s="1"/>
  <c r="CO24" i="12" a="1"/>
  <c r="CO24" i="12" s="1"/>
  <c r="DK7" i="14" s="1"/>
  <c r="CM24" i="12" a="1"/>
  <c r="CM24" i="12" s="1"/>
  <c r="DI7" i="14" s="1"/>
  <c r="CK24" i="12" a="1"/>
  <c r="CK24" i="12" s="1"/>
  <c r="DG7" i="14" s="1"/>
  <c r="CI24" i="12" a="1"/>
  <c r="CI24" i="12" s="1"/>
  <c r="DE7" i="14" s="1"/>
  <c r="CG24" i="12" a="1"/>
  <c r="CG24" i="12" s="1"/>
  <c r="DC7" i="14" s="1"/>
  <c r="CE24" i="12" a="1"/>
  <c r="CE24" i="12" s="1"/>
  <c r="DA7" i="14" s="1"/>
  <c r="CC24" i="12" a="1"/>
  <c r="CC24" i="12" s="1"/>
  <c r="CY7" i="14" s="1"/>
  <c r="CA24" i="12" a="1"/>
  <c r="CA24" i="12" s="1"/>
  <c r="CW7" i="14" s="1"/>
  <c r="BY24" i="12" a="1"/>
  <c r="BY24" i="12" s="1"/>
  <c r="CU7" i="14" s="1"/>
  <c r="BW24" i="12" a="1"/>
  <c r="BW24" i="12" s="1"/>
  <c r="CS7" i="14" s="1"/>
  <c r="BU24" i="12" a="1"/>
  <c r="BU24" i="12" s="1"/>
  <c r="CQ7" i="14" s="1"/>
  <c r="BS24" i="12" a="1"/>
  <c r="BS24" i="12" s="1"/>
  <c r="CO7" i="14" s="1"/>
  <c r="BQ24" i="12" a="1"/>
  <c r="BQ24" i="12" s="1"/>
  <c r="CM7" i="14" s="1"/>
  <c r="BO24" i="12" a="1"/>
  <c r="BO24" i="12" s="1"/>
  <c r="CK7" i="14" s="1"/>
  <c r="BM24" i="12" a="1"/>
  <c r="BM24" i="12" s="1"/>
  <c r="CI7" i="14" s="1"/>
  <c r="BK24" i="12" a="1"/>
  <c r="BK24" i="12" s="1"/>
  <c r="CG7" i="14" s="1"/>
  <c r="BI24" i="12" a="1"/>
  <c r="BI24" i="12" s="1"/>
  <c r="CE7" i="14" s="1"/>
  <c r="BG24" i="12" a="1"/>
  <c r="BG24" i="12" s="1"/>
  <c r="CC7" i="14" s="1"/>
  <c r="BE24" i="12" a="1"/>
  <c r="BE24" i="12" s="1"/>
  <c r="CA7" i="14" s="1"/>
  <c r="BC24" i="12" a="1"/>
  <c r="BC24" i="12" s="1"/>
  <c r="BY7" i="14" s="1"/>
  <c r="BA24" i="12" a="1"/>
  <c r="BA24" i="12" s="1"/>
  <c r="BW7" i="14" s="1"/>
  <c r="AY24" i="12" a="1"/>
  <c r="AY24" i="12" s="1"/>
  <c r="BU7" i="14" s="1"/>
  <c r="AW24" i="12" a="1"/>
  <c r="AW24" i="12" s="1"/>
  <c r="BS7" i="14" s="1"/>
  <c r="L28" i="12" a="1"/>
  <c r="L28" i="12" s="1"/>
  <c r="AH11" i="14" s="1"/>
  <c r="W28" i="12" a="1"/>
  <c r="W28" i="12" s="1"/>
  <c r="AS11" i="14" s="1"/>
  <c r="AR28" i="12" a="1"/>
  <c r="AR28" i="12" s="1"/>
  <c r="BN11" i="14" s="1"/>
  <c r="BC28" i="12" a="1"/>
  <c r="BC28" i="12" s="1"/>
  <c r="BY11" i="14" s="1"/>
  <c r="BX28" i="12" a="1"/>
  <c r="BX28" i="12" s="1"/>
  <c r="CT11" i="14" s="1"/>
  <c r="CI28" i="12" a="1"/>
  <c r="CI28" i="12" s="1"/>
  <c r="DE11" i="14" s="1"/>
  <c r="DO3" i="14"/>
  <c r="DQ3" i="14" s="1"/>
  <c r="AU36" i="12" a="1"/>
  <c r="AU36" i="12" s="1"/>
  <c r="FL3" i="14" s="1"/>
  <c r="AR36" i="12" a="1"/>
  <c r="AR36" i="12" s="1"/>
  <c r="FI3" i="14" s="1"/>
  <c r="AM36" i="12" a="1"/>
  <c r="AM36" i="12" s="1"/>
  <c r="FD3" i="14" s="1"/>
  <c r="AJ36" i="12" a="1"/>
  <c r="AJ36" i="12" s="1"/>
  <c r="FA3" i="14" s="1"/>
  <c r="AE36" i="12" a="1"/>
  <c r="AE36" i="12" s="1"/>
  <c r="EV3" i="14" s="1"/>
  <c r="AB36" i="12" a="1"/>
  <c r="AB36" i="12" s="1"/>
  <c r="ES3" i="14" s="1"/>
  <c r="W36" i="12" a="1"/>
  <c r="W36" i="12" s="1"/>
  <c r="EN3" i="14" s="1"/>
  <c r="T36" i="12" a="1"/>
  <c r="T36" i="12" s="1"/>
  <c r="EK3" i="14" s="1"/>
  <c r="O36" i="12" a="1"/>
  <c r="O36" i="12" s="1"/>
  <c r="EF3" i="14" s="1"/>
  <c r="L36" i="12" a="1"/>
  <c r="L36" i="12" s="1"/>
  <c r="EC3" i="14" s="1"/>
  <c r="G36" i="12" a="1"/>
  <c r="G36" i="12" s="1"/>
  <c r="DX3" i="14" s="1"/>
  <c r="AW36" i="12" a="1"/>
  <c r="AW36" i="12" s="1"/>
  <c r="FN3" i="14" s="1"/>
  <c r="AT36" i="12" a="1"/>
  <c r="AT36" i="12" s="1"/>
  <c r="FK3" i="14" s="1"/>
  <c r="AO36" i="12" a="1"/>
  <c r="AO36" i="12" s="1"/>
  <c r="FF3" i="14" s="1"/>
  <c r="AL36" i="12" a="1"/>
  <c r="AL36" i="12" s="1"/>
  <c r="FC3" i="14" s="1"/>
  <c r="AG36" i="12" a="1"/>
  <c r="AG36" i="12" s="1"/>
  <c r="EX3" i="14" s="1"/>
  <c r="AD36" i="12" a="1"/>
  <c r="AD36" i="12" s="1"/>
  <c r="EU3" i="14" s="1"/>
  <c r="Y36" i="12" a="1"/>
  <c r="Y36" i="12" s="1"/>
  <c r="EP3" i="14" s="1"/>
  <c r="V36" i="12" a="1"/>
  <c r="V36" i="12" s="1"/>
  <c r="EM3" i="14" s="1"/>
  <c r="Q36" i="12" a="1"/>
  <c r="Q36" i="12" s="1"/>
  <c r="EH3" i="14" s="1"/>
  <c r="N36" i="12" a="1"/>
  <c r="N36" i="12" s="1"/>
  <c r="EE3" i="14" s="1"/>
  <c r="I36" i="12" a="1"/>
  <c r="I36" i="12" s="1"/>
  <c r="DZ3" i="14" s="1"/>
  <c r="F36" i="12" a="1"/>
  <c r="F36" i="12" s="1"/>
  <c r="DW3" i="14" s="1"/>
  <c r="AV36" i="12" a="1"/>
  <c r="AV36" i="12" s="1"/>
  <c r="FM3" i="14" s="1"/>
  <c r="AQ36" i="12" a="1"/>
  <c r="AQ36" i="12" s="1"/>
  <c r="FH3" i="14" s="1"/>
  <c r="AN36" i="12" a="1"/>
  <c r="AN36" i="12" s="1"/>
  <c r="FE3" i="14" s="1"/>
  <c r="AI36" i="12" a="1"/>
  <c r="AI36" i="12" s="1"/>
  <c r="EZ3" i="14" s="1"/>
  <c r="AF36" i="12" a="1"/>
  <c r="AF36" i="12" s="1"/>
  <c r="EW3" i="14" s="1"/>
  <c r="AA36" i="12" a="1"/>
  <c r="AA36" i="12" s="1"/>
  <c r="ER3" i="14" s="1"/>
  <c r="X36" i="12" a="1"/>
  <c r="X36" i="12" s="1"/>
  <c r="EO3" i="14" s="1"/>
  <c r="S36" i="12" a="1"/>
  <c r="S36" i="12" s="1"/>
  <c r="EJ3" i="14" s="1"/>
  <c r="P36" i="12" a="1"/>
  <c r="P36" i="12" s="1"/>
  <c r="EG3" i="14" s="1"/>
  <c r="K36" i="12" a="1"/>
  <c r="K36" i="12" s="1"/>
  <c r="EB3" i="14" s="1"/>
  <c r="H36" i="12" a="1"/>
  <c r="H36" i="12" s="1"/>
  <c r="DY3" i="14" s="1"/>
  <c r="AS36" i="12" a="1"/>
  <c r="AS36" i="12" s="1"/>
  <c r="FJ3" i="14" s="1"/>
  <c r="AP36" i="12" a="1"/>
  <c r="AP36" i="12" s="1"/>
  <c r="FG3" i="14" s="1"/>
  <c r="AK36" i="12" a="1"/>
  <c r="AK36" i="12" s="1"/>
  <c r="FB3" i="14" s="1"/>
  <c r="AH36" i="12" a="1"/>
  <c r="AH36" i="12" s="1"/>
  <c r="EY3" i="14" s="1"/>
  <c r="AC36" i="12" a="1"/>
  <c r="AC36" i="12" s="1"/>
  <c r="ET3" i="14" s="1"/>
  <c r="Z36" i="12" a="1"/>
  <c r="Z36" i="12" s="1"/>
  <c r="EQ3" i="14" s="1"/>
  <c r="U36" i="12" a="1"/>
  <c r="U36" i="12" s="1"/>
  <c r="EL3" i="14" s="1"/>
  <c r="R36" i="12" a="1"/>
  <c r="R36" i="12" s="1"/>
  <c r="EI3" i="14" s="1"/>
  <c r="M36" i="12" a="1"/>
  <c r="M36" i="12" s="1"/>
  <c r="ED3" i="14" s="1"/>
  <c r="J36" i="12" a="1"/>
  <c r="J36" i="12" s="1"/>
  <c r="EA3" i="14" s="1"/>
  <c r="E36" i="12" a="1"/>
  <c r="E36" i="12" s="1"/>
  <c r="DV3" i="14" s="1"/>
  <c r="T8" i="14"/>
  <c r="V8" i="14" s="1"/>
  <c r="CQ25" i="12" a="1"/>
  <c r="CQ25" i="12" s="1"/>
  <c r="DM8" i="14" s="1"/>
  <c r="CO25" i="12" a="1"/>
  <c r="CO25" i="12" s="1"/>
  <c r="DK8" i="14" s="1"/>
  <c r="CM25" i="12" a="1"/>
  <c r="CM25" i="12" s="1"/>
  <c r="DI8" i="14" s="1"/>
  <c r="CK25" i="12" a="1"/>
  <c r="CK25" i="12" s="1"/>
  <c r="DG8" i="14" s="1"/>
  <c r="CI25" i="12" a="1"/>
  <c r="CI25" i="12" s="1"/>
  <c r="DE8" i="14" s="1"/>
  <c r="CG25" i="12" a="1"/>
  <c r="CG25" i="12" s="1"/>
  <c r="DC8" i="14" s="1"/>
  <c r="CE25" i="12" a="1"/>
  <c r="CE25" i="12" s="1"/>
  <c r="DA8" i="14" s="1"/>
  <c r="CC25" i="12" a="1"/>
  <c r="CC25" i="12" s="1"/>
  <c r="CY8" i="14" s="1"/>
  <c r="CA25" i="12" a="1"/>
  <c r="CA25" i="12" s="1"/>
  <c r="CW8" i="14" s="1"/>
  <c r="BY25" i="12" a="1"/>
  <c r="BY25" i="12" s="1"/>
  <c r="CU8" i="14" s="1"/>
  <c r="BW25" i="12" a="1"/>
  <c r="BW25" i="12" s="1"/>
  <c r="CS8" i="14" s="1"/>
  <c r="BU25" i="12" a="1"/>
  <c r="BU25" i="12" s="1"/>
  <c r="CQ8" i="14" s="1"/>
  <c r="BS25" i="12" a="1"/>
  <c r="BS25" i="12" s="1"/>
  <c r="CO8" i="14" s="1"/>
  <c r="BQ25" i="12" a="1"/>
  <c r="BQ25" i="12" s="1"/>
  <c r="CM8" i="14" s="1"/>
  <c r="BO25" i="12" a="1"/>
  <c r="BO25" i="12" s="1"/>
  <c r="CK8" i="14" s="1"/>
  <c r="BM25" i="12" a="1"/>
  <c r="BM25" i="12" s="1"/>
  <c r="CI8" i="14" s="1"/>
  <c r="BK25" i="12" a="1"/>
  <c r="BK25" i="12" s="1"/>
  <c r="CG8" i="14" s="1"/>
  <c r="BI25" i="12" a="1"/>
  <c r="BI25" i="12" s="1"/>
  <c r="CE8" i="14" s="1"/>
  <c r="BG25" i="12" a="1"/>
  <c r="BG25" i="12" s="1"/>
  <c r="CC8" i="14" s="1"/>
  <c r="BE25" i="12" a="1"/>
  <c r="BE25" i="12" s="1"/>
  <c r="CA8" i="14" s="1"/>
  <c r="BC25" i="12" a="1"/>
  <c r="BC25" i="12" s="1"/>
  <c r="BY8" i="14" s="1"/>
  <c r="BA25" i="12" a="1"/>
  <c r="BA25" i="12" s="1"/>
  <c r="BW8" i="14" s="1"/>
  <c r="AY25" i="12" a="1"/>
  <c r="AY25" i="12" s="1"/>
  <c r="BU8" i="14" s="1"/>
  <c r="AW25" i="12" a="1"/>
  <c r="AW25" i="12" s="1"/>
  <c r="BS8" i="14" s="1"/>
  <c r="AU25" i="12" a="1"/>
  <c r="AU25" i="12" s="1"/>
  <c r="BQ8" i="14" s="1"/>
  <c r="AS25" i="12" a="1"/>
  <c r="AS25" i="12" s="1"/>
  <c r="BO8" i="14" s="1"/>
  <c r="AQ25" i="12" a="1"/>
  <c r="AQ25" i="12" s="1"/>
  <c r="BM8" i="14" s="1"/>
  <c r="AO25" i="12" a="1"/>
  <c r="AO25" i="12" s="1"/>
  <c r="BK8" i="14" s="1"/>
  <c r="AM25" i="12" a="1"/>
  <c r="AM25" i="12" s="1"/>
  <c r="BI8" i="14" s="1"/>
  <c r="AK25" i="12" a="1"/>
  <c r="AK25" i="12" s="1"/>
  <c r="BG8" i="14" s="1"/>
  <c r="AI25" i="12" a="1"/>
  <c r="AI25" i="12" s="1"/>
  <c r="BE8" i="14" s="1"/>
  <c r="AG25" i="12" a="1"/>
  <c r="AG25" i="12" s="1"/>
  <c r="BC8" i="14" s="1"/>
  <c r="AE25" i="12" a="1"/>
  <c r="AE25" i="12" s="1"/>
  <c r="BA8" i="14" s="1"/>
  <c r="AC25" i="12" a="1"/>
  <c r="AC25" i="12" s="1"/>
  <c r="AY8" i="14" s="1"/>
  <c r="AA25" i="12" a="1"/>
  <c r="AA25" i="12" s="1"/>
  <c r="AW8" i="14" s="1"/>
  <c r="Y25" i="12" a="1"/>
  <c r="Y25" i="12" s="1"/>
  <c r="AU8" i="14" s="1"/>
  <c r="W25" i="12" a="1"/>
  <c r="W25" i="12" s="1"/>
  <c r="AS8" i="14" s="1"/>
  <c r="U25" i="12" a="1"/>
  <c r="U25" i="12" s="1"/>
  <c r="AQ8" i="14" s="1"/>
  <c r="S25" i="12" a="1"/>
  <c r="S25" i="12" s="1"/>
  <c r="AO8" i="14" s="1"/>
  <c r="Q25" i="12" a="1"/>
  <c r="Q25" i="12" s="1"/>
  <c r="AM8" i="14" s="1"/>
  <c r="O25" i="12" a="1"/>
  <c r="O25" i="12" s="1"/>
  <c r="AK8" i="14" s="1"/>
  <c r="M25" i="12" a="1"/>
  <c r="M25" i="12" s="1"/>
  <c r="AI8" i="14" s="1"/>
  <c r="K25" i="12" a="1"/>
  <c r="K25" i="12" s="1"/>
  <c r="AG8" i="14" s="1"/>
  <c r="I25" i="12" a="1"/>
  <c r="I25" i="12" s="1"/>
  <c r="AE8" i="14" s="1"/>
  <c r="G25" i="12" a="1"/>
  <c r="G25" i="12" s="1"/>
  <c r="AC8" i="14" s="1"/>
  <c r="E25" i="12" a="1"/>
  <c r="E25" i="12" s="1"/>
  <c r="AA8" i="14" s="1"/>
  <c r="CR25" i="12" a="1"/>
  <c r="CR25" i="12" s="1"/>
  <c r="DN8" i="14" s="1"/>
  <c r="CP25" i="12" a="1"/>
  <c r="CP25" i="12" s="1"/>
  <c r="DL8" i="14" s="1"/>
  <c r="CN25" i="12" a="1"/>
  <c r="CN25" i="12" s="1"/>
  <c r="DJ8" i="14" s="1"/>
  <c r="CL25" i="12" a="1"/>
  <c r="CL25" i="12" s="1"/>
  <c r="DH8" i="14" s="1"/>
  <c r="CJ25" i="12" a="1"/>
  <c r="CJ25" i="12" s="1"/>
  <c r="DF8" i="14" s="1"/>
  <c r="CH25" i="12" a="1"/>
  <c r="CH25" i="12" s="1"/>
  <c r="DD8" i="14" s="1"/>
  <c r="CF25" i="12" a="1"/>
  <c r="CF25" i="12" s="1"/>
  <c r="DB8" i="14" s="1"/>
  <c r="CD25" i="12" a="1"/>
  <c r="CD25" i="12" s="1"/>
  <c r="CZ8" i="14" s="1"/>
  <c r="CB25" i="12" a="1"/>
  <c r="CB25" i="12" s="1"/>
  <c r="CX8" i="14" s="1"/>
  <c r="BZ25" i="12" a="1"/>
  <c r="BZ25" i="12" s="1"/>
  <c r="CV8" i="14" s="1"/>
  <c r="BX25" i="12" a="1"/>
  <c r="BX25" i="12" s="1"/>
  <c r="CT8" i="14" s="1"/>
  <c r="BV25" i="12" a="1"/>
  <c r="BV25" i="12" s="1"/>
  <c r="CR8" i="14" s="1"/>
  <c r="BT25" i="12" a="1"/>
  <c r="BT25" i="12" s="1"/>
  <c r="CP8" i="14" s="1"/>
  <c r="BR25" i="12" a="1"/>
  <c r="BR25" i="12" s="1"/>
  <c r="CN8" i="14" s="1"/>
  <c r="BP25" i="12" a="1"/>
  <c r="BP25" i="12" s="1"/>
  <c r="CL8" i="14" s="1"/>
  <c r="BN25" i="12" a="1"/>
  <c r="BN25" i="12" s="1"/>
  <c r="CJ8" i="14" s="1"/>
  <c r="BL25" i="12" a="1"/>
  <c r="BL25" i="12" s="1"/>
  <c r="CH8" i="14" s="1"/>
  <c r="BJ25" i="12" a="1"/>
  <c r="BJ25" i="12" s="1"/>
  <c r="CF8" i="14" s="1"/>
  <c r="BH25" i="12" a="1"/>
  <c r="BH25" i="12" s="1"/>
  <c r="CD8" i="14" s="1"/>
  <c r="BF25" i="12" a="1"/>
  <c r="BF25" i="12" s="1"/>
  <c r="CB8" i="14" s="1"/>
  <c r="BD25" i="12" a="1"/>
  <c r="BD25" i="12" s="1"/>
  <c r="BZ8" i="14" s="1"/>
  <c r="BB25" i="12" a="1"/>
  <c r="BB25" i="12" s="1"/>
  <c r="BX8" i="14" s="1"/>
  <c r="AZ25" i="12" a="1"/>
  <c r="AZ25" i="12" s="1"/>
  <c r="BV8" i="14" s="1"/>
  <c r="AX25" i="12" a="1"/>
  <c r="AX25" i="12" s="1"/>
  <c r="BT8" i="14" s="1"/>
  <c r="AV25" i="12" a="1"/>
  <c r="AV25" i="12" s="1"/>
  <c r="BR8" i="14" s="1"/>
  <c r="AT25" i="12" a="1"/>
  <c r="AT25" i="12" s="1"/>
  <c r="BP8" i="14" s="1"/>
  <c r="AR25" i="12" a="1"/>
  <c r="AR25" i="12" s="1"/>
  <c r="BN8" i="14" s="1"/>
  <c r="AP25" i="12" a="1"/>
  <c r="AP25" i="12" s="1"/>
  <c r="BL8" i="14" s="1"/>
  <c r="AN25" i="12" a="1"/>
  <c r="AN25" i="12" s="1"/>
  <c r="BJ8" i="14" s="1"/>
  <c r="AL25" i="12" a="1"/>
  <c r="AL25" i="12" s="1"/>
  <c r="BH8" i="14" s="1"/>
  <c r="AJ25" i="12" a="1"/>
  <c r="AJ25" i="12" s="1"/>
  <c r="BF8" i="14" s="1"/>
  <c r="AH25" i="12" a="1"/>
  <c r="AH25" i="12" s="1"/>
  <c r="BD8" i="14" s="1"/>
  <c r="AF25" i="12" a="1"/>
  <c r="AF25" i="12" s="1"/>
  <c r="BB8" i="14" s="1"/>
  <c r="AD25" i="12" a="1"/>
  <c r="AD25" i="12" s="1"/>
  <c r="AZ8" i="14" s="1"/>
  <c r="AB25" i="12" a="1"/>
  <c r="AB25" i="12" s="1"/>
  <c r="AX8" i="14" s="1"/>
  <c r="Z25" i="12" a="1"/>
  <c r="Z25" i="12" s="1"/>
  <c r="AV8" i="14" s="1"/>
  <c r="X25" i="12" a="1"/>
  <c r="X25" i="12" s="1"/>
  <c r="AT8" i="14" s="1"/>
  <c r="V25" i="12" a="1"/>
  <c r="V25" i="12" s="1"/>
  <c r="AR8" i="14" s="1"/>
  <c r="T25" i="12" a="1"/>
  <c r="T25" i="12" s="1"/>
  <c r="AP8" i="14" s="1"/>
  <c r="R25" i="12" a="1"/>
  <c r="R25" i="12" s="1"/>
  <c r="AN8" i="14" s="1"/>
  <c r="P25" i="12" a="1"/>
  <c r="P25" i="12" s="1"/>
  <c r="AL8" i="14" s="1"/>
  <c r="N25" i="12" a="1"/>
  <c r="N25" i="12" s="1"/>
  <c r="AJ8" i="14" s="1"/>
  <c r="L25" i="12" a="1"/>
  <c r="L25" i="12" s="1"/>
  <c r="AH8" i="14" s="1"/>
  <c r="J25" i="12" a="1"/>
  <c r="J25" i="12" s="1"/>
  <c r="AF8" i="14" s="1"/>
  <c r="H25" i="12" a="1"/>
  <c r="H25" i="12" s="1"/>
  <c r="AD8" i="14" s="1"/>
  <c r="F25" i="12" a="1"/>
  <c r="F25" i="12" s="1"/>
  <c r="AB8" i="14" s="1"/>
  <c r="AU28" i="12" a="1"/>
  <c r="AU28" i="12" s="1"/>
  <c r="BQ11" i="14" s="1"/>
  <c r="BP28" i="12" a="1"/>
  <c r="BP28" i="12" s="1"/>
  <c r="CL11" i="14" s="1"/>
  <c r="T11" i="14"/>
  <c r="V11" i="14" s="1"/>
  <c r="CR28" i="12" a="1"/>
  <c r="CR28" i="12" s="1"/>
  <c r="DN11" i="14" s="1"/>
  <c r="CM28" i="12" a="1"/>
  <c r="CM28" i="12" s="1"/>
  <c r="DI11" i="14" s="1"/>
  <c r="CJ28" i="12" a="1"/>
  <c r="CJ28" i="12" s="1"/>
  <c r="DF11" i="14" s="1"/>
  <c r="CE28" i="12" a="1"/>
  <c r="CE28" i="12" s="1"/>
  <c r="DA11" i="14" s="1"/>
  <c r="CB28" i="12" a="1"/>
  <c r="CB28" i="12" s="1"/>
  <c r="CX11" i="14" s="1"/>
  <c r="BW28" i="12" a="1"/>
  <c r="BW28" i="12" s="1"/>
  <c r="CS11" i="14" s="1"/>
  <c r="BT28" i="12" a="1"/>
  <c r="BT28" i="12" s="1"/>
  <c r="CP11" i="14" s="1"/>
  <c r="BO28" i="12" a="1"/>
  <c r="BO28" i="12" s="1"/>
  <c r="CK11" i="14" s="1"/>
  <c r="BL28" i="12" a="1"/>
  <c r="BL28" i="12" s="1"/>
  <c r="CH11" i="14" s="1"/>
  <c r="BG28" i="12" a="1"/>
  <c r="BG28" i="12" s="1"/>
  <c r="CC11" i="14" s="1"/>
  <c r="BD28" i="12" a="1"/>
  <c r="BD28" i="12" s="1"/>
  <c r="BZ11" i="14" s="1"/>
  <c r="AY28" i="12" a="1"/>
  <c r="AY28" i="12" s="1"/>
  <c r="BU11" i="14" s="1"/>
  <c r="AV28" i="12" a="1"/>
  <c r="AV28" i="12" s="1"/>
  <c r="BR11" i="14" s="1"/>
  <c r="AQ28" i="12" a="1"/>
  <c r="AQ28" i="12" s="1"/>
  <c r="BM11" i="14" s="1"/>
  <c r="AN28" i="12" a="1"/>
  <c r="AN28" i="12" s="1"/>
  <c r="BJ11" i="14" s="1"/>
  <c r="AI28" i="12" a="1"/>
  <c r="AI28" i="12" s="1"/>
  <c r="BE11" i="14" s="1"/>
  <c r="AF28" i="12" a="1"/>
  <c r="AF28" i="12" s="1"/>
  <c r="BB11" i="14" s="1"/>
  <c r="AA28" i="12" a="1"/>
  <c r="AA28" i="12" s="1"/>
  <c r="AW11" i="14" s="1"/>
  <c r="X28" i="12" a="1"/>
  <c r="X28" i="12" s="1"/>
  <c r="AT11" i="14" s="1"/>
  <c r="S28" i="12" a="1"/>
  <c r="S28" i="12" s="1"/>
  <c r="AO11" i="14" s="1"/>
  <c r="P28" i="12" a="1"/>
  <c r="P28" i="12" s="1"/>
  <c r="AL11" i="14" s="1"/>
  <c r="K28" i="12" a="1"/>
  <c r="K28" i="12" s="1"/>
  <c r="AG11" i="14" s="1"/>
  <c r="H28" i="12" a="1"/>
  <c r="H28" i="12" s="1"/>
  <c r="AD11" i="14" s="1"/>
  <c r="CO28" i="12" a="1"/>
  <c r="CO28" i="12" s="1"/>
  <c r="DK11" i="14" s="1"/>
  <c r="CL28" i="12" a="1"/>
  <c r="CL28" i="12" s="1"/>
  <c r="DH11" i="14" s="1"/>
  <c r="CG28" i="12" a="1"/>
  <c r="CG28" i="12" s="1"/>
  <c r="DC11" i="14" s="1"/>
  <c r="CD28" i="12" a="1"/>
  <c r="CD28" i="12" s="1"/>
  <c r="CZ11" i="14" s="1"/>
  <c r="BY28" i="12" a="1"/>
  <c r="BY28" i="12" s="1"/>
  <c r="CU11" i="14" s="1"/>
  <c r="BV28" i="12" a="1"/>
  <c r="BV28" i="12" s="1"/>
  <c r="CR11" i="14" s="1"/>
  <c r="BQ28" i="12" a="1"/>
  <c r="BQ28" i="12" s="1"/>
  <c r="CM11" i="14" s="1"/>
  <c r="BN28" i="12" a="1"/>
  <c r="BN28" i="12" s="1"/>
  <c r="CJ11" i="14" s="1"/>
  <c r="BI28" i="12" a="1"/>
  <c r="BI28" i="12" s="1"/>
  <c r="CE11" i="14" s="1"/>
  <c r="BF28" i="12" a="1"/>
  <c r="BF28" i="12" s="1"/>
  <c r="CB11" i="14" s="1"/>
  <c r="BA28" i="12" a="1"/>
  <c r="BA28" i="12" s="1"/>
  <c r="BW11" i="14" s="1"/>
  <c r="AX28" i="12" a="1"/>
  <c r="AX28" i="12" s="1"/>
  <c r="BT11" i="14" s="1"/>
  <c r="AS28" i="12" a="1"/>
  <c r="AS28" i="12" s="1"/>
  <c r="BO11" i="14" s="1"/>
  <c r="AP28" i="12" a="1"/>
  <c r="AP28" i="12" s="1"/>
  <c r="BL11" i="14" s="1"/>
  <c r="AK28" i="12" a="1"/>
  <c r="AK28" i="12" s="1"/>
  <c r="BG11" i="14" s="1"/>
  <c r="AH28" i="12" a="1"/>
  <c r="AH28" i="12" s="1"/>
  <c r="BD11" i="14" s="1"/>
  <c r="AC28" i="12" a="1"/>
  <c r="AC28" i="12" s="1"/>
  <c r="AY11" i="14" s="1"/>
  <c r="Z28" i="12" a="1"/>
  <c r="Z28" i="12" s="1"/>
  <c r="AV11" i="14" s="1"/>
  <c r="U28" i="12" a="1"/>
  <c r="U28" i="12" s="1"/>
  <c r="AQ11" i="14" s="1"/>
  <c r="R28" i="12" a="1"/>
  <c r="R28" i="12" s="1"/>
  <c r="AN11" i="14" s="1"/>
  <c r="M28" i="12" a="1"/>
  <c r="M28" i="12" s="1"/>
  <c r="AI11" i="14" s="1"/>
  <c r="J28" i="12" a="1"/>
  <c r="J28" i="12" s="1"/>
  <c r="AF11" i="14" s="1"/>
  <c r="E28" i="12" a="1"/>
  <c r="E28" i="12" s="1"/>
  <c r="AA11" i="14" s="1"/>
  <c r="CP28" i="12" a="1"/>
  <c r="CP28" i="12" s="1"/>
  <c r="DL11" i="14" s="1"/>
  <c r="CK28" i="12" a="1"/>
  <c r="CK28" i="12" s="1"/>
  <c r="DG11" i="14" s="1"/>
  <c r="CH28" i="12" a="1"/>
  <c r="CH28" i="12" s="1"/>
  <c r="DD11" i="14" s="1"/>
  <c r="CC28" i="12" a="1"/>
  <c r="CC28" i="12" s="1"/>
  <c r="CY11" i="14" s="1"/>
  <c r="BZ28" i="12" a="1"/>
  <c r="BZ28" i="12" s="1"/>
  <c r="CV11" i="14" s="1"/>
  <c r="BU28" i="12" a="1"/>
  <c r="BU28" i="12" s="1"/>
  <c r="CQ11" i="14" s="1"/>
  <c r="BR28" i="12" a="1"/>
  <c r="BR28" i="12" s="1"/>
  <c r="CN11" i="14" s="1"/>
  <c r="BM28" i="12" a="1"/>
  <c r="BM28" i="12" s="1"/>
  <c r="CI11" i="14" s="1"/>
  <c r="BJ28" i="12" a="1"/>
  <c r="BJ28" i="12" s="1"/>
  <c r="CF11" i="14" s="1"/>
  <c r="BE28" i="12" a="1"/>
  <c r="BE28" i="12" s="1"/>
  <c r="CA11" i="14" s="1"/>
  <c r="BB28" i="12" a="1"/>
  <c r="BB28" i="12" s="1"/>
  <c r="BX11" i="14" s="1"/>
  <c r="AW28" i="12" a="1"/>
  <c r="AW28" i="12" s="1"/>
  <c r="BS11" i="14" s="1"/>
  <c r="AT28" i="12" a="1"/>
  <c r="AT28" i="12" s="1"/>
  <c r="BP11" i="14" s="1"/>
  <c r="AO28" i="12" a="1"/>
  <c r="AO28" i="12" s="1"/>
  <c r="BK11" i="14" s="1"/>
  <c r="AL28" i="12" a="1"/>
  <c r="AL28" i="12" s="1"/>
  <c r="BH11" i="14" s="1"/>
  <c r="AG28" i="12" a="1"/>
  <c r="AG28" i="12" s="1"/>
  <c r="BC11" i="14" s="1"/>
  <c r="AD28" i="12" a="1"/>
  <c r="AD28" i="12" s="1"/>
  <c r="AZ11" i="14" s="1"/>
  <c r="Y28" i="12" a="1"/>
  <c r="Y28" i="12" s="1"/>
  <c r="AU11" i="14" s="1"/>
  <c r="V28" i="12" a="1"/>
  <c r="V28" i="12" s="1"/>
  <c r="AR11" i="14" s="1"/>
  <c r="Q28" i="12" a="1"/>
  <c r="Q28" i="12" s="1"/>
  <c r="AM11" i="14" s="1"/>
  <c r="N28" i="12" a="1"/>
  <c r="N28" i="12" s="1"/>
  <c r="AJ11" i="14" s="1"/>
  <c r="I28" i="12" a="1"/>
  <c r="I28" i="12" s="1"/>
  <c r="AE11" i="14" s="1"/>
  <c r="F28" i="12" a="1"/>
  <c r="F28" i="12" s="1"/>
  <c r="AB11" i="14" s="1"/>
  <c r="G28" i="12" a="1"/>
  <c r="G28" i="12" s="1"/>
  <c r="AC11" i="14" s="1"/>
  <c r="AB28" i="12" a="1"/>
  <c r="AB28" i="12" s="1"/>
  <c r="AX11" i="14" s="1"/>
  <c r="AM28" i="12" a="1"/>
  <c r="AM28" i="12" s="1"/>
  <c r="BI11" i="14" s="1"/>
  <c r="BH28" i="12" a="1"/>
  <c r="BH28" i="12" s="1"/>
  <c r="CD11" i="14" s="1"/>
  <c r="BS28" i="12" a="1"/>
  <c r="BS28" i="12" s="1"/>
  <c r="CO11" i="14" s="1"/>
  <c r="CN28" i="12" a="1"/>
  <c r="CN28" i="12" s="1"/>
  <c r="DJ11" i="14" s="1"/>
  <c r="CO27" i="12" a="1"/>
  <c r="CO27" i="12" s="1"/>
  <c r="DK10" i="14" s="1"/>
  <c r="CR27" i="12" a="1"/>
  <c r="CR27" i="12" s="1"/>
  <c r="DN10" i="14" s="1"/>
  <c r="G29" i="12" a="1"/>
  <c r="G29" i="12" s="1"/>
  <c r="AC12" i="14" s="1"/>
  <c r="J29" i="12" a="1"/>
  <c r="J29" i="12" s="1"/>
  <c r="AF12" i="14" s="1"/>
  <c r="O29" i="12" a="1"/>
  <c r="O29" i="12" s="1"/>
  <c r="AK12" i="14" s="1"/>
  <c r="R29" i="12" a="1"/>
  <c r="R29" i="12" s="1"/>
  <c r="AN12" i="14" s="1"/>
  <c r="W29" i="12" a="1"/>
  <c r="W29" i="12" s="1"/>
  <c r="AS12" i="14" s="1"/>
  <c r="Z29" i="12" a="1"/>
  <c r="Z29" i="12" s="1"/>
  <c r="AV12" i="14" s="1"/>
  <c r="AE29" i="12" a="1"/>
  <c r="AE29" i="12" s="1"/>
  <c r="BA12" i="14" s="1"/>
  <c r="AH29" i="12" a="1"/>
  <c r="AH29" i="12" s="1"/>
  <c r="BD12" i="14" s="1"/>
  <c r="AM29" i="12" a="1"/>
  <c r="AM29" i="12" s="1"/>
  <c r="BI12" i="14" s="1"/>
  <c r="AP29" i="12" a="1"/>
  <c r="AP29" i="12" s="1"/>
  <c r="BL12" i="14" s="1"/>
  <c r="AU29" i="12" a="1"/>
  <c r="AU29" i="12" s="1"/>
  <c r="BQ12" i="14" s="1"/>
  <c r="AX29" i="12" a="1"/>
  <c r="AX29" i="12" s="1"/>
  <c r="BT12" i="14" s="1"/>
  <c r="BC29" i="12" a="1"/>
  <c r="BC29" i="12" s="1"/>
  <c r="BY12" i="14" s="1"/>
  <c r="BF29" i="12" a="1"/>
  <c r="BF29" i="12" s="1"/>
  <c r="CB12" i="14" s="1"/>
  <c r="BK29" i="12" a="1"/>
  <c r="BK29" i="12" s="1"/>
  <c r="CG12" i="14" s="1"/>
  <c r="BN29" i="12" a="1"/>
  <c r="BN29" i="12" s="1"/>
  <c r="CJ12" i="14" s="1"/>
  <c r="BS29" i="12" a="1"/>
  <c r="BS29" i="12" s="1"/>
  <c r="CO12" i="14" s="1"/>
  <c r="BV29" i="12" a="1"/>
  <c r="BV29" i="12" s="1"/>
  <c r="CR12" i="14" s="1"/>
  <c r="CA29" i="12" a="1"/>
  <c r="CA29" i="12" s="1"/>
  <c r="CW12" i="14" s="1"/>
  <c r="CD29" i="12" a="1"/>
  <c r="CD29" i="12" s="1"/>
  <c r="CZ12" i="14" s="1"/>
  <c r="CI29" i="12" a="1"/>
  <c r="CI29" i="12" s="1"/>
  <c r="DE12" i="14" s="1"/>
  <c r="CL29" i="12" a="1"/>
  <c r="CL29" i="12" s="1"/>
  <c r="DH12" i="14" s="1"/>
  <c r="CQ29" i="12" a="1"/>
  <c r="CQ29" i="12" s="1"/>
  <c r="DM12" i="14" s="1"/>
  <c r="DO5" i="14"/>
  <c r="DQ5" i="14" s="1"/>
  <c r="AT38" i="12" a="1"/>
  <c r="AT38" i="12" s="1"/>
  <c r="FK5" i="14" s="1"/>
  <c r="AQ38" i="12" a="1"/>
  <c r="AQ38" i="12" s="1"/>
  <c r="FH5" i="14" s="1"/>
  <c r="AV38" i="12" a="1"/>
  <c r="AV38" i="12" s="1"/>
  <c r="FM5" i="14" s="1"/>
  <c r="AS38" i="12" a="1"/>
  <c r="AS38" i="12" s="1"/>
  <c r="FJ5" i="14" s="1"/>
  <c r="AN38" i="12" a="1"/>
  <c r="AN38" i="12" s="1"/>
  <c r="FE5" i="14" s="1"/>
  <c r="AL38" i="12" a="1"/>
  <c r="AL38" i="12" s="1"/>
  <c r="FC5" i="14" s="1"/>
  <c r="AJ38" i="12" a="1"/>
  <c r="AJ38" i="12" s="1"/>
  <c r="FA5" i="14" s="1"/>
  <c r="AH38" i="12" a="1"/>
  <c r="AH38" i="12" s="1"/>
  <c r="EY5" i="14" s="1"/>
  <c r="AF38" i="12" a="1"/>
  <c r="AF38" i="12" s="1"/>
  <c r="EW5" i="14" s="1"/>
  <c r="AD38" i="12" a="1"/>
  <c r="AD38" i="12" s="1"/>
  <c r="EU5" i="14" s="1"/>
  <c r="AB38" i="12" a="1"/>
  <c r="AB38" i="12" s="1"/>
  <c r="ES5" i="14" s="1"/>
  <c r="Z38" i="12" a="1"/>
  <c r="Z38" i="12" s="1"/>
  <c r="EQ5" i="14" s="1"/>
  <c r="X38" i="12" a="1"/>
  <c r="X38" i="12" s="1"/>
  <c r="EO5" i="14" s="1"/>
  <c r="V38" i="12" a="1"/>
  <c r="V38" i="12" s="1"/>
  <c r="EM5" i="14" s="1"/>
  <c r="T38" i="12" a="1"/>
  <c r="T38" i="12" s="1"/>
  <c r="EK5" i="14" s="1"/>
  <c r="R38" i="12" a="1"/>
  <c r="R38" i="12" s="1"/>
  <c r="EI5" i="14" s="1"/>
  <c r="P38" i="12" a="1"/>
  <c r="P38" i="12" s="1"/>
  <c r="EG5" i="14" s="1"/>
  <c r="N38" i="12" a="1"/>
  <c r="N38" i="12" s="1"/>
  <c r="EE5" i="14" s="1"/>
  <c r="L38" i="12" a="1"/>
  <c r="L38" i="12" s="1"/>
  <c r="EC5" i="14" s="1"/>
  <c r="J38" i="12" a="1"/>
  <c r="J38" i="12" s="1"/>
  <c r="EA5" i="14" s="1"/>
  <c r="H38" i="12" a="1"/>
  <c r="H38" i="12" s="1"/>
  <c r="DY5" i="14" s="1"/>
  <c r="F38" i="12" a="1"/>
  <c r="F38" i="12" s="1"/>
  <c r="DW5" i="14" s="1"/>
  <c r="AU38" i="12" a="1"/>
  <c r="AU38" i="12" s="1"/>
  <c r="FL5" i="14" s="1"/>
  <c r="AP38" i="12" a="1"/>
  <c r="AP38" i="12" s="1"/>
  <c r="FG5" i="14" s="1"/>
  <c r="AC38" i="12" a="1"/>
  <c r="AC38" i="12" s="1"/>
  <c r="ET5" i="14" s="1"/>
  <c r="AK38" i="12" a="1"/>
  <c r="AK38" i="12" s="1"/>
  <c r="FB5" i="14" s="1"/>
  <c r="I27" i="12" a="1"/>
  <c r="I27" i="12" s="1"/>
  <c r="AE10" i="14" s="1"/>
  <c r="L27" i="12" a="1"/>
  <c r="L27" i="12" s="1"/>
  <c r="AH10" i="14" s="1"/>
  <c r="Q27" i="12" a="1"/>
  <c r="Q27" i="12" s="1"/>
  <c r="AM10" i="14" s="1"/>
  <c r="T27" i="12" a="1"/>
  <c r="T27" i="12" s="1"/>
  <c r="AP10" i="14" s="1"/>
  <c r="Y27" i="12" a="1"/>
  <c r="Y27" i="12" s="1"/>
  <c r="AU10" i="14" s="1"/>
  <c r="AB27" i="12" a="1"/>
  <c r="AB27" i="12" s="1"/>
  <c r="AX10" i="14" s="1"/>
  <c r="AG27" i="12" a="1"/>
  <c r="AG27" i="12" s="1"/>
  <c r="BC10" i="14" s="1"/>
  <c r="AJ27" i="12" a="1"/>
  <c r="AJ27" i="12" s="1"/>
  <c r="BF10" i="14" s="1"/>
  <c r="AO27" i="12" a="1"/>
  <c r="AO27" i="12" s="1"/>
  <c r="BK10" i="14" s="1"/>
  <c r="AR27" i="12" a="1"/>
  <c r="AR27" i="12" s="1"/>
  <c r="BN10" i="14" s="1"/>
  <c r="AW27" i="12" a="1"/>
  <c r="AW27" i="12" s="1"/>
  <c r="BS10" i="14" s="1"/>
  <c r="AZ27" i="12" a="1"/>
  <c r="AZ27" i="12" s="1"/>
  <c r="BV10" i="14" s="1"/>
  <c r="BE27" i="12" a="1"/>
  <c r="BE27" i="12" s="1"/>
  <c r="CA10" i="14" s="1"/>
  <c r="BH27" i="12" a="1"/>
  <c r="BH27" i="12" s="1"/>
  <c r="CD10" i="14" s="1"/>
  <c r="BM27" i="12" a="1"/>
  <c r="BM27" i="12" s="1"/>
  <c r="CI10" i="14" s="1"/>
  <c r="BP27" i="12" a="1"/>
  <c r="BP27" i="12" s="1"/>
  <c r="CL10" i="14" s="1"/>
  <c r="BU27" i="12" a="1"/>
  <c r="BU27" i="12" s="1"/>
  <c r="CQ10" i="14" s="1"/>
  <c r="BX27" i="12" a="1"/>
  <c r="BX27" i="12" s="1"/>
  <c r="CT10" i="14" s="1"/>
  <c r="CC27" i="12" a="1"/>
  <c r="CC27" i="12" s="1"/>
  <c r="CY10" i="14" s="1"/>
  <c r="CF27" i="12" a="1"/>
  <c r="CF27" i="12" s="1"/>
  <c r="DB10" i="14" s="1"/>
  <c r="CK27" i="12" a="1"/>
  <c r="CK27" i="12" s="1"/>
  <c r="DG10" i="14" s="1"/>
  <c r="CN27" i="12" a="1"/>
  <c r="CN27" i="12" s="1"/>
  <c r="DJ10" i="14" s="1"/>
  <c r="F29" i="12" a="1"/>
  <c r="F29" i="12" s="1"/>
  <c r="AB12" i="14" s="1"/>
  <c r="K29" i="12" a="1"/>
  <c r="K29" i="12" s="1"/>
  <c r="AG12" i="14" s="1"/>
  <c r="N29" i="12" a="1"/>
  <c r="N29" i="12" s="1"/>
  <c r="AJ12" i="14" s="1"/>
  <c r="S29" i="12" a="1"/>
  <c r="S29" i="12" s="1"/>
  <c r="AO12" i="14" s="1"/>
  <c r="V29" i="12" a="1"/>
  <c r="V29" i="12" s="1"/>
  <c r="AR12" i="14" s="1"/>
  <c r="AA29" i="12" a="1"/>
  <c r="AA29" i="12" s="1"/>
  <c r="AW12" i="14" s="1"/>
  <c r="AD29" i="12" a="1"/>
  <c r="AD29" i="12" s="1"/>
  <c r="AZ12" i="14" s="1"/>
  <c r="AI29" i="12" a="1"/>
  <c r="AI29" i="12" s="1"/>
  <c r="BE12" i="14" s="1"/>
  <c r="AL29" i="12" a="1"/>
  <c r="AL29" i="12" s="1"/>
  <c r="BH12" i="14" s="1"/>
  <c r="AQ29" i="12" a="1"/>
  <c r="AQ29" i="12" s="1"/>
  <c r="BM12" i="14" s="1"/>
  <c r="AT29" i="12" a="1"/>
  <c r="AT29" i="12" s="1"/>
  <c r="BP12" i="14" s="1"/>
  <c r="AY29" i="12" a="1"/>
  <c r="AY29" i="12" s="1"/>
  <c r="BU12" i="14" s="1"/>
  <c r="BB29" i="12" a="1"/>
  <c r="BB29" i="12" s="1"/>
  <c r="BX12" i="14" s="1"/>
  <c r="BG29" i="12" a="1"/>
  <c r="BG29" i="12" s="1"/>
  <c r="CC12" i="14" s="1"/>
  <c r="BJ29" i="12" a="1"/>
  <c r="BJ29" i="12" s="1"/>
  <c r="CF12" i="14" s="1"/>
  <c r="BO29" i="12" a="1"/>
  <c r="BO29" i="12" s="1"/>
  <c r="CK12" i="14" s="1"/>
  <c r="BR29" i="12" a="1"/>
  <c r="BR29" i="12" s="1"/>
  <c r="CN12" i="14" s="1"/>
  <c r="BW29" i="12" a="1"/>
  <c r="BW29" i="12" s="1"/>
  <c r="CS12" i="14" s="1"/>
  <c r="BZ29" i="12" a="1"/>
  <c r="BZ29" i="12" s="1"/>
  <c r="CV12" i="14" s="1"/>
  <c r="CE29" i="12" a="1"/>
  <c r="CE29" i="12" s="1"/>
  <c r="DA12" i="14" s="1"/>
  <c r="CH29" i="12" a="1"/>
  <c r="CH29" i="12" s="1"/>
  <c r="DD12" i="14" s="1"/>
  <c r="CM29" i="12" a="1"/>
  <c r="CM29" i="12" s="1"/>
  <c r="DI12" i="14" s="1"/>
  <c r="CP29" i="12" a="1"/>
  <c r="CP29" i="12" s="1"/>
  <c r="DL12" i="14" s="1"/>
  <c r="G27" i="12" a="1"/>
  <c r="G27" i="12" s="1"/>
  <c r="AC10" i="14" s="1"/>
  <c r="J27" i="12" a="1"/>
  <c r="J27" i="12" s="1"/>
  <c r="AF10" i="14" s="1"/>
  <c r="O27" i="12" a="1"/>
  <c r="O27" i="12" s="1"/>
  <c r="AK10" i="14" s="1"/>
  <c r="R27" i="12" a="1"/>
  <c r="R27" i="12" s="1"/>
  <c r="AN10" i="14" s="1"/>
  <c r="W27" i="12" a="1"/>
  <c r="W27" i="12" s="1"/>
  <c r="AS10" i="14" s="1"/>
  <c r="Z27" i="12" a="1"/>
  <c r="Z27" i="12" s="1"/>
  <c r="AV10" i="14" s="1"/>
  <c r="AE27" i="12" a="1"/>
  <c r="AE27" i="12" s="1"/>
  <c r="BA10" i="14" s="1"/>
  <c r="AH27" i="12" a="1"/>
  <c r="AH27" i="12" s="1"/>
  <c r="BD10" i="14" s="1"/>
  <c r="AM27" i="12" a="1"/>
  <c r="AM27" i="12" s="1"/>
  <c r="BI10" i="14" s="1"/>
  <c r="AP27" i="12" a="1"/>
  <c r="AP27" i="12" s="1"/>
  <c r="BL10" i="14" s="1"/>
  <c r="AU27" i="12" a="1"/>
  <c r="AU27" i="12" s="1"/>
  <c r="BQ10" i="14" s="1"/>
  <c r="AX27" i="12" a="1"/>
  <c r="AX27" i="12" s="1"/>
  <c r="BT10" i="14" s="1"/>
  <c r="BC27" i="12" a="1"/>
  <c r="BC27" i="12" s="1"/>
  <c r="BY10" i="14" s="1"/>
  <c r="BF27" i="12" a="1"/>
  <c r="BF27" i="12" s="1"/>
  <c r="CB10" i="14" s="1"/>
  <c r="BK27" i="12" a="1"/>
  <c r="BK27" i="12" s="1"/>
  <c r="CG10" i="14" s="1"/>
  <c r="BN27" i="12" a="1"/>
  <c r="BN27" i="12" s="1"/>
  <c r="CJ10" i="14" s="1"/>
  <c r="BS27" i="12" a="1"/>
  <c r="BS27" i="12" s="1"/>
  <c r="CO10" i="14" s="1"/>
  <c r="BV27" i="12" a="1"/>
  <c r="BV27" i="12" s="1"/>
  <c r="CR10" i="14" s="1"/>
  <c r="CA27" i="12" a="1"/>
  <c r="CA27" i="12" s="1"/>
  <c r="CW10" i="14" s="1"/>
  <c r="CD27" i="12" a="1"/>
  <c r="CD27" i="12" s="1"/>
  <c r="CZ10" i="14" s="1"/>
  <c r="CI27" i="12" a="1"/>
  <c r="CI27" i="12" s="1"/>
  <c r="DE10" i="14" s="1"/>
  <c r="CL27" i="12" a="1"/>
  <c r="CL27" i="12" s="1"/>
  <c r="DH10" i="14" s="1"/>
  <c r="CQ27" i="12" a="1"/>
  <c r="CQ27" i="12" s="1"/>
  <c r="DM10" i="14" s="1"/>
  <c r="I29" i="12" a="1"/>
  <c r="I29" i="12" s="1"/>
  <c r="AE12" i="14" s="1"/>
  <c r="L29" i="12" a="1"/>
  <c r="L29" i="12" s="1"/>
  <c r="AH12" i="14" s="1"/>
  <c r="Q29" i="12" a="1"/>
  <c r="Q29" i="12" s="1"/>
  <c r="AM12" i="14" s="1"/>
  <c r="T29" i="12" a="1"/>
  <c r="T29" i="12" s="1"/>
  <c r="AP12" i="14" s="1"/>
  <c r="Y29" i="12" a="1"/>
  <c r="Y29" i="12" s="1"/>
  <c r="AU12" i="14" s="1"/>
  <c r="AB29" i="12" a="1"/>
  <c r="AB29" i="12" s="1"/>
  <c r="AX12" i="14" s="1"/>
  <c r="AG29" i="12" a="1"/>
  <c r="AG29" i="12" s="1"/>
  <c r="BC12" i="14" s="1"/>
  <c r="AJ29" i="12" a="1"/>
  <c r="AJ29" i="12" s="1"/>
  <c r="BF12" i="14" s="1"/>
  <c r="AO29" i="12" a="1"/>
  <c r="AO29" i="12" s="1"/>
  <c r="BK12" i="14" s="1"/>
  <c r="AR29" i="12" a="1"/>
  <c r="AR29" i="12" s="1"/>
  <c r="BN12" i="14" s="1"/>
  <c r="AW29" i="12" a="1"/>
  <c r="AW29" i="12" s="1"/>
  <c r="BS12" i="14" s="1"/>
  <c r="AZ29" i="12" a="1"/>
  <c r="AZ29" i="12" s="1"/>
  <c r="BV12" i="14" s="1"/>
  <c r="BE29" i="12" a="1"/>
  <c r="BE29" i="12" s="1"/>
  <c r="CA12" i="14" s="1"/>
  <c r="BH29" i="12" a="1"/>
  <c r="BH29" i="12" s="1"/>
  <c r="CD12" i="14" s="1"/>
  <c r="BM29" i="12" a="1"/>
  <c r="BM29" i="12" s="1"/>
  <c r="CI12" i="14" s="1"/>
  <c r="BP29" i="12" a="1"/>
  <c r="BP29" i="12" s="1"/>
  <c r="CL12" i="14" s="1"/>
  <c r="BU29" i="12" a="1"/>
  <c r="BU29" i="12" s="1"/>
  <c r="CQ12" i="14" s="1"/>
  <c r="BX29" i="12" a="1"/>
  <c r="BX29" i="12" s="1"/>
  <c r="CT12" i="14" s="1"/>
  <c r="CC29" i="12" a="1"/>
  <c r="CC29" i="12" s="1"/>
  <c r="CY12" i="14" s="1"/>
  <c r="CF29" i="12" a="1"/>
  <c r="CF29" i="12" s="1"/>
  <c r="DB12" i="14" s="1"/>
  <c r="CK29" i="12" a="1"/>
  <c r="CK29" i="12" s="1"/>
  <c r="DG12" i="14" s="1"/>
  <c r="CN29" i="12" a="1"/>
  <c r="CN29" i="12" s="1"/>
  <c r="DJ12" i="14" s="1"/>
  <c r="AO38" i="12" a="1"/>
  <c r="AO38" i="12" s="1"/>
  <c r="FF5" i="14" s="1"/>
  <c r="I39" i="12" a="1"/>
  <c r="I39" i="12" s="1"/>
  <c r="DZ6" i="14" s="1"/>
  <c r="L39" i="12" a="1"/>
  <c r="L39" i="12" s="1"/>
  <c r="EC6" i="14" s="1"/>
  <c r="Q39" i="12" a="1"/>
  <c r="Q39" i="12" s="1"/>
  <c r="EH6" i="14" s="1"/>
  <c r="T39" i="12" a="1"/>
  <c r="T39" i="12" s="1"/>
  <c r="EK6" i="14" s="1"/>
  <c r="Y39" i="12" a="1"/>
  <c r="Y39" i="12" s="1"/>
  <c r="EP6" i="14" s="1"/>
  <c r="AB39" i="12" a="1"/>
  <c r="AB39" i="12" s="1"/>
  <c r="ES6" i="14" s="1"/>
  <c r="AG39" i="12" a="1"/>
  <c r="AG39" i="12" s="1"/>
  <c r="EX6" i="14" s="1"/>
  <c r="AJ39" i="12" a="1"/>
  <c r="AJ39" i="12" s="1"/>
  <c r="FA6" i="14" s="1"/>
  <c r="AO39" i="12" a="1"/>
  <c r="AO39" i="12" s="1"/>
  <c r="FF6" i="14" s="1"/>
  <c r="AR39" i="12" a="1"/>
  <c r="AR39" i="12" s="1"/>
  <c r="FI6" i="14" s="1"/>
  <c r="AW39" i="12" a="1"/>
  <c r="AW39" i="12" s="1"/>
  <c r="FN6" i="14" s="1"/>
  <c r="I40" i="12" a="1"/>
  <c r="I40" i="12" s="1"/>
  <c r="DZ7" i="14" s="1"/>
  <c r="L40" i="12" a="1"/>
  <c r="L40" i="12" s="1"/>
  <c r="EC7" i="14" s="1"/>
  <c r="Q40" i="12" a="1"/>
  <c r="Q40" i="12" s="1"/>
  <c r="EH7" i="14" s="1"/>
  <c r="T40" i="12" a="1"/>
  <c r="T40" i="12" s="1"/>
  <c r="EK7" i="14" s="1"/>
  <c r="Y40" i="12" a="1"/>
  <c r="Y40" i="12" s="1"/>
  <c r="EP7" i="14" s="1"/>
  <c r="AB40" i="12" a="1"/>
  <c r="AB40" i="12" s="1"/>
  <c r="ES7" i="14" s="1"/>
  <c r="AG40" i="12" a="1"/>
  <c r="AG40" i="12" s="1"/>
  <c r="EX7" i="14" s="1"/>
  <c r="AJ40" i="12" a="1"/>
  <c r="AJ40" i="12" s="1"/>
  <c r="FA7" i="14" s="1"/>
  <c r="AO40" i="12" a="1"/>
  <c r="AO40" i="12" s="1"/>
  <c r="FF7" i="14" s="1"/>
  <c r="AR40" i="12" a="1"/>
  <c r="AR40" i="12" s="1"/>
  <c r="FI7" i="14" s="1"/>
  <c r="AW40" i="12" a="1"/>
  <c r="AW40" i="12" s="1"/>
  <c r="FN7" i="14" s="1"/>
  <c r="H41" i="12" a="1"/>
  <c r="H41" i="12" s="1"/>
  <c r="DY8" i="14" s="1"/>
  <c r="L41" i="12" a="1"/>
  <c r="L41" i="12" s="1"/>
  <c r="EC8" i="14" s="1"/>
  <c r="P41" i="12" a="1"/>
  <c r="P41" i="12" s="1"/>
  <c r="EG8" i="14" s="1"/>
  <c r="T41" i="12" a="1"/>
  <c r="T41" i="12" s="1"/>
  <c r="EK8" i="14" s="1"/>
  <c r="X41" i="12" a="1"/>
  <c r="X41" i="12" s="1"/>
  <c r="EO8" i="14" s="1"/>
  <c r="AB41" i="12" a="1"/>
  <c r="AB41" i="12" s="1"/>
  <c r="ES8" i="14" s="1"/>
  <c r="AF41" i="12" a="1"/>
  <c r="AF41" i="12" s="1"/>
  <c r="EW8" i="14" s="1"/>
  <c r="AJ41" i="12" a="1"/>
  <c r="AJ41" i="12" s="1"/>
  <c r="FA8" i="14" s="1"/>
  <c r="AN41" i="12" a="1"/>
  <c r="AN41" i="12" s="1"/>
  <c r="FE8" i="14" s="1"/>
  <c r="AR41" i="12" a="1"/>
  <c r="AR41" i="12" s="1"/>
  <c r="FI8" i="14" s="1"/>
  <c r="G39" i="12" a="1"/>
  <c r="G39" i="12" s="1"/>
  <c r="DX6" i="14" s="1"/>
  <c r="J39" i="12" a="1"/>
  <c r="J39" i="12" s="1"/>
  <c r="EA6" i="14" s="1"/>
  <c r="O39" i="12" a="1"/>
  <c r="O39" i="12" s="1"/>
  <c r="EF6" i="14" s="1"/>
  <c r="R39" i="12" a="1"/>
  <c r="R39" i="12" s="1"/>
  <c r="EI6" i="14" s="1"/>
  <c r="W39" i="12" a="1"/>
  <c r="W39" i="12" s="1"/>
  <c r="EN6" i="14" s="1"/>
  <c r="Z39" i="12" a="1"/>
  <c r="Z39" i="12" s="1"/>
  <c r="EQ6" i="14" s="1"/>
  <c r="AE39" i="12" a="1"/>
  <c r="AE39" i="12" s="1"/>
  <c r="EV6" i="14" s="1"/>
  <c r="AH39" i="12" a="1"/>
  <c r="AH39" i="12" s="1"/>
  <c r="EY6" i="14" s="1"/>
  <c r="AM39" i="12" a="1"/>
  <c r="AM39" i="12" s="1"/>
  <c r="FD6" i="14" s="1"/>
  <c r="AP39" i="12" a="1"/>
  <c r="AP39" i="12" s="1"/>
  <c r="FG6" i="14" s="1"/>
  <c r="AU39" i="12" a="1"/>
  <c r="AU39" i="12" s="1"/>
  <c r="FL6" i="14" s="1"/>
  <c r="G40" i="12" a="1"/>
  <c r="G40" i="12" s="1"/>
  <c r="DX7" i="14" s="1"/>
  <c r="J40" i="12" a="1"/>
  <c r="J40" i="12" s="1"/>
  <c r="EA7" i="14" s="1"/>
  <c r="O40" i="12" a="1"/>
  <c r="O40" i="12" s="1"/>
  <c r="EF7" i="14" s="1"/>
  <c r="R40" i="12" a="1"/>
  <c r="R40" i="12" s="1"/>
  <c r="EI7" i="14" s="1"/>
  <c r="W40" i="12" a="1"/>
  <c r="W40" i="12" s="1"/>
  <c r="EN7" i="14" s="1"/>
  <c r="Z40" i="12" a="1"/>
  <c r="Z40" i="12" s="1"/>
  <c r="EQ7" i="14" s="1"/>
  <c r="AE40" i="12" a="1"/>
  <c r="AE40" i="12" s="1"/>
  <c r="EV7" i="14" s="1"/>
  <c r="AH40" i="12" a="1"/>
  <c r="AH40" i="12" s="1"/>
  <c r="EY7" i="14" s="1"/>
  <c r="AM40" i="12" a="1"/>
  <c r="AM40" i="12" s="1"/>
  <c r="FD7" i="14" s="1"/>
  <c r="AP40" i="12" a="1"/>
  <c r="AP40" i="12" s="1"/>
  <c r="FG7" i="14" s="1"/>
  <c r="AU40" i="12" a="1"/>
  <c r="AU40" i="12" s="1"/>
  <c r="FL7" i="14" s="1"/>
  <c r="DO8" i="14"/>
  <c r="DQ8" i="14" s="1"/>
  <c r="AW41" i="12" a="1"/>
  <c r="AW41" i="12" s="1"/>
  <c r="FN8" i="14" s="1"/>
  <c r="AU41" i="12" a="1"/>
  <c r="AU41" i="12" s="1"/>
  <c r="FL8" i="14" s="1"/>
  <c r="AS41" i="12" a="1"/>
  <c r="AS41" i="12" s="1"/>
  <c r="FJ8" i="14" s="1"/>
  <c r="AQ41" i="12" a="1"/>
  <c r="AQ41" i="12" s="1"/>
  <c r="FH8" i="14" s="1"/>
  <c r="AO41" i="12" a="1"/>
  <c r="AO41" i="12" s="1"/>
  <c r="FF8" i="14" s="1"/>
  <c r="AM41" i="12" a="1"/>
  <c r="AM41" i="12" s="1"/>
  <c r="FD8" i="14" s="1"/>
  <c r="AK41" i="12" a="1"/>
  <c r="AK41" i="12" s="1"/>
  <c r="FB8" i="14" s="1"/>
  <c r="AI41" i="12" a="1"/>
  <c r="AI41" i="12" s="1"/>
  <c r="EZ8" i="14" s="1"/>
  <c r="AG41" i="12" a="1"/>
  <c r="AG41" i="12" s="1"/>
  <c r="EX8" i="14" s="1"/>
  <c r="AE41" i="12" a="1"/>
  <c r="AE41" i="12" s="1"/>
  <c r="EV8" i="14" s="1"/>
  <c r="AC41" i="12" a="1"/>
  <c r="AC41" i="12" s="1"/>
  <c r="ET8" i="14" s="1"/>
  <c r="AA41" i="12" a="1"/>
  <c r="AA41" i="12" s="1"/>
  <c r="ER8" i="14" s="1"/>
  <c r="Y41" i="12" a="1"/>
  <c r="Y41" i="12" s="1"/>
  <c r="EP8" i="14" s="1"/>
  <c r="W41" i="12" a="1"/>
  <c r="W41" i="12" s="1"/>
  <c r="EN8" i="14" s="1"/>
  <c r="U41" i="12" a="1"/>
  <c r="U41" i="12" s="1"/>
  <c r="EL8" i="14" s="1"/>
  <c r="S41" i="12" a="1"/>
  <c r="S41" i="12" s="1"/>
  <c r="EJ8" i="14" s="1"/>
  <c r="Q41" i="12" a="1"/>
  <c r="Q41" i="12" s="1"/>
  <c r="EH8" i="14" s="1"/>
  <c r="O41" i="12" a="1"/>
  <c r="O41" i="12" s="1"/>
  <c r="EF8" i="14" s="1"/>
  <c r="M41" i="12" a="1"/>
  <c r="M41" i="12" s="1"/>
  <c r="ED8" i="14" s="1"/>
  <c r="K41" i="12" a="1"/>
  <c r="K41" i="12" s="1"/>
  <c r="EB8" i="14" s="1"/>
  <c r="I41" i="12" a="1"/>
  <c r="I41" i="12" s="1"/>
  <c r="DZ8" i="14" s="1"/>
  <c r="G41" i="12" a="1"/>
  <c r="G41" i="12" s="1"/>
  <c r="DX8" i="14" s="1"/>
  <c r="E41" i="12" a="1"/>
  <c r="E41" i="12" s="1"/>
  <c r="DV8" i="14" s="1"/>
  <c r="E39" i="12" a="1"/>
  <c r="E39" i="12" s="1"/>
  <c r="DV6" i="14" s="1"/>
  <c r="H39" i="12" a="1"/>
  <c r="H39" i="12" s="1"/>
  <c r="DY6" i="14" s="1"/>
  <c r="M39" i="12" a="1"/>
  <c r="M39" i="12" s="1"/>
  <c r="ED6" i="14" s="1"/>
  <c r="P39" i="12" a="1"/>
  <c r="P39" i="12" s="1"/>
  <c r="EG6" i="14" s="1"/>
  <c r="U39" i="12" a="1"/>
  <c r="U39" i="12" s="1"/>
  <c r="EL6" i="14" s="1"/>
  <c r="X39" i="12" a="1"/>
  <c r="X39" i="12" s="1"/>
  <c r="EO6" i="14" s="1"/>
  <c r="AC39" i="12" a="1"/>
  <c r="AC39" i="12" s="1"/>
  <c r="ET6" i="14" s="1"/>
  <c r="AF39" i="12" a="1"/>
  <c r="AF39" i="12" s="1"/>
  <c r="EW6" i="14" s="1"/>
  <c r="AK39" i="12" a="1"/>
  <c r="AK39" i="12" s="1"/>
  <c r="FB6" i="14" s="1"/>
  <c r="AN39" i="12" a="1"/>
  <c r="AN39" i="12" s="1"/>
  <c r="FE6" i="14" s="1"/>
  <c r="AS39" i="12" a="1"/>
  <c r="AS39" i="12" s="1"/>
  <c r="FJ6" i="14" s="1"/>
  <c r="AV39" i="12" a="1"/>
  <c r="AV39" i="12" s="1"/>
  <c r="FM6" i="14" s="1"/>
  <c r="E40" i="12" a="1"/>
  <c r="E40" i="12" s="1"/>
  <c r="DV7" i="14" s="1"/>
  <c r="H40" i="12" a="1"/>
  <c r="H40" i="12" s="1"/>
  <c r="DY7" i="14" s="1"/>
  <c r="M40" i="12" a="1"/>
  <c r="M40" i="12" s="1"/>
  <c r="ED7" i="14" s="1"/>
  <c r="P40" i="12" a="1"/>
  <c r="P40" i="12" s="1"/>
  <c r="EG7" i="14" s="1"/>
  <c r="U40" i="12" a="1"/>
  <c r="U40" i="12" s="1"/>
  <c r="EL7" i="14" s="1"/>
  <c r="X40" i="12" a="1"/>
  <c r="X40" i="12" s="1"/>
  <c r="EO7" i="14" s="1"/>
  <c r="AC40" i="12" a="1"/>
  <c r="AC40" i="12" s="1"/>
  <c r="ET7" i="14" s="1"/>
  <c r="AF40" i="12" a="1"/>
  <c r="AF40" i="12" s="1"/>
  <c r="EW7" i="14" s="1"/>
  <c r="AK40" i="12" a="1"/>
  <c r="AK40" i="12" s="1"/>
  <c r="FB7" i="14" s="1"/>
  <c r="AN40" i="12" a="1"/>
  <c r="AN40" i="12" s="1"/>
  <c r="FE7" i="14" s="1"/>
  <c r="AS40" i="12" a="1"/>
  <c r="AS40" i="12" s="1"/>
  <c r="FJ7" i="14" s="1"/>
  <c r="AV40" i="12" a="1"/>
  <c r="AV40" i="12" s="1"/>
  <c r="FM7" i="14" s="1"/>
  <c r="F41" i="12" a="1"/>
  <c r="F41" i="12" s="1"/>
  <c r="DW8" i="14" s="1"/>
  <c r="J41" i="12" a="1"/>
  <c r="J41" i="12" s="1"/>
  <c r="EA8" i="14" s="1"/>
  <c r="N41" i="12" a="1"/>
  <c r="N41" i="12" s="1"/>
  <c r="EE8" i="14" s="1"/>
  <c r="R41" i="12" a="1"/>
  <c r="R41" i="12" s="1"/>
  <c r="EI8" i="14" s="1"/>
  <c r="V41" i="12" a="1"/>
  <c r="V41" i="12" s="1"/>
  <c r="EM8" i="14" s="1"/>
  <c r="Z41" i="12" a="1"/>
  <c r="Z41" i="12" s="1"/>
  <c r="EQ8" i="14" s="1"/>
  <c r="AD41" i="12" a="1"/>
  <c r="AD41" i="12" s="1"/>
  <c r="EU8" i="14" s="1"/>
  <c r="AH41" i="12" a="1"/>
  <c r="AH41" i="12" s="1"/>
  <c r="EY8" i="14" s="1"/>
  <c r="AL41" i="12" a="1"/>
  <c r="AL41" i="12" s="1"/>
  <c r="FC8" i="14" s="1"/>
  <c r="AP41" i="12" a="1"/>
  <c r="AP41" i="12" s="1"/>
  <c r="FG8" i="14" s="1"/>
  <c r="AT41" i="12" a="1"/>
  <c r="AT41" i="12" s="1"/>
  <c r="FK8" i="14" s="1"/>
  <c r="DO9" i="14"/>
  <c r="DQ9" i="14" s="1"/>
  <c r="AT42" i="12" a="1"/>
  <c r="AT42" i="12" s="1"/>
  <c r="FK9" i="14" s="1"/>
  <c r="AQ42" i="12" a="1"/>
  <c r="AQ42" i="12" s="1"/>
  <c r="FH9" i="14" s="1"/>
  <c r="AL42" i="12" a="1"/>
  <c r="AL42" i="12" s="1"/>
  <c r="FC9" i="14" s="1"/>
  <c r="AI42" i="12" a="1"/>
  <c r="AI42" i="12" s="1"/>
  <c r="EZ9" i="14" s="1"/>
  <c r="AD42" i="12" a="1"/>
  <c r="AD42" i="12" s="1"/>
  <c r="EU9" i="14" s="1"/>
  <c r="AA42" i="12" a="1"/>
  <c r="AA42" i="12" s="1"/>
  <c r="ER9" i="14" s="1"/>
  <c r="V42" i="12" a="1"/>
  <c r="V42" i="12" s="1"/>
  <c r="EM9" i="14" s="1"/>
  <c r="S42" i="12" a="1"/>
  <c r="S42" i="12" s="1"/>
  <c r="EJ9" i="14" s="1"/>
  <c r="N42" i="12" a="1"/>
  <c r="N42" i="12" s="1"/>
  <c r="EE9" i="14" s="1"/>
  <c r="K42" i="12" a="1"/>
  <c r="K42" i="12" s="1"/>
  <c r="EB9" i="14" s="1"/>
  <c r="F42" i="12" a="1"/>
  <c r="F42" i="12" s="1"/>
  <c r="DW9" i="14" s="1"/>
  <c r="AU42" i="12" a="1"/>
  <c r="AU42" i="12" s="1"/>
  <c r="FL9" i="14" s="1"/>
  <c r="AP42" i="12" a="1"/>
  <c r="AP42" i="12" s="1"/>
  <c r="FG9" i="14" s="1"/>
  <c r="AM42" i="12" a="1"/>
  <c r="AM42" i="12" s="1"/>
  <c r="FD9" i="14" s="1"/>
  <c r="AH42" i="12" a="1"/>
  <c r="AH42" i="12" s="1"/>
  <c r="EY9" i="14" s="1"/>
  <c r="AE42" i="12" a="1"/>
  <c r="AE42" i="12" s="1"/>
  <c r="EV9" i="14" s="1"/>
  <c r="Z42" i="12" a="1"/>
  <c r="Z42" i="12" s="1"/>
  <c r="EQ9" i="14" s="1"/>
  <c r="W42" i="12" a="1"/>
  <c r="W42" i="12" s="1"/>
  <c r="EN9" i="14" s="1"/>
  <c r="R42" i="12" a="1"/>
  <c r="R42" i="12" s="1"/>
  <c r="EI9" i="14" s="1"/>
  <c r="O42" i="12" a="1"/>
  <c r="O42" i="12" s="1"/>
  <c r="EF9" i="14" s="1"/>
  <c r="J42" i="12" a="1"/>
  <c r="J42" i="12" s="1"/>
  <c r="EA9" i="14" s="1"/>
  <c r="G42" i="12" a="1"/>
  <c r="G42" i="12" s="1"/>
  <c r="DX9" i="14" s="1"/>
  <c r="AW42" i="12" a="1"/>
  <c r="AW42" i="12" s="1"/>
  <c r="FN9" i="14" s="1"/>
  <c r="AR42" i="12" a="1"/>
  <c r="AR42" i="12" s="1"/>
  <c r="FI9" i="14" s="1"/>
  <c r="AO42" i="12" a="1"/>
  <c r="AO42" i="12" s="1"/>
  <c r="FF9" i="14" s="1"/>
  <c r="AJ42" i="12" a="1"/>
  <c r="AJ42" i="12" s="1"/>
  <c r="FA9" i="14" s="1"/>
  <c r="AG42" i="12" a="1"/>
  <c r="AG42" i="12" s="1"/>
  <c r="EX9" i="14" s="1"/>
  <c r="AB42" i="12" a="1"/>
  <c r="AB42" i="12" s="1"/>
  <c r="ES9" i="14" s="1"/>
  <c r="Y42" i="12" a="1"/>
  <c r="Y42" i="12" s="1"/>
  <c r="EP9" i="14" s="1"/>
  <c r="T42" i="12" a="1"/>
  <c r="T42" i="12" s="1"/>
  <c r="EK9" i="14" s="1"/>
  <c r="Q42" i="12" a="1"/>
  <c r="Q42" i="12" s="1"/>
  <c r="EH9" i="14" s="1"/>
  <c r="L42" i="12" a="1"/>
  <c r="L42" i="12" s="1"/>
  <c r="EC9" i="14" s="1"/>
  <c r="I42" i="12" a="1"/>
  <c r="I42" i="12" s="1"/>
  <c r="DZ9" i="14" s="1"/>
  <c r="E42" i="12" a="1"/>
  <c r="E42" i="12" s="1"/>
  <c r="DV9" i="14" s="1"/>
  <c r="P42" i="12" a="1"/>
  <c r="P42" i="12" s="1"/>
  <c r="EG9" i="14" s="1"/>
  <c r="AK42" i="12" a="1"/>
  <c r="AK42" i="12" s="1"/>
  <c r="FB9" i="14" s="1"/>
  <c r="AV42" i="12" a="1"/>
  <c r="AV42" i="12" s="1"/>
  <c r="FM9" i="14" s="1"/>
  <c r="F39" i="12" a="1"/>
  <c r="F39" i="12" s="1"/>
  <c r="DW6" i="14" s="1"/>
  <c r="K39" i="12" a="1"/>
  <c r="K39" i="12" s="1"/>
  <c r="EB6" i="14" s="1"/>
  <c r="N39" i="12" a="1"/>
  <c r="N39" i="12" s="1"/>
  <c r="EE6" i="14" s="1"/>
  <c r="S39" i="12" a="1"/>
  <c r="S39" i="12" s="1"/>
  <c r="EJ6" i="14" s="1"/>
  <c r="V39" i="12" a="1"/>
  <c r="V39" i="12" s="1"/>
  <c r="EM6" i="14" s="1"/>
  <c r="AA39" i="12" a="1"/>
  <c r="AA39" i="12" s="1"/>
  <c r="ER6" i="14" s="1"/>
  <c r="AD39" i="12" a="1"/>
  <c r="AD39" i="12" s="1"/>
  <c r="EU6" i="14" s="1"/>
  <c r="AI39" i="12" a="1"/>
  <c r="AI39" i="12" s="1"/>
  <c r="EZ6" i="14" s="1"/>
  <c r="AL39" i="12" a="1"/>
  <c r="AL39" i="12" s="1"/>
  <c r="FC6" i="14" s="1"/>
  <c r="AQ39" i="12" a="1"/>
  <c r="AQ39" i="12" s="1"/>
  <c r="FH6" i="14" s="1"/>
  <c r="AT39" i="12" a="1"/>
  <c r="AT39" i="12" s="1"/>
  <c r="FK6" i="14" s="1"/>
  <c r="F40" i="12" a="1"/>
  <c r="F40" i="12" s="1"/>
  <c r="DW7" i="14" s="1"/>
  <c r="K40" i="12" a="1"/>
  <c r="K40" i="12" s="1"/>
  <c r="EB7" i="14" s="1"/>
  <c r="N40" i="12" a="1"/>
  <c r="N40" i="12" s="1"/>
  <c r="EE7" i="14" s="1"/>
  <c r="S40" i="12" a="1"/>
  <c r="S40" i="12" s="1"/>
  <c r="EJ7" i="14" s="1"/>
  <c r="V40" i="12" a="1"/>
  <c r="V40" i="12" s="1"/>
  <c r="EM7" i="14" s="1"/>
  <c r="AA40" i="12" a="1"/>
  <c r="AA40" i="12" s="1"/>
  <c r="ER7" i="14" s="1"/>
  <c r="AD40" i="12" a="1"/>
  <c r="AD40" i="12" s="1"/>
  <c r="EU7" i="14" s="1"/>
  <c r="AI40" i="12" a="1"/>
  <c r="AI40" i="12" s="1"/>
  <c r="EZ7" i="14" s="1"/>
  <c r="AL40" i="12" a="1"/>
  <c r="AL40" i="12" s="1"/>
  <c r="FC7" i="14" s="1"/>
  <c r="AQ40" i="12" a="1"/>
  <c r="AQ40" i="12" s="1"/>
  <c r="FH7" i="14" s="1"/>
  <c r="AT40" i="12" a="1"/>
  <c r="AT40" i="12" s="1"/>
  <c r="FK7" i="14" s="1"/>
  <c r="H42" i="12" a="1"/>
  <c r="H42" i="12" s="1"/>
  <c r="DY9" i="14" s="1"/>
  <c r="AC42" i="12" a="1"/>
  <c r="AC42" i="12" s="1"/>
  <c r="ET9" i="14" s="1"/>
  <c r="AN42" i="12" a="1"/>
  <c r="AN42" i="12" s="1"/>
  <c r="FE9" i="14" s="1"/>
  <c r="I43" i="12" a="1"/>
  <c r="I43" i="12" s="1"/>
  <c r="DZ10" i="14" s="1"/>
  <c r="L43" i="12" a="1"/>
  <c r="L43" i="12" s="1"/>
  <c r="EC10" i="14" s="1"/>
  <c r="Q43" i="12" a="1"/>
  <c r="Q43" i="12" s="1"/>
  <c r="EH10" i="14" s="1"/>
  <c r="T43" i="12" a="1"/>
  <c r="T43" i="12" s="1"/>
  <c r="EK10" i="14" s="1"/>
  <c r="Y43" i="12" a="1"/>
  <c r="Y43" i="12" s="1"/>
  <c r="EP10" i="14" s="1"/>
  <c r="AB43" i="12" a="1"/>
  <c r="AB43" i="12" s="1"/>
  <c r="ES10" i="14" s="1"/>
  <c r="AG43" i="12" a="1"/>
  <c r="AG43" i="12" s="1"/>
  <c r="EX10" i="14" s="1"/>
  <c r="AJ43" i="12" a="1"/>
  <c r="AJ43" i="12" s="1"/>
  <c r="FA10" i="14" s="1"/>
  <c r="AO43" i="12" a="1"/>
  <c r="AO43" i="12" s="1"/>
  <c r="FF10" i="14" s="1"/>
  <c r="AR43" i="12" a="1"/>
  <c r="AR43" i="12" s="1"/>
  <c r="FI10" i="14" s="1"/>
  <c r="AW43" i="12" a="1"/>
  <c r="AW43" i="12" s="1"/>
  <c r="FN10" i="14" s="1"/>
  <c r="I44" i="12" a="1"/>
  <c r="I44" i="12" s="1"/>
  <c r="DZ11" i="14" s="1"/>
  <c r="L44" i="12" a="1"/>
  <c r="L44" i="12" s="1"/>
  <c r="EC11" i="14" s="1"/>
  <c r="Q44" i="12" a="1"/>
  <c r="Q44" i="12" s="1"/>
  <c r="EH11" i="14" s="1"/>
  <c r="T44" i="12" a="1"/>
  <c r="T44" i="12" s="1"/>
  <c r="EK11" i="14" s="1"/>
  <c r="Y44" i="12" a="1"/>
  <c r="Y44" i="12" s="1"/>
  <c r="EP11" i="14" s="1"/>
  <c r="AB44" i="12" a="1"/>
  <c r="AB44" i="12" s="1"/>
  <c r="ES11" i="14" s="1"/>
  <c r="AG44" i="12" a="1"/>
  <c r="AG44" i="12" s="1"/>
  <c r="EX11" i="14" s="1"/>
  <c r="AJ44" i="12" a="1"/>
  <c r="AJ44" i="12" s="1"/>
  <c r="FA11" i="14" s="1"/>
  <c r="AO44" i="12" a="1"/>
  <c r="AO44" i="12" s="1"/>
  <c r="FF11" i="14" s="1"/>
  <c r="AR44" i="12" a="1"/>
  <c r="AR44" i="12" s="1"/>
  <c r="FI11" i="14" s="1"/>
  <c r="AW44" i="12" a="1"/>
  <c r="AW44" i="12" s="1"/>
  <c r="FN11" i="14" s="1"/>
  <c r="I45" i="12" a="1"/>
  <c r="I45" i="12" s="1"/>
  <c r="DZ12" i="14" s="1"/>
  <c r="L45" i="12" a="1"/>
  <c r="L45" i="12" s="1"/>
  <c r="EC12" i="14" s="1"/>
  <c r="Q45" i="12" a="1"/>
  <c r="Q45" i="12" s="1"/>
  <c r="EH12" i="14" s="1"/>
  <c r="T45" i="12" a="1"/>
  <c r="T45" i="12" s="1"/>
  <c r="EK12" i="14" s="1"/>
  <c r="Y45" i="12" a="1"/>
  <c r="Y45" i="12" s="1"/>
  <c r="EP12" i="14" s="1"/>
  <c r="AB45" i="12" a="1"/>
  <c r="AB45" i="12" s="1"/>
  <c r="ES12" i="14" s="1"/>
  <c r="AG45" i="12" a="1"/>
  <c r="AG45" i="12" s="1"/>
  <c r="EX12" i="14" s="1"/>
  <c r="AJ45" i="12" a="1"/>
  <c r="AJ45" i="12" s="1"/>
  <c r="FA12" i="14" s="1"/>
  <c r="AO45" i="12" a="1"/>
  <c r="AO45" i="12" s="1"/>
  <c r="FF12" i="14" s="1"/>
  <c r="AR45" i="12" a="1"/>
  <c r="AR45" i="12" s="1"/>
  <c r="FI12" i="14" s="1"/>
  <c r="AW45" i="12" a="1"/>
  <c r="AW45" i="12" s="1"/>
  <c r="FN12" i="14" s="1"/>
  <c r="G43" i="12" a="1"/>
  <c r="G43" i="12" s="1"/>
  <c r="DX10" i="14" s="1"/>
  <c r="J43" i="12" a="1"/>
  <c r="J43" i="12" s="1"/>
  <c r="EA10" i="14" s="1"/>
  <c r="O43" i="12" a="1"/>
  <c r="O43" i="12" s="1"/>
  <c r="EF10" i="14" s="1"/>
  <c r="R43" i="12" a="1"/>
  <c r="R43" i="12" s="1"/>
  <c r="EI10" i="14" s="1"/>
  <c r="W43" i="12" a="1"/>
  <c r="W43" i="12" s="1"/>
  <c r="EN10" i="14" s="1"/>
  <c r="Z43" i="12" a="1"/>
  <c r="Z43" i="12" s="1"/>
  <c r="EQ10" i="14" s="1"/>
  <c r="AE43" i="12" a="1"/>
  <c r="AE43" i="12" s="1"/>
  <c r="EV10" i="14" s="1"/>
  <c r="AH43" i="12" a="1"/>
  <c r="AH43" i="12" s="1"/>
  <c r="EY10" i="14" s="1"/>
  <c r="AM43" i="12" a="1"/>
  <c r="AM43" i="12" s="1"/>
  <c r="FD10" i="14" s="1"/>
  <c r="AP43" i="12" a="1"/>
  <c r="AP43" i="12" s="1"/>
  <c r="FG10" i="14" s="1"/>
  <c r="AU43" i="12" a="1"/>
  <c r="AU43" i="12" s="1"/>
  <c r="FL10" i="14" s="1"/>
  <c r="G44" i="12" a="1"/>
  <c r="G44" i="12" s="1"/>
  <c r="DX11" i="14" s="1"/>
  <c r="J44" i="12" a="1"/>
  <c r="J44" i="12" s="1"/>
  <c r="EA11" i="14" s="1"/>
  <c r="O44" i="12" a="1"/>
  <c r="O44" i="12" s="1"/>
  <c r="EF11" i="14" s="1"/>
  <c r="R44" i="12" a="1"/>
  <c r="R44" i="12" s="1"/>
  <c r="EI11" i="14" s="1"/>
  <c r="W44" i="12" a="1"/>
  <c r="W44" i="12" s="1"/>
  <c r="EN11" i="14" s="1"/>
  <c r="Z44" i="12" a="1"/>
  <c r="Z44" i="12" s="1"/>
  <c r="EQ11" i="14" s="1"/>
  <c r="AE44" i="12" a="1"/>
  <c r="AE44" i="12" s="1"/>
  <c r="EV11" i="14" s="1"/>
  <c r="AH44" i="12" a="1"/>
  <c r="AH44" i="12" s="1"/>
  <c r="EY11" i="14" s="1"/>
  <c r="AM44" i="12" a="1"/>
  <c r="AM44" i="12" s="1"/>
  <c r="FD11" i="14" s="1"/>
  <c r="AP44" i="12" a="1"/>
  <c r="AP44" i="12" s="1"/>
  <c r="FG11" i="14" s="1"/>
  <c r="AU44" i="12" a="1"/>
  <c r="AU44" i="12" s="1"/>
  <c r="FL11" i="14" s="1"/>
  <c r="G45" i="12" a="1"/>
  <c r="G45" i="12" s="1"/>
  <c r="DX12" i="14" s="1"/>
  <c r="J45" i="12" a="1"/>
  <c r="J45" i="12" s="1"/>
  <c r="EA12" i="14" s="1"/>
  <c r="O45" i="12" a="1"/>
  <c r="O45" i="12" s="1"/>
  <c r="EF12" i="14" s="1"/>
  <c r="R45" i="12" a="1"/>
  <c r="R45" i="12" s="1"/>
  <c r="EI12" i="14" s="1"/>
  <c r="W45" i="12" a="1"/>
  <c r="W45" i="12" s="1"/>
  <c r="EN12" i="14" s="1"/>
  <c r="Z45" i="12" a="1"/>
  <c r="Z45" i="12" s="1"/>
  <c r="EQ12" i="14" s="1"/>
  <c r="AE45" i="12" a="1"/>
  <c r="AE45" i="12" s="1"/>
  <c r="EV12" i="14" s="1"/>
  <c r="AH45" i="12" a="1"/>
  <c r="AH45" i="12" s="1"/>
  <c r="EY12" i="14" s="1"/>
  <c r="AM45" i="12" a="1"/>
  <c r="AM45" i="12" s="1"/>
  <c r="FD12" i="14" s="1"/>
  <c r="AP45" i="12" a="1"/>
  <c r="AP45" i="12" s="1"/>
  <c r="FG12" i="14" s="1"/>
  <c r="AU45" i="12" a="1"/>
  <c r="AU45" i="12" s="1"/>
  <c r="FL12" i="14" s="1"/>
  <c r="F43" i="12" a="1"/>
  <c r="F43" i="12" s="1"/>
  <c r="DW10" i="14" s="1"/>
  <c r="K43" i="12" a="1"/>
  <c r="K43" i="12" s="1"/>
  <c r="EB10" i="14" s="1"/>
  <c r="N43" i="12" a="1"/>
  <c r="N43" i="12" s="1"/>
  <c r="EE10" i="14" s="1"/>
  <c r="S43" i="12" a="1"/>
  <c r="S43" i="12" s="1"/>
  <c r="EJ10" i="14" s="1"/>
  <c r="V43" i="12" a="1"/>
  <c r="V43" i="12" s="1"/>
  <c r="EM10" i="14" s="1"/>
  <c r="AA43" i="12" a="1"/>
  <c r="AA43" i="12" s="1"/>
  <c r="ER10" i="14" s="1"/>
  <c r="AD43" i="12" a="1"/>
  <c r="AD43" i="12" s="1"/>
  <c r="EU10" i="14" s="1"/>
  <c r="AI43" i="12" a="1"/>
  <c r="AI43" i="12" s="1"/>
  <c r="EZ10" i="14" s="1"/>
  <c r="AL43" i="12" a="1"/>
  <c r="AL43" i="12" s="1"/>
  <c r="FC10" i="14" s="1"/>
  <c r="AQ43" i="12" a="1"/>
  <c r="AQ43" i="12" s="1"/>
  <c r="FH10" i="14" s="1"/>
  <c r="AT43" i="12" a="1"/>
  <c r="AT43" i="12" s="1"/>
  <c r="FK10" i="14" s="1"/>
  <c r="F44" i="12" a="1"/>
  <c r="F44" i="12" s="1"/>
  <c r="DW11" i="14" s="1"/>
  <c r="K44" i="12" a="1"/>
  <c r="K44" i="12" s="1"/>
  <c r="EB11" i="14" s="1"/>
  <c r="N44" i="12" a="1"/>
  <c r="N44" i="12" s="1"/>
  <c r="EE11" i="14" s="1"/>
  <c r="S44" i="12" a="1"/>
  <c r="S44" i="12" s="1"/>
  <c r="EJ11" i="14" s="1"/>
  <c r="V44" i="12" a="1"/>
  <c r="V44" i="12" s="1"/>
  <c r="EM11" i="14" s="1"/>
  <c r="AA44" i="12" a="1"/>
  <c r="AA44" i="12" s="1"/>
  <c r="ER11" i="14" s="1"/>
  <c r="AD44" i="12" a="1"/>
  <c r="AD44" i="12" s="1"/>
  <c r="EU11" i="14" s="1"/>
  <c r="AI44" i="12" a="1"/>
  <c r="AI44" i="12" s="1"/>
  <c r="EZ11" i="14" s="1"/>
  <c r="AL44" i="12" a="1"/>
  <c r="AL44" i="12" s="1"/>
  <c r="FC11" i="14" s="1"/>
  <c r="AQ44" i="12" a="1"/>
  <c r="AQ44" i="12" s="1"/>
  <c r="FH11" i="14" s="1"/>
  <c r="AT44" i="12" a="1"/>
  <c r="AT44" i="12" s="1"/>
  <c r="FK11" i="14" s="1"/>
  <c r="F45" i="12" a="1"/>
  <c r="F45" i="12" s="1"/>
  <c r="DW12" i="14" s="1"/>
  <c r="K45" i="12" a="1"/>
  <c r="K45" i="12" s="1"/>
  <c r="EB12" i="14" s="1"/>
  <c r="N45" i="12" a="1"/>
  <c r="N45" i="12" s="1"/>
  <c r="EE12" i="14" s="1"/>
  <c r="S45" i="12" a="1"/>
  <c r="S45" i="12" s="1"/>
  <c r="EJ12" i="14" s="1"/>
  <c r="V45" i="12" a="1"/>
  <c r="V45" i="12" s="1"/>
  <c r="EM12" i="14" s="1"/>
  <c r="AA45" i="12" a="1"/>
  <c r="AA45" i="12" s="1"/>
  <c r="ER12" i="14" s="1"/>
  <c r="AD45" i="12" a="1"/>
  <c r="AD45" i="12" s="1"/>
  <c r="EU12" i="14" s="1"/>
  <c r="AI45" i="12" a="1"/>
  <c r="AI45" i="12" s="1"/>
  <c r="EZ12" i="14" s="1"/>
  <c r="AL45" i="12" a="1"/>
  <c r="AL45" i="12" s="1"/>
  <c r="FC12" i="14" s="1"/>
  <c r="AQ45" i="12" a="1"/>
  <c r="AQ45" i="12" s="1"/>
  <c r="FH12" i="14" s="1"/>
  <c r="AT45" i="12" a="1"/>
  <c r="AT45" i="12" s="1"/>
  <c r="FK12" i="14" s="1"/>
  <c r="F159" i="6"/>
  <c r="F295" i="6"/>
  <c r="J125" i="7"/>
  <c r="F74" i="11"/>
  <c r="H23" i="11"/>
  <c r="J57" i="11"/>
  <c r="F23" i="11"/>
  <c r="I91" i="11"/>
  <c r="G91" i="10"/>
  <c r="G23" i="11"/>
  <c r="H40" i="10"/>
  <c r="F771" i="9"/>
  <c r="H720" i="9"/>
  <c r="J669" i="9"/>
  <c r="F635" i="9"/>
  <c r="H584" i="9"/>
  <c r="H57" i="10"/>
  <c r="F754" i="9"/>
  <c r="I686" i="9"/>
  <c r="G601" i="9"/>
  <c r="G533" i="9"/>
  <c r="J74" i="10"/>
  <c r="J754" i="9"/>
  <c r="H669" i="9"/>
  <c r="F584" i="9"/>
  <c r="J533" i="9"/>
  <c r="F499" i="9"/>
  <c r="I91" i="10"/>
  <c r="H771" i="9"/>
  <c r="F686" i="9"/>
  <c r="I618" i="9"/>
  <c r="G550" i="9"/>
  <c r="G482" i="9"/>
  <c r="F431" i="9"/>
  <c r="H380" i="9"/>
  <c r="J329" i="9"/>
  <c r="F295" i="9"/>
  <c r="H244" i="9"/>
  <c r="J193" i="9"/>
  <c r="F159" i="9"/>
  <c r="H108" i="9"/>
  <c r="I74" i="11"/>
  <c r="G771" i="9"/>
  <c r="I703" i="9"/>
  <c r="G618" i="9"/>
  <c r="J550" i="9"/>
  <c r="F516" i="9"/>
  <c r="H465" i="9"/>
  <c r="G431" i="9"/>
  <c r="I363" i="9"/>
  <c r="G278" i="9"/>
  <c r="J210" i="9"/>
  <c r="H125" i="9"/>
  <c r="J57" i="9"/>
  <c r="F23" i="9"/>
  <c r="G822" i="8"/>
  <c r="G754" i="8"/>
  <c r="H703" i="8"/>
  <c r="G652" i="8"/>
  <c r="F618" i="8"/>
  <c r="G550" i="8"/>
  <c r="F499" i="8"/>
  <c r="I431" i="8"/>
  <c r="I363" i="8"/>
  <c r="F329" i="8"/>
  <c r="G380" i="9"/>
  <c r="J312" i="9"/>
  <c r="H227" i="9"/>
  <c r="F142" i="9"/>
  <c r="I74" i="9"/>
  <c r="I856" i="8"/>
  <c r="F822" i="8"/>
  <c r="G771" i="8"/>
  <c r="H720" i="8"/>
  <c r="J652" i="8"/>
  <c r="J601" i="8"/>
  <c r="H567" i="8"/>
  <c r="J516" i="8"/>
  <c r="G465" i="8"/>
  <c r="G397" i="8"/>
  <c r="I329" i="8"/>
  <c r="F380" i="9"/>
  <c r="I312" i="9"/>
  <c r="G227" i="9"/>
  <c r="I159" i="9"/>
  <c r="G74" i="9"/>
  <c r="H23" i="9"/>
  <c r="G805" i="8"/>
  <c r="I754" i="8"/>
  <c r="F703" i="8"/>
  <c r="I652" i="8"/>
  <c r="I584" i="8"/>
  <c r="F533" i="8"/>
  <c r="J465" i="8"/>
  <c r="G431" i="8"/>
  <c r="F397" i="8"/>
  <c r="I397" i="9"/>
  <c r="G312" i="9"/>
  <c r="J244" i="9"/>
  <c r="H159" i="9"/>
  <c r="F74" i="9"/>
  <c r="G856" i="8"/>
  <c r="F805" i="8"/>
  <c r="G737" i="8"/>
  <c r="I686" i="8"/>
  <c r="G618" i="8"/>
  <c r="F567" i="8"/>
  <c r="G499" i="8"/>
  <c r="I448" i="8"/>
  <c r="I397" i="8"/>
  <c r="G329" i="8"/>
  <c r="H278" i="8"/>
  <c r="I227" i="8"/>
  <c r="I176" i="8"/>
  <c r="F125" i="8"/>
  <c r="J74" i="8"/>
  <c r="H40" i="8"/>
  <c r="G125" i="7"/>
  <c r="G57" i="7"/>
  <c r="I312" i="6"/>
  <c r="I244" i="6"/>
  <c r="I176" i="6"/>
  <c r="G363" i="8"/>
  <c r="J261" i="8"/>
  <c r="H210" i="8"/>
  <c r="J142" i="8"/>
  <c r="H346" i="8"/>
  <c r="F278" i="8"/>
  <c r="G210" i="8"/>
  <c r="F159" i="8"/>
  <c r="I91" i="8"/>
  <c r="F40" i="8"/>
  <c r="I125" i="7"/>
  <c r="I57" i="7"/>
  <c r="G346" i="8"/>
  <c r="F295" i="8"/>
  <c r="J227" i="8"/>
  <c r="G193" i="8"/>
  <c r="H142" i="8"/>
  <c r="G74" i="8"/>
  <c r="F23" i="8"/>
  <c r="H125" i="7"/>
  <c r="J74" i="7"/>
  <c r="F40" i="7"/>
  <c r="F312" i="6"/>
  <c r="H261" i="6"/>
  <c r="J210" i="6"/>
  <c r="F176" i="6"/>
  <c r="H125" i="6"/>
  <c r="J74" i="6"/>
  <c r="F40" i="6"/>
  <c r="F40" i="5"/>
  <c r="I74" i="6"/>
  <c r="J57" i="5"/>
  <c r="G74" i="6"/>
  <c r="G142" i="6"/>
  <c r="G210" i="6"/>
  <c r="G278" i="6"/>
  <c r="H74" i="7"/>
  <c r="F91" i="8"/>
  <c r="CP22" i="12" a="1"/>
  <c r="CH22" i="12" a="1"/>
  <c r="BZ22" i="12" a="1"/>
  <c r="BR22" i="12" a="1"/>
  <c r="BJ22" i="12" a="1"/>
  <c r="CE22" i="12" a="1"/>
  <c r="BO22" i="12" a="1"/>
  <c r="AW22" i="12" a="1"/>
  <c r="AG22" i="12" a="1"/>
  <c r="Q22" i="12" a="1"/>
  <c r="AV22" i="12" a="1"/>
  <c r="AF22" i="12" a="1"/>
  <c r="P22" i="12" a="1"/>
  <c r="CC22" i="12" a="1"/>
  <c r="BM22" i="12" a="1"/>
  <c r="AX22" i="12" a="1"/>
  <c r="AH22" i="12" a="1"/>
  <c r="R22" i="12" a="1"/>
  <c r="BH22" i="12" a="1"/>
  <c r="AR22" i="12" a="1"/>
  <c r="AB22" i="12" a="1"/>
  <c r="L22" i="12" a="1"/>
  <c r="E20" i="12" a="1"/>
  <c r="U20" i="12" a="1"/>
  <c r="AK20" i="12" a="1"/>
  <c r="BA20" i="12" a="1"/>
  <c r="BQ20" i="12" a="1"/>
  <c r="CG20" i="12" a="1"/>
  <c r="K21" i="12" a="1"/>
  <c r="AA21" i="12" a="1"/>
  <c r="AQ21" i="12" a="1"/>
  <c r="BG21" i="12" a="1"/>
  <c r="BW21" i="12" a="1"/>
  <c r="CM21" i="12" a="1"/>
  <c r="Q21" i="12" a="1"/>
  <c r="AG21" i="12" a="1"/>
  <c r="AW21" i="12" a="1"/>
  <c r="BM21" i="12" a="1"/>
  <c r="CC21" i="12" a="1"/>
  <c r="O21" i="12" a="1"/>
  <c r="AE21" i="12" a="1"/>
  <c r="AU21" i="12" a="1"/>
  <c r="BK21" i="12" a="1"/>
  <c r="CA21" i="12" a="1"/>
  <c r="CQ21" i="12" a="1"/>
  <c r="G20" i="12" a="1"/>
  <c r="W20" i="12" a="1"/>
  <c r="AM20" i="12" a="1"/>
  <c r="BC20" i="12" a="1"/>
  <c r="BS20" i="12" a="1"/>
  <c r="CI20" i="12" a="1"/>
  <c r="H21" i="12" a="1"/>
  <c r="X21" i="12" a="1"/>
  <c r="AN21" i="12" a="1"/>
  <c r="BD21" i="12" a="1"/>
  <c r="BT21" i="12" a="1"/>
  <c r="CJ21" i="12" a="1"/>
  <c r="J91" i="7"/>
  <c r="H142" i="7"/>
  <c r="F193" i="6"/>
  <c r="F329" i="6"/>
  <c r="H57" i="11"/>
  <c r="H108" i="10"/>
  <c r="J91" i="11"/>
  <c r="F57" i="11"/>
  <c r="J108" i="10"/>
  <c r="G74" i="11"/>
  <c r="I74" i="10"/>
  <c r="G108" i="10"/>
  <c r="J23" i="10"/>
  <c r="H754" i="9"/>
  <c r="J703" i="9"/>
  <c r="F669" i="9"/>
  <c r="H618" i="9"/>
  <c r="I57" i="11"/>
  <c r="G40" i="10"/>
  <c r="G737" i="9"/>
  <c r="I669" i="9"/>
  <c r="G584" i="9"/>
  <c r="I516" i="9"/>
  <c r="J40" i="10"/>
  <c r="F720" i="9"/>
  <c r="I652" i="9"/>
  <c r="J567" i="9"/>
  <c r="F533" i="9"/>
  <c r="H482" i="9"/>
  <c r="F74" i="10"/>
  <c r="I754" i="9"/>
  <c r="G669" i="9"/>
  <c r="I601" i="9"/>
  <c r="I533" i="9"/>
  <c r="I465" i="9"/>
  <c r="H414" i="9"/>
  <c r="J363" i="9"/>
  <c r="F329" i="9"/>
  <c r="H278" i="9"/>
  <c r="J227" i="9"/>
  <c r="F193" i="9"/>
  <c r="H142" i="9"/>
  <c r="J91" i="9"/>
  <c r="G57" i="10"/>
  <c r="G754" i="9"/>
  <c r="J686" i="9"/>
  <c r="H601" i="9"/>
  <c r="F550" i="9"/>
  <c r="H499" i="9"/>
  <c r="G448" i="9"/>
  <c r="G414" i="9"/>
  <c r="J346" i="9"/>
  <c r="H261" i="9"/>
  <c r="F176" i="9"/>
  <c r="I108" i="9"/>
  <c r="F57" i="9"/>
  <c r="J856" i="8"/>
  <c r="I805" i="8"/>
  <c r="J737" i="8"/>
  <c r="H686" i="8"/>
  <c r="J635" i="8"/>
  <c r="G601" i="8"/>
  <c r="H533" i="8"/>
  <c r="I482" i="8"/>
  <c r="H414" i="8"/>
  <c r="J346" i="8"/>
  <c r="G465" i="9"/>
  <c r="H363" i="9"/>
  <c r="F278" i="9"/>
  <c r="I210" i="9"/>
  <c r="G125" i="9"/>
  <c r="I57" i="9"/>
  <c r="J839" i="8"/>
  <c r="H805" i="8"/>
  <c r="J754" i="8"/>
  <c r="G703" i="8"/>
  <c r="F652" i="8"/>
  <c r="F601" i="8"/>
  <c r="J550" i="8"/>
  <c r="F516" i="8"/>
  <c r="G448" i="8"/>
  <c r="H380" i="8"/>
  <c r="J448" i="9"/>
  <c r="G363" i="9"/>
  <c r="I295" i="9"/>
  <c r="G210" i="9"/>
  <c r="J142" i="9"/>
  <c r="H57" i="9"/>
  <c r="H856" i="8"/>
  <c r="I788" i="8"/>
  <c r="H737" i="8"/>
  <c r="J686" i="8"/>
  <c r="H635" i="8"/>
  <c r="G567" i="8"/>
  <c r="I516" i="8"/>
  <c r="F465" i="8"/>
  <c r="J414" i="8"/>
  <c r="I448" i="9"/>
  <c r="J380" i="9"/>
  <c r="H295" i="9"/>
  <c r="F210" i="9"/>
  <c r="I142" i="9"/>
  <c r="G57" i="9"/>
  <c r="H839" i="8"/>
  <c r="H788" i="8"/>
  <c r="J720" i="8"/>
  <c r="G669" i="8"/>
  <c r="H601" i="8"/>
  <c r="H550" i="8"/>
  <c r="J482" i="8"/>
  <c r="J431" i="8"/>
  <c r="J380" i="8"/>
  <c r="J312" i="8"/>
  <c r="G261" i="8"/>
  <c r="I210" i="8"/>
  <c r="H159" i="8"/>
  <c r="J108" i="8"/>
  <c r="F74" i="8"/>
  <c r="I23" i="8"/>
  <c r="I108" i="7"/>
  <c r="I40" i="7"/>
  <c r="G295" i="6"/>
  <c r="G227" i="6"/>
  <c r="G159" i="6"/>
  <c r="I312" i="8"/>
  <c r="F261" i="8"/>
  <c r="I193" i="8"/>
  <c r="F142" i="8"/>
  <c r="H312" i="8"/>
  <c r="I261" i="8"/>
  <c r="H193" i="8"/>
  <c r="I142" i="8"/>
  <c r="H74" i="8"/>
  <c r="G23" i="8"/>
  <c r="G108" i="7"/>
  <c r="G40" i="7"/>
  <c r="H329" i="8"/>
  <c r="I278" i="8"/>
  <c r="F227" i="8"/>
  <c r="J176" i="8"/>
  <c r="G125" i="8"/>
  <c r="G57" i="8"/>
  <c r="H159" i="7"/>
  <c r="J108" i="7"/>
  <c r="F74" i="7"/>
  <c r="H23" i="7"/>
  <c r="H295" i="6"/>
  <c r="J244" i="6"/>
  <c r="F210" i="6"/>
  <c r="H159" i="6"/>
  <c r="J108" i="6"/>
  <c r="F74" i="6"/>
  <c r="H23" i="6"/>
  <c r="G23" i="5"/>
  <c r="G57" i="6"/>
  <c r="G23" i="6"/>
  <c r="I91" i="6"/>
  <c r="I159" i="6"/>
  <c r="I227" i="6"/>
  <c r="I295" i="6"/>
  <c r="F57" i="7"/>
  <c r="CN22" i="12" a="1"/>
  <c r="CF22" i="12" a="1"/>
  <c r="BX22" i="12" a="1"/>
  <c r="BP22" i="12" a="1"/>
  <c r="CQ22" i="12" a="1"/>
  <c r="CA22" i="12" a="1"/>
  <c r="BK22" i="12" a="1"/>
  <c r="AT22" i="12" a="1"/>
  <c r="AD22" i="12" a="1"/>
  <c r="N22" i="12" a="1"/>
  <c r="BG22" i="12" a="1"/>
  <c r="AQ22" i="12" a="1"/>
  <c r="AA22" i="12" a="1"/>
  <c r="K22" i="12" a="1"/>
  <c r="CO22" i="12" a="1"/>
  <c r="BY22" i="12" a="1"/>
  <c r="BI22" i="12" a="1"/>
  <c r="AS22" i="12" a="1"/>
  <c r="AC22" i="12" a="1"/>
  <c r="M22" i="12" a="1"/>
  <c r="BC22" i="12" a="1"/>
  <c r="AM22" i="12" a="1"/>
  <c r="W22" i="12" a="1"/>
  <c r="G22" i="12" a="1"/>
  <c r="J20" i="12" a="1"/>
  <c r="Z20" i="12" a="1"/>
  <c r="AP20" i="12" a="1"/>
  <c r="BF20" i="12" a="1"/>
  <c r="BV20" i="12" a="1"/>
  <c r="CL20" i="12" a="1"/>
  <c r="N21" i="12" a="1"/>
  <c r="AD21" i="12" a="1"/>
  <c r="AT21" i="12" a="1"/>
  <c r="BJ21" i="12" a="1"/>
  <c r="BZ21" i="12" a="1"/>
  <c r="CP21" i="12" a="1"/>
  <c r="T21" i="12" a="1"/>
  <c r="AJ21" i="12" a="1"/>
  <c r="AZ21" i="12" a="1"/>
  <c r="BP21" i="12" a="1"/>
  <c r="CF21" i="12" a="1"/>
  <c r="R21" i="12" a="1"/>
  <c r="AH21" i="12" a="1"/>
  <c r="AX21" i="12" a="1"/>
  <c r="BN21" i="12" a="1"/>
  <c r="CD21" i="12" a="1"/>
  <c r="L20" i="12" a="1"/>
  <c r="AB20" i="12" a="1"/>
  <c r="AR20" i="12" a="1"/>
  <c r="BH20" i="12" a="1"/>
  <c r="BX20" i="12" a="1"/>
  <c r="CN20" i="12" a="1"/>
  <c r="M21" i="12" a="1"/>
  <c r="AC21" i="12" a="1"/>
  <c r="AS21" i="12" a="1"/>
  <c r="BI21" i="12" a="1"/>
  <c r="BY21" i="12" a="1"/>
  <c r="CO21" i="12" a="1"/>
  <c r="W21" i="12" a="1"/>
  <c r="BS21" i="12" a="1"/>
  <c r="F23" i="7"/>
  <c r="F125" i="7"/>
  <c r="H23" i="8"/>
  <c r="F227" i="6"/>
  <c r="J23" i="7"/>
  <c r="H91" i="11"/>
  <c r="J40" i="11"/>
  <c r="J91" i="10"/>
  <c r="F91" i="11"/>
  <c r="H40" i="11"/>
  <c r="F108" i="10"/>
  <c r="I23" i="11"/>
  <c r="G91" i="11"/>
  <c r="H74" i="10"/>
  <c r="F23" i="10"/>
  <c r="J737" i="9"/>
  <c r="F703" i="9"/>
  <c r="H652" i="9"/>
  <c r="J601" i="9"/>
  <c r="G40" i="11"/>
  <c r="F57" i="10"/>
  <c r="G720" i="9"/>
  <c r="J652" i="9"/>
  <c r="G567" i="9"/>
  <c r="G499" i="9"/>
  <c r="G23" i="10"/>
  <c r="G703" i="9"/>
  <c r="I635" i="9"/>
  <c r="F567" i="9"/>
  <c r="H516" i="9"/>
  <c r="J465" i="9"/>
  <c r="J57" i="10"/>
  <c r="I737" i="9"/>
  <c r="G652" i="9"/>
  <c r="J584" i="9"/>
  <c r="G516" i="9"/>
  <c r="H448" i="9"/>
  <c r="J397" i="9"/>
  <c r="F363" i="9"/>
  <c r="H312" i="9"/>
  <c r="J261" i="9"/>
  <c r="F227" i="9"/>
  <c r="H176" i="9"/>
  <c r="J125" i="9"/>
  <c r="F91" i="9"/>
  <c r="F40" i="10"/>
  <c r="H737" i="9"/>
  <c r="F652" i="9"/>
  <c r="I584" i="9"/>
  <c r="H533" i="9"/>
  <c r="J482" i="9"/>
  <c r="I482" i="9"/>
  <c r="H397" i="9"/>
  <c r="F312" i="9"/>
  <c r="I244" i="9"/>
  <c r="G159" i="9"/>
  <c r="I91" i="9"/>
  <c r="H40" i="9"/>
  <c r="F856" i="8"/>
  <c r="G788" i="8"/>
  <c r="F737" i="8"/>
  <c r="J669" i="8"/>
  <c r="F635" i="8"/>
  <c r="G584" i="8"/>
  <c r="G516" i="8"/>
  <c r="H465" i="8"/>
  <c r="H397" i="8"/>
  <c r="F346" i="8"/>
  <c r="F414" i="9"/>
  <c r="I346" i="9"/>
  <c r="G261" i="9"/>
  <c r="I193" i="9"/>
  <c r="G108" i="9"/>
  <c r="G40" i="9"/>
  <c r="F839" i="8"/>
  <c r="J788" i="8"/>
  <c r="F754" i="8"/>
  <c r="G686" i="8"/>
  <c r="I635" i="8"/>
  <c r="J584" i="8"/>
  <c r="F550" i="8"/>
  <c r="I499" i="8"/>
  <c r="H431" i="8"/>
  <c r="H363" i="8"/>
  <c r="I431" i="9"/>
  <c r="G346" i="9"/>
  <c r="J278" i="9"/>
  <c r="H193" i="9"/>
  <c r="F108" i="9"/>
  <c r="J40" i="9"/>
  <c r="I839" i="8"/>
  <c r="J771" i="8"/>
  <c r="G720" i="8"/>
  <c r="F686" i="8"/>
  <c r="H618" i="8"/>
  <c r="I550" i="8"/>
  <c r="H499" i="8"/>
  <c r="J448" i="8"/>
  <c r="F414" i="8"/>
  <c r="H431" i="9"/>
  <c r="F346" i="9"/>
  <c r="I278" i="9"/>
  <c r="G193" i="9"/>
  <c r="I125" i="9"/>
  <c r="I40" i="9"/>
  <c r="H822" i="8"/>
  <c r="I771" i="8"/>
  <c r="F720" i="8"/>
  <c r="H652" i="8"/>
  <c r="H584" i="8"/>
  <c r="I533" i="8"/>
  <c r="F482" i="8"/>
  <c r="F431" i="8"/>
  <c r="F380" i="8"/>
  <c r="F312" i="8"/>
  <c r="J244" i="8"/>
  <c r="J193" i="8"/>
  <c r="G142" i="8"/>
  <c r="F108" i="8"/>
  <c r="J57" i="8"/>
  <c r="G159" i="7"/>
  <c r="G91" i="7"/>
  <c r="G23" i="7"/>
  <c r="I278" i="6"/>
  <c r="I210" i="6"/>
  <c r="G125" i="6"/>
  <c r="H295" i="8"/>
  <c r="I244" i="8"/>
  <c r="H176" i="8"/>
  <c r="I125" i="8"/>
  <c r="G295" i="8"/>
  <c r="H244" i="8"/>
  <c r="G176" i="8"/>
  <c r="H125" i="8"/>
  <c r="H57" i="8"/>
  <c r="I159" i="7"/>
  <c r="I91" i="7"/>
  <c r="I23" i="7"/>
  <c r="G312" i="8"/>
  <c r="H261" i="8"/>
  <c r="J210" i="8"/>
  <c r="F176" i="8"/>
  <c r="G108" i="8"/>
  <c r="I40" i="8"/>
  <c r="J142" i="7"/>
  <c r="F108" i="7"/>
  <c r="H57" i="7"/>
  <c r="H329" i="6"/>
  <c r="J278" i="6"/>
  <c r="F244" i="6"/>
  <c r="H193" i="6"/>
  <c r="J142" i="6"/>
  <c r="F108" i="6"/>
  <c r="H57" i="6"/>
  <c r="H57" i="5"/>
  <c r="I142" i="6"/>
  <c r="I40" i="6"/>
  <c r="G40" i="6"/>
  <c r="G108" i="6"/>
  <c r="G176" i="6"/>
  <c r="G244" i="6"/>
  <c r="G312" i="6"/>
  <c r="J159" i="7"/>
  <c r="G40" i="8"/>
  <c r="CL22" i="12" a="1"/>
  <c r="CD22" i="12" a="1"/>
  <c r="BV22" i="12" a="1"/>
  <c r="BN22" i="12" a="1"/>
  <c r="CM22" i="12" a="1"/>
  <c r="BW22" i="12" a="1"/>
  <c r="BE22" i="12" a="1"/>
  <c r="AO22" i="12" a="1"/>
  <c r="Y22" i="12" a="1"/>
  <c r="I22" i="12" a="1"/>
  <c r="BD22" i="12" a="1"/>
  <c r="AN22" i="12" a="1"/>
  <c r="X22" i="12" a="1"/>
  <c r="H22" i="12" a="1"/>
  <c r="CK22" i="12" a="1"/>
  <c r="BU22" i="12" a="1"/>
  <c r="BF22" i="12" a="1"/>
  <c r="AP22" i="12" a="1"/>
  <c r="Z22" i="12" a="1"/>
  <c r="J22" i="12" a="1"/>
  <c r="AZ22" i="12" a="1"/>
  <c r="AJ22" i="12" a="1"/>
  <c r="T22" i="12" a="1"/>
  <c r="M20" i="12" a="1"/>
  <c r="AC20" i="12" a="1"/>
  <c r="AS20" i="12" a="1"/>
  <c r="BI20" i="12" a="1"/>
  <c r="BY20" i="12" a="1"/>
  <c r="CO20" i="12" a="1"/>
  <c r="S21" i="12" a="1"/>
  <c r="AI21" i="12" a="1"/>
  <c r="AY21" i="12" a="1"/>
  <c r="BO21" i="12" a="1"/>
  <c r="CE21" i="12" a="1"/>
  <c r="I21" i="12" a="1"/>
  <c r="Y21" i="12" a="1"/>
  <c r="AO21" i="12" a="1"/>
  <c r="BE21" i="12" a="1"/>
  <c r="BU21" i="12" a="1"/>
  <c r="CK21" i="12" a="1"/>
  <c r="G21" i="12" a="1"/>
  <c r="AM21" i="12" a="1"/>
  <c r="BC21" i="12" a="1"/>
  <c r="CI21" i="12" a="1"/>
  <c r="O20" i="12" a="1"/>
  <c r="AE20" i="12" a="1"/>
  <c r="AU20" i="12" a="1"/>
  <c r="BK20" i="12" a="1"/>
  <c r="CA20" i="12" a="1"/>
  <c r="CQ20" i="12" a="1"/>
  <c r="P21" i="12" a="1"/>
  <c r="AF21" i="12" a="1"/>
  <c r="AV21" i="12" a="1"/>
  <c r="BL21" i="12" a="1"/>
  <c r="CB21" i="12" a="1"/>
  <c r="CR21" i="12" a="1"/>
  <c r="H40" i="7"/>
  <c r="I57" i="8"/>
  <c r="F261" i="6"/>
  <c r="J74" i="11"/>
  <c r="F40" i="11"/>
  <c r="F91" i="10"/>
  <c r="H74" i="11"/>
  <c r="J23" i="11"/>
  <c r="H91" i="10"/>
  <c r="I108" i="10"/>
  <c r="I40" i="11"/>
  <c r="I57" i="10"/>
  <c r="J771" i="9"/>
  <c r="F737" i="9"/>
  <c r="H686" i="9"/>
  <c r="J635" i="9"/>
  <c r="F601" i="9"/>
  <c r="G74" i="10"/>
  <c r="H23" i="10"/>
  <c r="H703" i="9"/>
  <c r="F618" i="9"/>
  <c r="I550" i="9"/>
  <c r="G57" i="11"/>
  <c r="I771" i="9"/>
  <c r="G686" i="9"/>
  <c r="J618" i="9"/>
  <c r="H550" i="9"/>
  <c r="J499" i="9"/>
  <c r="F465" i="9"/>
  <c r="I40" i="10"/>
  <c r="J720" i="9"/>
  <c r="H635" i="9"/>
  <c r="I567" i="9"/>
  <c r="I499" i="9"/>
  <c r="J431" i="9"/>
  <c r="F397" i="9"/>
  <c r="H346" i="9"/>
  <c r="J295" i="9"/>
  <c r="F261" i="9"/>
  <c r="H210" i="9"/>
  <c r="J159" i="9"/>
  <c r="F125" i="9"/>
  <c r="H74" i="9"/>
  <c r="I23" i="10"/>
  <c r="I720" i="9"/>
  <c r="G635" i="9"/>
  <c r="H567" i="9"/>
  <c r="J516" i="9"/>
  <c r="F482" i="9"/>
  <c r="F448" i="9"/>
  <c r="I380" i="9"/>
  <c r="G295" i="9"/>
  <c r="I227" i="9"/>
  <c r="G142" i="9"/>
  <c r="J74" i="9"/>
  <c r="J23" i="9"/>
  <c r="G839" i="8"/>
  <c r="H771" i="8"/>
  <c r="I720" i="8"/>
  <c r="F669" i="8"/>
  <c r="J618" i="8"/>
  <c r="I567" i="8"/>
  <c r="J499" i="8"/>
  <c r="H448" i="8"/>
  <c r="I380" i="8"/>
  <c r="J329" i="8"/>
  <c r="G397" i="9"/>
  <c r="I329" i="9"/>
  <c r="G244" i="9"/>
  <c r="J176" i="9"/>
  <c r="H91" i="9"/>
  <c r="I23" i="9"/>
  <c r="J822" i="8"/>
  <c r="F788" i="8"/>
  <c r="I737" i="8"/>
  <c r="I669" i="8"/>
  <c r="I618" i="8"/>
  <c r="F584" i="8"/>
  <c r="G533" i="8"/>
  <c r="H482" i="8"/>
  <c r="G414" i="8"/>
  <c r="I346" i="8"/>
  <c r="J414" i="9"/>
  <c r="H329" i="9"/>
  <c r="F244" i="9"/>
  <c r="I176" i="9"/>
  <c r="G91" i="9"/>
  <c r="F40" i="9"/>
  <c r="I822" i="8"/>
  <c r="F771" i="8"/>
  <c r="J703" i="8"/>
  <c r="H669" i="8"/>
  <c r="I601" i="8"/>
  <c r="J533" i="8"/>
  <c r="G482" i="8"/>
  <c r="F448" i="8"/>
  <c r="J397" i="8"/>
  <c r="I414" i="9"/>
  <c r="G329" i="9"/>
  <c r="I261" i="9"/>
  <c r="G176" i="9"/>
  <c r="J108" i="9"/>
  <c r="G23" i="9"/>
  <c r="J805" i="8"/>
  <c r="H754" i="8"/>
  <c r="I703" i="8"/>
  <c r="G635" i="8"/>
  <c r="J567" i="8"/>
  <c r="H516" i="8"/>
  <c r="I465" i="8"/>
  <c r="I414" i="8"/>
  <c r="J363" i="8"/>
  <c r="I295" i="8"/>
  <c r="F244" i="8"/>
  <c r="F193" i="8"/>
  <c r="J125" i="8"/>
  <c r="G91" i="8"/>
  <c r="F57" i="8"/>
  <c r="I142" i="7"/>
  <c r="I74" i="7"/>
  <c r="G329" i="6"/>
  <c r="G261" i="6"/>
  <c r="G193" i="6"/>
  <c r="G91" i="6"/>
  <c r="G278" i="8"/>
  <c r="H227" i="8"/>
  <c r="G159" i="8"/>
  <c r="F363" i="8"/>
  <c r="J278" i="8"/>
  <c r="G227" i="8"/>
  <c r="J159" i="8"/>
  <c r="H108" i="8"/>
  <c r="J40" i="8"/>
  <c r="G142" i="7"/>
  <c r="G74" i="7"/>
  <c r="G380" i="8"/>
  <c r="J295" i="8"/>
  <c r="G244" i="8"/>
  <c r="F210" i="8"/>
  <c r="I159" i="8"/>
  <c r="H91" i="8"/>
  <c r="J23" i="8"/>
  <c r="F142" i="7"/>
  <c r="H91" i="7"/>
  <c r="J40" i="7"/>
  <c r="J312" i="6"/>
  <c r="F278" i="6"/>
  <c r="H227" i="6"/>
  <c r="J176" i="6"/>
  <c r="F142" i="6"/>
  <c r="H91" i="6"/>
  <c r="J40" i="6"/>
  <c r="J40" i="5"/>
  <c r="I108" i="6"/>
  <c r="F23" i="5"/>
  <c r="I57" i="6"/>
  <c r="I125" i="6"/>
  <c r="I193" i="6"/>
  <c r="I261" i="6"/>
  <c r="I329" i="6"/>
  <c r="CR22" i="12" a="1"/>
  <c r="CJ22" i="12" a="1"/>
  <c r="CB22" i="12" a="1"/>
  <c r="BT22" i="12" a="1"/>
  <c r="BL22" i="12" a="1"/>
  <c r="CI22" i="12" a="1"/>
  <c r="BS22" i="12" a="1"/>
  <c r="BB22" i="12" a="1"/>
  <c r="AL22" i="12" a="1"/>
  <c r="V22" i="12" a="1"/>
  <c r="F22" i="12" a="1"/>
  <c r="AY22" i="12" a="1"/>
  <c r="AI22" i="12" a="1"/>
  <c r="S22" i="12" a="1"/>
  <c r="CG22" i="12" a="1"/>
  <c r="BQ22" i="12" a="1"/>
  <c r="BA22" i="12" a="1"/>
  <c r="AK22" i="12" a="1"/>
  <c r="U22" i="12" a="1"/>
  <c r="E22" i="12" a="1"/>
  <c r="AU22" i="12" a="1"/>
  <c r="AE22" i="12" a="1"/>
  <c r="O22" i="12" a="1"/>
  <c r="R20" i="12" a="1"/>
  <c r="AH20" i="12" a="1"/>
  <c r="AX20" i="12" a="1"/>
  <c r="BN20" i="12" a="1"/>
  <c r="CD20" i="12" a="1"/>
  <c r="F21" i="12" a="1"/>
  <c r="V21" i="12" a="1"/>
  <c r="AL21" i="12" a="1"/>
  <c r="BB21" i="12" a="1"/>
  <c r="BR21" i="12" a="1"/>
  <c r="CH21" i="12" a="1"/>
  <c r="L21" i="12" a="1"/>
  <c r="AB21" i="12" a="1"/>
  <c r="AR21" i="12" a="1"/>
  <c r="BH21" i="12" a="1"/>
  <c r="BX21" i="12" a="1"/>
  <c r="CN21" i="12" a="1"/>
  <c r="J21" i="12" a="1"/>
  <c r="Z21" i="12" a="1"/>
  <c r="AP21" i="12" a="1"/>
  <c r="BF21" i="12" a="1"/>
  <c r="BV21" i="12" a="1"/>
  <c r="CL21" i="12" a="1"/>
  <c r="T20" i="12" a="1"/>
  <c r="AJ20" i="12" a="1"/>
  <c r="AZ20" i="12" a="1"/>
  <c r="BP20" i="12" a="1"/>
  <c r="CF20" i="12" a="1"/>
  <c r="E21" i="12" a="1"/>
  <c r="U21" i="12" a="1"/>
  <c r="AK21" i="12" a="1"/>
  <c r="BA21" i="12" a="1"/>
  <c r="BQ21" i="12" a="1"/>
  <c r="CG21" i="12" a="1"/>
  <c r="CG21" i="12" l="1"/>
  <c r="DC4" i="14" s="1"/>
  <c r="BQ21" i="12"/>
  <c r="CM4" i="14" s="1"/>
  <c r="BA21" i="12"/>
  <c r="BW4" i="14" s="1"/>
  <c r="AK21" i="12"/>
  <c r="BG4" i="14" s="1"/>
  <c r="U21" i="12"/>
  <c r="AQ4" i="14" s="1"/>
  <c r="E21" i="12"/>
  <c r="AA4" i="14" s="1"/>
  <c r="CF20" i="12"/>
  <c r="BP20" i="12"/>
  <c r="AZ20" i="12"/>
  <c r="AJ20" i="12"/>
  <c r="T20" i="12"/>
  <c r="CL21" i="12"/>
  <c r="DH4" i="14" s="1"/>
  <c r="BV21" i="12"/>
  <c r="CR4" i="14" s="1"/>
  <c r="BF21" i="12"/>
  <c r="CB4" i="14" s="1"/>
  <c r="AP21" i="12"/>
  <c r="BL4" i="14" s="1"/>
  <c r="Z21" i="12"/>
  <c r="AV4" i="14" s="1"/>
  <c r="J21" i="12"/>
  <c r="AF4" i="14" s="1"/>
  <c r="CN21" i="12"/>
  <c r="DJ4" i="14" s="1"/>
  <c r="BX21" i="12"/>
  <c r="CT4" i="14" s="1"/>
  <c r="BH21" i="12"/>
  <c r="CD4" i="14" s="1"/>
  <c r="AR21" i="12"/>
  <c r="BN4" i="14" s="1"/>
  <c r="AB21" i="12"/>
  <c r="AX4" i="14" s="1"/>
  <c r="L21" i="12"/>
  <c r="AH4" i="14" s="1"/>
  <c r="CH21" i="12"/>
  <c r="BR21" i="12"/>
  <c r="BB21" i="12"/>
  <c r="AL21" i="12"/>
  <c r="V21" i="12"/>
  <c r="F21" i="12"/>
  <c r="CD20" i="12"/>
  <c r="BN20" i="12"/>
  <c r="AX20" i="12"/>
  <c r="AH20" i="12"/>
  <c r="R20" i="12"/>
  <c r="O22" i="12"/>
  <c r="AK5" i="14" s="1"/>
  <c r="AE22" i="12"/>
  <c r="BA5" i="14" s="1"/>
  <c r="AU22" i="12"/>
  <c r="BQ5" i="14" s="1"/>
  <c r="E22" i="12"/>
  <c r="AA5" i="14" s="1"/>
  <c r="U22" i="12"/>
  <c r="AQ5" i="14" s="1"/>
  <c r="AK22" i="12"/>
  <c r="BG5" i="14" s="1"/>
  <c r="BA22" i="12"/>
  <c r="BW5" i="14" s="1"/>
  <c r="BQ22" i="12"/>
  <c r="CM5" i="14" s="1"/>
  <c r="CG22" i="12"/>
  <c r="DC5" i="14" s="1"/>
  <c r="S22" i="12"/>
  <c r="AO5" i="14" s="1"/>
  <c r="AI22" i="12"/>
  <c r="BE5" i="14" s="1"/>
  <c r="AY22" i="12"/>
  <c r="BU5" i="14" s="1"/>
  <c r="F22" i="12"/>
  <c r="AB5" i="14" s="1"/>
  <c r="V22" i="12"/>
  <c r="AR5" i="14" s="1"/>
  <c r="AL22" i="12"/>
  <c r="BH5" i="14" s="1"/>
  <c r="BB22" i="12"/>
  <c r="BX5" i="14" s="1"/>
  <c r="BS22" i="12"/>
  <c r="CO5" i="14" s="1"/>
  <c r="CI22" i="12"/>
  <c r="DE5" i="14" s="1"/>
  <c r="BL22" i="12"/>
  <c r="CH5" i="14" s="1"/>
  <c r="BT22" i="12"/>
  <c r="CP5" i="14" s="1"/>
  <c r="CB22" i="12"/>
  <c r="CX5" i="14" s="1"/>
  <c r="CJ22" i="12"/>
  <c r="DF5" i="14" s="1"/>
  <c r="CR22" i="12"/>
  <c r="DN5" i="14" s="1"/>
  <c r="K13" i="5"/>
  <c r="G12" i="5"/>
  <c r="G12" i="6"/>
  <c r="G12" i="8"/>
  <c r="K12" i="9"/>
  <c r="G13" i="9"/>
  <c r="G12" i="9"/>
  <c r="G13" i="10"/>
  <c r="G14" i="10"/>
  <c r="G12" i="11"/>
  <c r="CR21" i="12"/>
  <c r="CB21" i="12"/>
  <c r="BL21" i="12"/>
  <c r="AV21" i="12"/>
  <c r="AF21" i="12"/>
  <c r="P21" i="12"/>
  <c r="CQ20" i="12"/>
  <c r="CA20" i="12"/>
  <c r="BK20" i="12"/>
  <c r="AU20" i="12"/>
  <c r="AE20" i="12"/>
  <c r="O20" i="12"/>
  <c r="CI21" i="12"/>
  <c r="DE4" i="14" s="1"/>
  <c r="BC21" i="12"/>
  <c r="BY4" i="14" s="1"/>
  <c r="AM21" i="12"/>
  <c r="BI4" i="14" s="1"/>
  <c r="G21" i="12"/>
  <c r="AC4" i="14" s="1"/>
  <c r="CK21" i="12"/>
  <c r="BU21" i="12"/>
  <c r="BE21" i="12"/>
  <c r="AO21" i="12"/>
  <c r="Y21" i="12"/>
  <c r="I21" i="12"/>
  <c r="CE21" i="12"/>
  <c r="BO21" i="12"/>
  <c r="AY21" i="12"/>
  <c r="AI21" i="12"/>
  <c r="S21" i="12"/>
  <c r="CO20" i="12"/>
  <c r="BY20" i="12"/>
  <c r="BI20" i="12"/>
  <c r="AS20" i="12"/>
  <c r="AC20" i="12"/>
  <c r="M20" i="12"/>
  <c r="T22" i="12"/>
  <c r="AP5" i="14" s="1"/>
  <c r="AJ22" i="12"/>
  <c r="BF5" i="14" s="1"/>
  <c r="AZ22" i="12"/>
  <c r="BV5" i="14" s="1"/>
  <c r="J22" i="12"/>
  <c r="AF5" i="14" s="1"/>
  <c r="Z22" i="12"/>
  <c r="AV5" i="14" s="1"/>
  <c r="AP22" i="12"/>
  <c r="BL5" i="14" s="1"/>
  <c r="BF22" i="12"/>
  <c r="CB5" i="14" s="1"/>
  <c r="BU22" i="12"/>
  <c r="CQ5" i="14" s="1"/>
  <c r="CK22" i="12"/>
  <c r="DG5" i="14" s="1"/>
  <c r="H22" i="12"/>
  <c r="AD5" i="14" s="1"/>
  <c r="X22" i="12"/>
  <c r="AT5" i="14" s="1"/>
  <c r="AN22" i="12"/>
  <c r="BJ5" i="14" s="1"/>
  <c r="BD22" i="12"/>
  <c r="BZ5" i="14" s="1"/>
  <c r="I22" i="12"/>
  <c r="AE5" i="14" s="1"/>
  <c r="Y22" i="12"/>
  <c r="AU5" i="14" s="1"/>
  <c r="AO22" i="12"/>
  <c r="BK5" i="14" s="1"/>
  <c r="BE22" i="12"/>
  <c r="CA5" i="14" s="1"/>
  <c r="BW22" i="12"/>
  <c r="CS5" i="14" s="1"/>
  <c r="CM22" i="12"/>
  <c r="DI5" i="14" s="1"/>
  <c r="BN22" i="12"/>
  <c r="CJ5" i="14" s="1"/>
  <c r="BV22" i="12"/>
  <c r="CR5" i="14" s="1"/>
  <c r="CD22" i="12"/>
  <c r="CZ5" i="14" s="1"/>
  <c r="CL22" i="12"/>
  <c r="DH5" i="14" s="1"/>
  <c r="G13" i="6"/>
  <c r="G14" i="5"/>
  <c r="G13" i="7"/>
  <c r="K12" i="7"/>
  <c r="K12" i="10"/>
  <c r="K13" i="10"/>
  <c r="G13" i="11"/>
  <c r="G12" i="7"/>
  <c r="G14" i="8"/>
  <c r="K13" i="7"/>
  <c r="BS21" i="12"/>
  <c r="CO4" i="14" s="1"/>
  <c r="W21" i="12"/>
  <c r="AS4" i="14" s="1"/>
  <c r="CO21" i="12"/>
  <c r="DK4" i="14" s="1"/>
  <c r="BY21" i="12"/>
  <c r="CU4" i="14" s="1"/>
  <c r="BI21" i="12"/>
  <c r="CE4" i="14" s="1"/>
  <c r="AS21" i="12"/>
  <c r="BO4" i="14" s="1"/>
  <c r="AC21" i="12"/>
  <c r="AY4" i="14" s="1"/>
  <c r="M21" i="12"/>
  <c r="AI4" i="14" s="1"/>
  <c r="CN20" i="12"/>
  <c r="BX20" i="12"/>
  <c r="BH20" i="12"/>
  <c r="AR20" i="12"/>
  <c r="AB20" i="12"/>
  <c r="L20" i="12"/>
  <c r="CD21" i="12"/>
  <c r="CZ4" i="14" s="1"/>
  <c r="BN21" i="12"/>
  <c r="CJ4" i="14" s="1"/>
  <c r="AX21" i="12"/>
  <c r="BT4" i="14" s="1"/>
  <c r="AH21" i="12"/>
  <c r="BD4" i="14" s="1"/>
  <c r="R21" i="12"/>
  <c r="AN4" i="14" s="1"/>
  <c r="CF21" i="12"/>
  <c r="DB4" i="14" s="1"/>
  <c r="BP21" i="12"/>
  <c r="CL4" i="14" s="1"/>
  <c r="AZ21" i="12"/>
  <c r="BV4" i="14" s="1"/>
  <c r="AJ21" i="12"/>
  <c r="BF4" i="14" s="1"/>
  <c r="T21" i="12"/>
  <c r="AP4" i="14" s="1"/>
  <c r="CP21" i="12"/>
  <c r="BZ21" i="12"/>
  <c r="BJ21" i="12"/>
  <c r="AT21" i="12"/>
  <c r="AD21" i="12"/>
  <c r="N21" i="12"/>
  <c r="CL20" i="12"/>
  <c r="BV20" i="12"/>
  <c r="BF20" i="12"/>
  <c r="AP20" i="12"/>
  <c r="Z20" i="12"/>
  <c r="J20" i="12"/>
  <c r="G22" i="12"/>
  <c r="AC5" i="14" s="1"/>
  <c r="W22" i="12"/>
  <c r="AS5" i="14" s="1"/>
  <c r="AM22" i="12"/>
  <c r="BI5" i="14" s="1"/>
  <c r="BC22" i="12"/>
  <c r="BY5" i="14" s="1"/>
  <c r="M22" i="12"/>
  <c r="AI5" i="14" s="1"/>
  <c r="AC22" i="12"/>
  <c r="AY5" i="14" s="1"/>
  <c r="AS22" i="12"/>
  <c r="BO5" i="14" s="1"/>
  <c r="BI22" i="12"/>
  <c r="CE5" i="14" s="1"/>
  <c r="BY22" i="12"/>
  <c r="CU5" i="14" s="1"/>
  <c r="CO22" i="12"/>
  <c r="DK5" i="14" s="1"/>
  <c r="K22" i="12"/>
  <c r="AG5" i="14" s="1"/>
  <c r="AA22" i="12"/>
  <c r="AW5" i="14" s="1"/>
  <c r="AQ22" i="12"/>
  <c r="BM5" i="14" s="1"/>
  <c r="BG22" i="12"/>
  <c r="CC5" i="14" s="1"/>
  <c r="N22" i="12"/>
  <c r="AJ5" i="14" s="1"/>
  <c r="AD22" i="12"/>
  <c r="AZ5" i="14" s="1"/>
  <c r="AT22" i="12"/>
  <c r="BP5" i="14" s="1"/>
  <c r="BK22" i="12"/>
  <c r="CG5" i="14" s="1"/>
  <c r="CA22" i="12"/>
  <c r="CW5" i="14" s="1"/>
  <c r="CQ22" i="12"/>
  <c r="DM5" i="14" s="1"/>
  <c r="BP22" i="12"/>
  <c r="CL5" i="14" s="1"/>
  <c r="BX22" i="12"/>
  <c r="CT5" i="14" s="1"/>
  <c r="CF22" i="12"/>
  <c r="DB5" i="14" s="1"/>
  <c r="CN22" i="12"/>
  <c r="DJ5" i="14" s="1"/>
  <c r="K12" i="6"/>
  <c r="K12" i="5"/>
  <c r="G14" i="6"/>
  <c r="G14" i="7"/>
  <c r="K12" i="8"/>
  <c r="G13" i="8"/>
  <c r="G12" i="10"/>
  <c r="CJ21" i="12"/>
  <c r="BT21" i="12"/>
  <c r="BD21" i="12"/>
  <c r="AN21" i="12"/>
  <c r="X21" i="12"/>
  <c r="H21" i="12"/>
  <c r="CI20" i="12"/>
  <c r="BS20" i="12"/>
  <c r="BC20" i="12"/>
  <c r="AM20" i="12"/>
  <c r="W20" i="12"/>
  <c r="G20" i="12"/>
  <c r="CQ21" i="12"/>
  <c r="DM4" i="14" s="1"/>
  <c r="CA21" i="12"/>
  <c r="CW4" i="14" s="1"/>
  <c r="BK21" i="12"/>
  <c r="CG4" i="14" s="1"/>
  <c r="AU21" i="12"/>
  <c r="BQ4" i="14" s="1"/>
  <c r="AE21" i="12"/>
  <c r="BA4" i="14" s="1"/>
  <c r="O21" i="12"/>
  <c r="AK4" i="14" s="1"/>
  <c r="CC21" i="12"/>
  <c r="BM21" i="12"/>
  <c r="AW21" i="12"/>
  <c r="AG21" i="12"/>
  <c r="Q21" i="12"/>
  <c r="CM21" i="12"/>
  <c r="BW21" i="12"/>
  <c r="BG21" i="12"/>
  <c r="AQ21" i="12"/>
  <c r="AA21" i="12"/>
  <c r="K21" i="12"/>
  <c r="CG20" i="12"/>
  <c r="BQ20" i="12"/>
  <c r="BA20" i="12"/>
  <c r="AK20" i="12"/>
  <c r="U20" i="12"/>
  <c r="E20" i="12"/>
  <c r="L22" i="12"/>
  <c r="AH5" i="14" s="1"/>
  <c r="AB22" i="12"/>
  <c r="AX5" i="14" s="1"/>
  <c r="AR22" i="12"/>
  <c r="BN5" i="14" s="1"/>
  <c r="BH22" i="12"/>
  <c r="CD5" i="14" s="1"/>
  <c r="R22" i="12"/>
  <c r="AN5" i="14" s="1"/>
  <c r="AH22" i="12"/>
  <c r="BD5" i="14" s="1"/>
  <c r="AX22" i="12"/>
  <c r="BT5" i="14" s="1"/>
  <c r="BM22" i="12"/>
  <c r="CI5" i="14" s="1"/>
  <c r="CC22" i="12"/>
  <c r="CY5" i="14" s="1"/>
  <c r="P22" i="12"/>
  <c r="AL5" i="14" s="1"/>
  <c r="AF22" i="12"/>
  <c r="BB5" i="14" s="1"/>
  <c r="AV22" i="12"/>
  <c r="BR5" i="14" s="1"/>
  <c r="Q22" i="12"/>
  <c r="AM5" i="14" s="1"/>
  <c r="AG22" i="12"/>
  <c r="BC5" i="14" s="1"/>
  <c r="AW22" i="12"/>
  <c r="BS5" i="14" s="1"/>
  <c r="BO22" i="12"/>
  <c r="CK5" i="14" s="1"/>
  <c r="CE22" i="12"/>
  <c r="DA5" i="14" s="1"/>
  <c r="BJ22" i="12"/>
  <c r="CF5" i="14" s="1"/>
  <c r="BR22" i="12"/>
  <c r="CN5" i="14" s="1"/>
  <c r="BZ22" i="12"/>
  <c r="CV5" i="14" s="1"/>
  <c r="CH22" i="12"/>
  <c r="DD5" i="14" s="1"/>
  <c r="CP22" i="12"/>
  <c r="DL5" i="14" s="1"/>
  <c r="K13" i="6"/>
  <c r="K13" i="8"/>
  <c r="G14" i="9"/>
  <c r="K13" i="9"/>
  <c r="K12" i="11"/>
  <c r="K13" i="11"/>
  <c r="G14" i="11"/>
  <c r="P10" i="12"/>
  <c r="H9" i="12"/>
  <c r="O14" i="14" s="1"/>
  <c r="G9" i="12"/>
  <c r="N14" i="14" s="1"/>
  <c r="F9" i="12"/>
  <c r="M14" i="14" s="1"/>
  <c r="I9" i="12"/>
  <c r="P14" i="14" s="1"/>
  <c r="E9" i="12"/>
  <c r="AZ30" i="12"/>
  <c r="BR30" i="12"/>
  <c r="F30" i="12"/>
  <c r="AH30" i="12"/>
  <c r="CB30" i="12"/>
  <c r="P30" i="12"/>
  <c r="AU30" i="12"/>
  <c r="BU30" i="12"/>
  <c r="I30" i="12"/>
  <c r="AI30" i="12"/>
  <c r="BI30" i="12"/>
  <c r="AR30" i="12"/>
  <c r="AT30" i="12"/>
  <c r="BV30" i="12"/>
  <c r="J30" i="12"/>
  <c r="CJ30" i="12"/>
  <c r="X30" i="12"/>
  <c r="BC30" i="12"/>
  <c r="AW30" i="12"/>
  <c r="BW30" i="12"/>
  <c r="K30" i="12"/>
  <c r="AK30" i="12"/>
  <c r="AJ30" i="12"/>
  <c r="BB30" i="12"/>
  <c r="CD30" i="12"/>
  <c r="R30" i="12"/>
  <c r="BL30" i="12"/>
  <c r="CQ30" i="12"/>
  <c r="AE30" i="12"/>
  <c r="BE30" i="12"/>
  <c r="CE30" i="12"/>
  <c r="S30" i="12"/>
  <c r="AS30" i="12"/>
  <c r="CN30" i="12"/>
  <c r="AB30" i="12"/>
  <c r="CP30" i="12"/>
  <c r="AD30" i="12"/>
  <c r="BF30" i="12"/>
  <c r="BT30" i="12"/>
  <c r="H30" i="12"/>
  <c r="AM30" i="12"/>
  <c r="AG30" i="12"/>
  <c r="BG30" i="12"/>
  <c r="CG30" i="12"/>
  <c r="U30" i="12"/>
  <c r="CF30" i="12"/>
  <c r="T30" i="12"/>
  <c r="AL30" i="12"/>
  <c r="BN30" i="12"/>
  <c r="AV30" i="12"/>
  <c r="CA30" i="12"/>
  <c r="O30" i="12"/>
  <c r="AO30" i="12"/>
  <c r="BO30" i="12"/>
  <c r="CO30" i="12"/>
  <c r="AC30" i="12"/>
  <c r="BX30" i="12"/>
  <c r="L30" i="12"/>
  <c r="BZ30" i="12"/>
  <c r="N30" i="12"/>
  <c r="AP30" i="12"/>
  <c r="BD30" i="12"/>
  <c r="CI30" i="12"/>
  <c r="W30" i="12"/>
  <c r="CC30" i="12"/>
  <c r="Q30" i="12"/>
  <c r="AQ30" i="12"/>
  <c r="BQ30" i="12"/>
  <c r="L8" i="12"/>
  <c r="L9" i="12"/>
  <c r="P9" i="12"/>
  <c r="P8" i="12"/>
  <c r="L10" i="12"/>
  <c r="E30" i="12"/>
  <c r="BP30" i="12"/>
  <c r="CH30" i="12"/>
  <c r="V30" i="12"/>
  <c r="AX30" i="12"/>
  <c r="CR30" i="12"/>
  <c r="AF30" i="12"/>
  <c r="BK30" i="12"/>
  <c r="CK30" i="12"/>
  <c r="Y30" i="12"/>
  <c r="AY30" i="12"/>
  <c r="BY30" i="12"/>
  <c r="M30" i="12"/>
  <c r="BH30" i="12"/>
  <c r="BJ30" i="12"/>
  <c r="CL30" i="12"/>
  <c r="Z30" i="12"/>
  <c r="AN30" i="12"/>
  <c r="BS30" i="12"/>
  <c r="G30" i="12"/>
  <c r="BM30" i="12"/>
  <c r="CM30" i="12"/>
  <c r="AA30" i="12"/>
  <c r="BA30" i="12"/>
  <c r="K15" i="5" l="1"/>
  <c r="K15" i="11"/>
  <c r="G15" i="8"/>
  <c r="F8" i="12"/>
  <c r="I8" i="12"/>
  <c r="E8" i="12"/>
  <c r="H8" i="12"/>
  <c r="G8" i="12"/>
  <c r="L20" i="14"/>
  <c r="L24" i="14"/>
  <c r="P11" i="12"/>
  <c r="L26" i="14" s="1"/>
  <c r="L25" i="14"/>
  <c r="L19" i="14"/>
  <c r="L18" i="14"/>
  <c r="L11" i="12"/>
  <c r="BW3" i="14"/>
  <c r="AW4" i="14"/>
  <c r="DI4" i="14"/>
  <c r="CI4" i="14"/>
  <c r="AC3" i="14"/>
  <c r="CO3" i="14"/>
  <c r="BJ4" i="14"/>
  <c r="G15" i="10"/>
  <c r="AV3" i="14"/>
  <c r="DH3" i="14"/>
  <c r="CF4" i="14"/>
  <c r="CD3" i="14"/>
  <c r="K15" i="10"/>
  <c r="AI3" i="14"/>
  <c r="CU3" i="14"/>
  <c r="BU4" i="14"/>
  <c r="AU4" i="14"/>
  <c r="DG4" i="14"/>
  <c r="CG3" i="14"/>
  <c r="BB4" i="14"/>
  <c r="DN4" i="14"/>
  <c r="G15" i="9"/>
  <c r="G15" i="6"/>
  <c r="BT3" i="14"/>
  <c r="AR4" i="14"/>
  <c r="DD4" i="14"/>
  <c r="CL3" i="14"/>
  <c r="AA3" i="14"/>
  <c r="CM3" i="14"/>
  <c r="BM4" i="14"/>
  <c r="AM4" i="14"/>
  <c r="CY4" i="14"/>
  <c r="AS3" i="14"/>
  <c r="DE3" i="14"/>
  <c r="BZ4" i="14"/>
  <c r="BL3" i="14"/>
  <c r="AJ4" i="14"/>
  <c r="CV4" i="14"/>
  <c r="AH3" i="14"/>
  <c r="CT3" i="14"/>
  <c r="G15" i="7"/>
  <c r="K15" i="7"/>
  <c r="AY3" i="14"/>
  <c r="DK3" i="14"/>
  <c r="CK4" i="14"/>
  <c r="BK4" i="14"/>
  <c r="AK3" i="14"/>
  <c r="CW3" i="14"/>
  <c r="BR4" i="14"/>
  <c r="G15" i="11"/>
  <c r="G15" i="5"/>
  <c r="CJ3" i="14"/>
  <c r="BH4" i="14"/>
  <c r="AP3" i="14"/>
  <c r="DB3" i="14"/>
  <c r="L14" i="14"/>
  <c r="J9" i="12"/>
  <c r="AQ3" i="14"/>
  <c r="DC3" i="14"/>
  <c r="CC4" i="14"/>
  <c r="BC4" i="14"/>
  <c r="BI3" i="14"/>
  <c r="AD4" i="14"/>
  <c r="CP4" i="14"/>
  <c r="K15" i="8"/>
  <c r="H14" i="8" s="1"/>
  <c r="K15" i="6"/>
  <c r="CB3" i="14"/>
  <c r="AZ4" i="14"/>
  <c r="DL4" i="14"/>
  <c r="AX3" i="14"/>
  <c r="DJ3" i="14"/>
  <c r="BO3" i="14"/>
  <c r="AO4" i="14"/>
  <c r="DA4" i="14"/>
  <c r="CA4" i="14"/>
  <c r="BA3" i="14"/>
  <c r="DM3" i="14"/>
  <c r="CH4" i="14"/>
  <c r="K15" i="9"/>
  <c r="AN3" i="14"/>
  <c r="CZ3" i="14"/>
  <c r="BX4" i="14"/>
  <c r="BF3" i="14"/>
  <c r="BG3" i="14"/>
  <c r="AG4" i="14"/>
  <c r="CS4" i="14"/>
  <c r="BS4" i="14"/>
  <c r="BY3" i="14"/>
  <c r="AT4" i="14"/>
  <c r="DF4" i="14"/>
  <c r="AF3" i="14"/>
  <c r="CR3" i="14"/>
  <c r="BP4" i="14"/>
  <c r="BN3" i="14"/>
  <c r="CE3" i="14"/>
  <c r="BE4" i="14"/>
  <c r="AE4" i="14"/>
  <c r="CQ4" i="14"/>
  <c r="BQ3" i="14"/>
  <c r="AL4" i="14"/>
  <c r="CX4" i="14"/>
  <c r="BD3" i="14"/>
  <c r="AB4" i="14"/>
  <c r="CN4" i="14"/>
  <c r="BV3" i="14"/>
  <c r="L12" i="8" l="1"/>
  <c r="N13" i="14"/>
  <c r="G11" i="12"/>
  <c r="G10" i="12" s="1"/>
  <c r="L13" i="8"/>
  <c r="H13" i="10"/>
  <c r="H12" i="10"/>
  <c r="L12" i="10"/>
  <c r="L14" i="10"/>
  <c r="L13" i="10"/>
  <c r="H14" i="10"/>
  <c r="L21" i="14"/>
  <c r="M9" i="12"/>
  <c r="M19" i="14" s="1"/>
  <c r="Q8" i="12"/>
  <c r="Q10" i="12"/>
  <c r="Q9" i="12"/>
  <c r="M25" i="14" s="1"/>
  <c r="M8" i="12"/>
  <c r="M10" i="12"/>
  <c r="M20" i="14" s="1"/>
  <c r="O13" i="14"/>
  <c r="H11" i="12"/>
  <c r="L13" i="14"/>
  <c r="J8" i="12"/>
  <c r="E11" i="12"/>
  <c r="E10" i="12" s="1"/>
  <c r="H14" i="7"/>
  <c r="L13" i="7"/>
  <c r="L12" i="7"/>
  <c r="L14" i="7"/>
  <c r="H12" i="7"/>
  <c r="H13" i="7"/>
  <c r="H13" i="8"/>
  <c r="L14" i="8"/>
  <c r="H14" i="5"/>
  <c r="L14" i="5"/>
  <c r="L13" i="5"/>
  <c r="H12" i="5"/>
  <c r="H13" i="5"/>
  <c r="L12" i="5"/>
  <c r="L13" i="6"/>
  <c r="L12" i="6"/>
  <c r="L14" i="6"/>
  <c r="H12" i="6"/>
  <c r="H14" i="6"/>
  <c r="H13" i="6"/>
  <c r="H12" i="8"/>
  <c r="L13" i="11"/>
  <c r="L12" i="11"/>
  <c r="H13" i="11"/>
  <c r="H12" i="11"/>
  <c r="L14" i="11"/>
  <c r="H14" i="11"/>
  <c r="H13" i="9"/>
  <c r="H12" i="9"/>
  <c r="L14" i="9"/>
  <c r="L13" i="9"/>
  <c r="L12" i="9"/>
  <c r="H14" i="9"/>
  <c r="P13" i="14"/>
  <c r="I11" i="12"/>
  <c r="I10" i="12" s="1"/>
  <c r="M13" i="14"/>
  <c r="F11" i="12"/>
  <c r="F10" i="12" s="1"/>
  <c r="L15" i="9" l="1"/>
  <c r="L15" i="6"/>
  <c r="L15" i="8"/>
  <c r="L15" i="10"/>
  <c r="H15" i="5"/>
  <c r="H15" i="8"/>
  <c r="L15" i="5"/>
  <c r="H15" i="6"/>
  <c r="M24" i="14"/>
  <c r="Q11" i="12"/>
  <c r="M26" i="14" s="1"/>
  <c r="H15" i="9"/>
  <c r="H15" i="11"/>
  <c r="H15" i="7"/>
  <c r="M18" i="14"/>
  <c r="M11" i="12"/>
  <c r="M21" i="14" s="1"/>
  <c r="D14" i="12"/>
  <c r="H10" i="12"/>
  <c r="L15" i="11"/>
  <c r="L15" i="7"/>
  <c r="H15" i="10"/>
  <c r="L28" i="14" l="1"/>
  <c r="F14" i="12"/>
  <c r="L29"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6000000}">
      <text>
        <r>
          <rPr>
            <sz val="10"/>
            <color rgb="FF000000"/>
            <rFont val="Arial"/>
            <family val="2"/>
          </rPr>
          <t xml:space="preserve">======
</t>
        </r>
        <r>
          <rPr>
            <sz val="10"/>
            <color rgb="FF000000"/>
            <rFont val="Arial"/>
            <family val="2"/>
          </rPr>
          <t xml:space="preserve">ID#AAABiDCMLBg
</t>
        </r>
        <r>
          <rPr>
            <sz val="10"/>
            <color rgb="FF000000"/>
            <rFont val="Arial"/>
            <family val="2"/>
          </rPr>
          <t xml:space="preserve">David Lubián    (2025-04-15 08:10:07)
</t>
        </r>
        <r>
          <rPr>
            <sz val="10"/>
            <color rgb="FF000000"/>
            <rFont val="Arial"/>
            <family val="2"/>
          </rPr>
          <t>Indicar el nombre de la Entidad responsable del sitio web.</t>
        </r>
      </text>
    </comment>
    <comment ref="C9" authorId="0" shapeId="0" xr:uid="{00000000-0006-0000-0100-000004000000}">
      <text>
        <r>
          <rPr>
            <sz val="10"/>
            <color rgb="FF000000"/>
            <rFont val="Arial"/>
            <family val="2"/>
          </rPr>
          <t xml:space="preserve">======
</t>
        </r>
        <r>
          <rPr>
            <sz val="10"/>
            <color rgb="FF000000"/>
            <rFont val="Arial"/>
            <family val="2"/>
          </rPr>
          <t xml:space="preserve">ID#AAABiDCMLB8
</t>
        </r>
        <r>
          <rPr>
            <sz val="10"/>
            <color rgb="FF000000"/>
            <rFont val="Arial"/>
            <family val="2"/>
          </rPr>
          <t xml:space="preserve">David Lubián    (2025-04-15 08:10:07)
</t>
        </r>
        <r>
          <rPr>
            <sz val="10"/>
            <color rgb="FF000000"/>
            <rFont val="Arial"/>
            <family val="2"/>
          </rPr>
          <t>Indicar el correo electrónico de contacto de la entidad o de la persona responsable del sitio web.</t>
        </r>
      </text>
    </comment>
    <comment ref="C17" authorId="0" shapeId="0" xr:uid="{00000000-0006-0000-0100-000008000000}">
      <text>
        <r>
          <rPr>
            <sz val="10"/>
            <color rgb="FF000000"/>
            <rFont val="Arial"/>
            <family val="2"/>
          </rPr>
          <t xml:space="preserve">======
</t>
        </r>
        <r>
          <rPr>
            <sz val="10"/>
            <color rgb="FF000000"/>
            <rFont val="Arial"/>
            <family val="2"/>
          </rPr>
          <t xml:space="preserve">ID#AAABiDCMDng
</t>
        </r>
        <r>
          <rPr>
            <sz val="10"/>
            <color rgb="FF000000"/>
            <rFont val="Arial"/>
            <family val="2"/>
          </rPr>
          <t xml:space="preserve">David Lubián    (2025-04-15 08:10:07)
</t>
        </r>
        <r>
          <rPr>
            <sz val="10"/>
            <color rgb="FF000000"/>
            <rFont val="Arial"/>
            <family val="2"/>
          </rPr>
          <t>Identifica la URL del sitio web.</t>
        </r>
      </text>
    </comment>
    <comment ref="C19" authorId="0" shapeId="0" xr:uid="{00000000-0006-0000-0100-000001000000}">
      <text>
        <r>
          <rPr>
            <sz val="10"/>
            <color rgb="FF000000"/>
            <rFont val="Arial"/>
            <family val="2"/>
          </rPr>
          <t xml:space="preserve">======
</t>
        </r>
        <r>
          <rPr>
            <sz val="10"/>
            <color rgb="FF000000"/>
            <rFont val="Arial"/>
            <family val="2"/>
          </rPr>
          <t xml:space="preserve">ID#AAABiDCMLCM
</t>
        </r>
        <r>
          <rPr>
            <sz val="10"/>
            <color rgb="FF000000"/>
            <rFont val="Arial"/>
            <family val="2"/>
          </rPr>
          <t xml:space="preserve">David Lubián    (2025-04-15 08:10:07)
</t>
        </r>
        <r>
          <rPr>
            <sz val="10"/>
            <color rgb="FF000000"/>
            <rFont val="Arial"/>
            <family val="2"/>
          </rPr>
          <t xml:space="preserve">Precisar si hay parte o partes del sitio web que NO se va a analizar por quedar fuera del ámbito.
</t>
        </r>
        <r>
          <rPr>
            <sz val="10"/>
            <color rgb="FF000000"/>
            <rFont val="Arial"/>
            <family val="2"/>
          </rPr>
          <t xml:space="preserve">
</t>
        </r>
        <r>
          <rPr>
            <sz val="10"/>
            <color rgb="FF000000"/>
            <rFont val="Arial"/>
            <family val="2"/>
          </rPr>
          <t xml:space="preserve">Algunos casos podrían ser:
</t>
        </r>
        <r>
          <rPr>
            <sz val="10"/>
            <color rgb="FF000000"/>
            <rFont val="Arial"/>
            <family val="2"/>
          </rPr>
          <t xml:space="preserve">
</t>
        </r>
        <r>
          <rPr>
            <sz val="10"/>
            <color rgb="FF000000"/>
            <rFont val="Arial"/>
            <family val="2"/>
          </rPr>
          <t xml:space="preserve">- Cuando hay páginas, contenidos o documentos que están fuera del ámbito del RD 1112/2018. 
</t>
        </r>
        <r>
          <rPr>
            <sz val="10"/>
            <color rgb="FF000000"/>
            <rFont val="Arial"/>
            <family val="2"/>
          </rPr>
          <t xml:space="preserve">Por ejemplo, habría que indicar que los documentos PDF localizados en XXX no se analizan porque fueron publicados antes de la entrada en vigor del RD. 
</t>
        </r>
        <r>
          <rPr>
            <sz val="10"/>
            <color rgb="FF000000"/>
            <rFont val="Arial"/>
            <family val="2"/>
          </rPr>
          <t xml:space="preserve">
</t>
        </r>
        <r>
          <rPr>
            <sz val="10"/>
            <color rgb="FF000000"/>
            <rFont val="Arial"/>
            <family val="2"/>
          </rPr>
          <t xml:space="preserve">- Cuando diferentes sitios web de un organismo tienen urls de la siguiente forma:
</t>
        </r>
        <r>
          <rPr>
            <sz val="10"/>
            <color rgb="FF000000"/>
            <rFont val="Arial"/>
            <family val="2"/>
          </rPr>
          <t xml:space="preserve">URL del sitio web 1 “http://www.xxxxxx/sitioweb1/inicio.html”
</t>
        </r>
        <r>
          <rPr>
            <sz val="10"/>
            <color rgb="FF000000"/>
            <rFont val="Arial"/>
            <family val="2"/>
          </rPr>
          <t xml:space="preserve">URL del sitio web 2  “http://www.xxxxx/sitioweb2/inicio.html”
</t>
        </r>
        <r>
          <rPr>
            <sz val="10"/>
            <color rgb="FF000000"/>
            <rFont val="Arial"/>
            <family val="2"/>
          </rPr>
          <t xml:space="preserve"> si el informe es del Sitio web 1, solo se analizarán las páginas que hay dentro del directorio “/sitioweb1/” porque las que están fuera de “/sitioweb1/” pertenecen a otro sitio web que no se está analizando en este informe.</t>
        </r>
      </text>
    </comment>
    <comment ref="C21" authorId="0" shapeId="0" xr:uid="{00000000-0006-0000-0100-000005000000}">
      <text>
        <r>
          <rPr>
            <sz val="10"/>
            <color rgb="FF000000"/>
            <rFont val="Arial"/>
            <family val="2"/>
          </rPr>
          <t xml:space="preserve">======
</t>
        </r>
        <r>
          <rPr>
            <sz val="10"/>
            <color rgb="FF000000"/>
            <rFont val="Arial"/>
            <family val="2"/>
          </rPr>
          <t xml:space="preserve">ID#AAABiDCMLBw
</t>
        </r>
        <r>
          <rPr>
            <sz val="10"/>
            <color rgb="FF000000"/>
            <rFont val="Arial"/>
            <family val="2"/>
          </rPr>
          <t xml:space="preserve">David Lubián    (2025-04-15 08:10:07)
</t>
        </r>
        <r>
          <rPr>
            <sz val="10"/>
            <color rgb="FF000000"/>
            <rFont val="Arial"/>
            <family val="2"/>
          </rPr>
          <t>Indicar la fecha en la que se realiza la revisión de accesibilidad en formato dd/mm/aaaa</t>
        </r>
      </text>
    </comment>
    <comment ref="C27" authorId="0" shapeId="0" xr:uid="{00000000-0006-0000-0100-000002000000}">
      <text>
        <r>
          <rPr>
            <sz val="10"/>
            <color rgb="FF000000"/>
            <rFont val="Arial"/>
            <family val="2"/>
          </rPr>
          <t xml:space="preserve">======
</t>
        </r>
        <r>
          <rPr>
            <sz val="10"/>
            <color rgb="FF000000"/>
            <rFont val="Arial"/>
            <family val="2"/>
          </rPr>
          <t xml:space="preserve">ID#AAABiDCMLCE
</t>
        </r>
        <r>
          <rPr>
            <sz val="10"/>
            <color rgb="FF000000"/>
            <rFont val="Arial"/>
            <family val="2"/>
          </rPr>
          <t xml:space="preserve">David Lubián    (2025-04-15 08:10:07)
</t>
        </r>
        <r>
          <rPr>
            <sz val="10"/>
            <color rgb="FF000000"/>
            <rFont val="Arial"/>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t>
        </r>
        <r>
          <rPr>
            <sz val="10"/>
            <color rgb="FF000000"/>
            <rFont val="Arial"/>
            <family val="2"/>
          </rPr>
          <t>En concreto indicar con qué sistema operativo y navegador se ha realizado la revisión (incluyendo la versión exacta) y si, una vez completada la revisión o en paralelo, se ha probado el sitio web con algún producto de apoyo, como NVDA, Jaws, VoiceOver...</t>
        </r>
      </text>
    </comment>
    <comment ref="C33" authorId="0" shapeId="0" xr:uid="{00000000-0006-0000-0100-000007000000}">
      <text>
        <r>
          <rPr>
            <sz val="10"/>
            <color rgb="FF000000"/>
            <rFont val="Arial"/>
            <scheme val="minor"/>
          </rPr>
          <t>======
ID#AAABiDCMDn0
David Lubián    (2025-04-15 08:10:07)
Nombre de la empresa que ha realizado la evaluación.</t>
        </r>
      </text>
    </comment>
    <comment ref="C35" authorId="0" shapeId="0" xr:uid="{00000000-0006-0000-0100-000003000000}">
      <text>
        <r>
          <rPr>
            <sz val="10"/>
            <color rgb="FF000000"/>
            <rFont val="Arial"/>
            <scheme val="minor"/>
          </rPr>
          <t>======
ID#AAABiDCMLCA
David Lubián    (2025-04-15 08:10:07)
Datos relacionados con la revisión.</t>
        </r>
      </text>
    </comment>
  </commentList>
  <extLst>
    <ext xmlns:r="http://schemas.openxmlformats.org/officeDocument/2006/relationships" uri="GoogleSheetsCustomDataVersion2">
      <go:sheetsCustomData xmlns:go="http://customooxmlschemas.google.com/" r:id="rId1" roundtripDataSignature="AMtx7mhDKldlEDg4+E8hRXhPdTpkL84bAA=="/>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O13" authorId="0" shapeId="0" xr:uid="{00000000-0006-0000-0A00-000002000000}">
      <text>
        <r>
          <rPr>
            <sz val="10"/>
            <color rgb="FF000000"/>
            <rFont val="Arial"/>
            <scheme val="minor"/>
          </rPr>
          <t>======
ID#AAABiDCMDnM
SANDRA SABROSO TORRES    (2025-04-15 08:10:07)
No tiene elementos sobre los que realizar la comprobación</t>
        </r>
      </text>
    </comment>
    <comment ref="O14" authorId="0" shapeId="0" xr:uid="{00000000-0006-0000-0A00-000001000000}">
      <text>
        <r>
          <rPr>
            <sz val="10"/>
            <color rgb="FF000000"/>
            <rFont val="Arial"/>
            <scheme val="minor"/>
          </rPr>
          <t>======
ID#AAABiDCMDno
SANDRA SABROSO TORRES    (2025-04-15 08:10:07)
Pendiente de revisión manual. La comprobación automática es correcta pero falta realizar comprobación manual</t>
        </r>
      </text>
    </comment>
  </commentList>
  <extLst>
    <ext xmlns:r="http://schemas.openxmlformats.org/officeDocument/2006/relationships" uri="GoogleSheetsCustomDataVersion2">
      <go:sheetsCustomData xmlns:go="http://customooxmlschemas.google.com/" r:id="rId1" roundtripDataSignature="AMtx7mioDJFMzF1/Dlce0aKxnfgjk5qyow=="/>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K14" authorId="0" shapeId="0" xr:uid="{00000000-0006-0000-0B00-000001000000}">
      <text>
        <r>
          <rPr>
            <sz val="10"/>
            <color rgb="FF000000"/>
            <rFont val="Arial"/>
            <scheme val="minor"/>
          </rPr>
          <t>======
ID#AAABiDCMLBs
David Lubián    (2025-04-15 08:10:07)
Si la muestra NO es corecta revise la hoja "03.Muestra" para corregir el problema</t>
        </r>
      </text>
    </comment>
  </commentList>
  <extLst>
    <ext xmlns:r="http://schemas.openxmlformats.org/officeDocument/2006/relationships" uri="GoogleSheetsCustomDataVersion2">
      <go:sheetsCustomData xmlns:go="http://customooxmlschemas.google.com/" r:id="rId1" roundtripDataSignature="AMtx7miFU5Kd0YEB7CAdpkvblXBrm8p0t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6" authorId="0" shapeId="0" xr:uid="{00000000-0006-0000-0200-000001000000}">
      <text>
        <r>
          <rPr>
            <sz val="10"/>
            <color rgb="FF000000"/>
            <rFont val="Arial"/>
            <scheme val="minor"/>
          </rPr>
          <t>======
ID#AAABiDCMLBk
SANDRA SABROSO TORRES    (2025-04-15 08:10:07)
Indicar las tecnologías web en las que se ha confiado la conformidad de la accesibilidad de acuerdo con WCAG 2 para desarrollar el sitio web. 
Esto incluye tecnologías web base como HTML y CSS, tecnologías web auxiliares como JavaScript y WAI-ARIA, así como tecnologías web específicas como SMIL, SVG y PDF.
Nota: Cuando sea posible, a menudo también es útil identificar el sistema de gestión de contenido, versión y configuración, ya que puede ser relevante para explicar los resultados de la evaluación. 
Además, las bibliotecas y componentes utilizados para crear el sitio web, como Dojo, jQuery y otros, pueden ser relevantes. Particularmente para las aplicaciones web, gran parte del soporte de accesibilidad está integrado en bibliotecas y componentes, y la evaluación puede ser más efectiva y eficiente cuando se identifican.
Nota: La utilidad de rellenar la información aquí recogida es facilitar el proceso de selección de la muestra así como de ver la coherencia en los resultados de la evaluación.</t>
        </r>
      </text>
    </comment>
  </commentList>
  <extLst>
    <ext xmlns:r="http://schemas.openxmlformats.org/officeDocument/2006/relationships" uri="GoogleSheetsCustomDataVersion2">
      <go:sheetsCustomData xmlns:go="http://customooxmlschemas.google.com/" r:id="rId1" roundtripDataSignature="AMtx7mjJxfG1B5wELINimzm8mZFN1qaxe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7" authorId="0" shapeId="0" xr:uid="{00000000-0006-0000-0300-000002000000}">
      <text>
        <r>
          <rPr>
            <sz val="10"/>
            <color rgb="FF000000"/>
            <rFont val="Arial"/>
            <scheme val="minor"/>
          </rPr>
          <t>======
ID#AAABiDCMLBo
David Lubián    (2025-04-15 08:10:07)
Puede ser de dos tipos: Página web o Documento no web</t>
        </r>
      </text>
    </comment>
    <comment ref="E7" authorId="0" shapeId="0" xr:uid="{00000000-0006-0000-0300-000004000000}">
      <text>
        <r>
          <rPr>
            <sz val="10"/>
            <color rgb="FF000000"/>
            <rFont val="Arial"/>
            <scheme val="minor"/>
          </rPr>
          <t>======
ID#AAABiDCMDnY
SANDRA SABROSO TORRES    (2025-04-15 08:10:07)
Tipo de la página web añadida (de acuerdo con la Decisión de Ejecución 2018/1524).</t>
        </r>
      </text>
    </comment>
    <comment ref="G7" authorId="0" shapeId="0" xr:uid="{00000000-0006-0000-0300-000003000000}">
      <text>
        <r>
          <rPr>
            <sz val="10"/>
            <color rgb="FF000000"/>
            <rFont val="Arial"/>
            <scheme val="minor"/>
          </rPr>
          <t>======
ID#AAABiDCMDn4
SANDRA SABROSO TORRES    (2025-04-15 08:10:07)
-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text>
    </comment>
    <comment ref="H7" authorId="0" shapeId="0" xr:uid="{00000000-0006-0000-0300-000001000000}">
      <text>
        <r>
          <rPr>
            <sz val="10"/>
            <color rgb="FF000000"/>
            <rFont val="Arial"/>
            <scheme val="minor"/>
          </rPr>
          <t>======
ID#AAABiDCMLB0
SANDRA SABROSO TORRES    (2025-04-15 08:10:07)
Indicar los tipos de elementos más característicos que tiene la página, que indica el motivo por el que se ha decidido incluir dicha página.</t>
        </r>
      </text>
    </comment>
    <comment ref="D23" authorId="0" shapeId="0" xr:uid="{00000000-0006-0000-0300-000005000000}">
      <text>
        <r>
          <rPr>
            <sz val="10"/>
            <color rgb="FF000000"/>
            <rFont val="Arial"/>
            <scheme val="minor"/>
          </rPr>
          <t>======
ID#AAABiDCMDnQ
La muestra es correcta cuando se cumplen las siguientes condiciones (todas)    (2025-04-15 08:10:07)
- Para cada una de las páginas analizadas se rellenan los campos Nombre Corto, Clase, Tipo, URL de la página y Direccionamiento alternativo
- Existe al menos 1 página web o documento no web web en la muestra (es decir, en la columna 'Clase' deberá haber, al menos, una Página Web o Documento no Web).</t>
        </r>
      </text>
    </comment>
  </commentList>
  <extLst>
    <ext xmlns:r="http://schemas.openxmlformats.org/officeDocument/2006/relationships" uri="GoogleSheetsCustomDataVersion2">
      <go:sheetsCustomData xmlns:go="http://customooxmlschemas.google.com/" r:id="rId1" roundtripDataSignature="AMtx7mhbHB91ZPgp5Rmr0E2j35xGtsg8T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O13" authorId="0" shapeId="0" xr:uid="{00000000-0006-0000-0400-000002000000}">
      <text>
        <r>
          <rPr>
            <sz val="10"/>
            <color rgb="FF000000"/>
            <rFont val="Arial"/>
            <scheme val="minor"/>
          </rPr>
          <t>======
ID#AAABiDCMLCI
SANDRA SABROSO TORRES    (2025-04-15 08:10:07)
No tiene elementos sobre los que realizar la comprobación</t>
        </r>
      </text>
    </comment>
    <comment ref="O14" authorId="0" shapeId="0" xr:uid="{00000000-0006-0000-0400-000001000000}">
      <text>
        <r>
          <rPr>
            <sz val="10"/>
            <color rgb="FF000000"/>
            <rFont val="Arial"/>
            <scheme val="minor"/>
          </rPr>
          <t>======
ID#AAABiDCMLCU
SANDRA SABROSO TORRES    (2025-04-15 08:10:07)
Pendiente de revisión manual. La comprobación automática es correcta pero falta realizar comprobación manual</t>
        </r>
      </text>
    </comment>
  </commentList>
  <extLst>
    <ext xmlns:r="http://schemas.openxmlformats.org/officeDocument/2006/relationships" uri="GoogleSheetsCustomDataVersion2">
      <go:sheetsCustomData xmlns:go="http://customooxmlschemas.google.com/" r:id="rId1" roundtripDataSignature="AMtx7mgfoOrrx3c7+vcvMFDvDcdXukMHP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O13" authorId="0" shapeId="0" xr:uid="{00000000-0006-0000-0500-000002000000}">
      <text>
        <r>
          <rPr>
            <sz val="10"/>
            <color rgb="FF000000"/>
            <rFont val="Arial"/>
            <scheme val="minor"/>
          </rPr>
          <t>======
ID#AAABiDCMDnw
SANDRA SABROSO TORRES    (2025-04-15 08:10:07)
No tiene elementos sobre los que realizar la comprobación</t>
        </r>
      </text>
    </comment>
    <comment ref="O14" authorId="0" shapeId="0" xr:uid="{00000000-0006-0000-0500-000001000000}">
      <text>
        <r>
          <rPr>
            <sz val="10"/>
            <color rgb="FF000000"/>
            <rFont val="Arial"/>
            <scheme val="minor"/>
          </rPr>
          <t>======
ID#AAABiDCMLCY
SANDRA SABROSO TORRES    (2025-04-15 08:10:07)
Pendiente de revisión manual. La comprobación automática es correcta pero falta realizar comprobación manual</t>
        </r>
      </text>
    </comment>
  </commentList>
  <extLst>
    <ext xmlns:r="http://schemas.openxmlformats.org/officeDocument/2006/relationships" uri="GoogleSheetsCustomDataVersion2">
      <go:sheetsCustomData xmlns:go="http://customooxmlschemas.google.com/" r:id="rId1" roundtripDataSignature="AMtx7mjle5Ph2qytypnDnK5SQE6xWSMWPw=="/>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O13" authorId="0" shapeId="0" xr:uid="{00000000-0006-0000-0600-000001000000}">
      <text>
        <r>
          <rPr>
            <sz val="10"/>
            <color rgb="FF000000"/>
            <rFont val="Arial"/>
            <scheme val="minor"/>
          </rPr>
          <t>======
ID#AAABiDCMLB4
SANDRA SABROSO TORRES    (2025-04-15 08:10:07)
No tiene elementos sobre los que realizar la comprobación</t>
        </r>
      </text>
    </comment>
    <comment ref="O14" authorId="0" shapeId="0" xr:uid="{00000000-0006-0000-0600-000002000000}">
      <text>
        <r>
          <rPr>
            <sz val="10"/>
            <color rgb="FF000000"/>
            <rFont val="Arial"/>
            <scheme val="minor"/>
          </rPr>
          <t>======
ID#AAABiDCMDnc
SANDRA SABROSO TORRES    (2025-04-15 08:10:07)
Pendiente de revisión manual. La comprobación automática es correcta pero falta realizar comprobación manual</t>
        </r>
      </text>
    </comment>
  </commentList>
  <extLst>
    <ext xmlns:r="http://schemas.openxmlformats.org/officeDocument/2006/relationships" uri="GoogleSheetsCustomDataVersion2">
      <go:sheetsCustomData xmlns:go="http://customooxmlschemas.google.com/" r:id="rId1" roundtripDataSignature="AMtx7mgcbo6ZjuLv0anxDcbWNso56c2XcA=="/>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O13" authorId="0" shapeId="0" xr:uid="{00000000-0006-0000-0700-000001000000}">
      <text>
        <r>
          <rPr>
            <sz val="10"/>
            <color rgb="FF000000"/>
            <rFont val="Arial"/>
            <scheme val="minor"/>
          </rPr>
          <t>======
ID#AAABiDCMDnk
SANDRA SABROSO TORRES    (2025-04-15 08:10:07)
No tiene elementos sobre los que realizar la comprobación</t>
        </r>
      </text>
    </comment>
    <comment ref="O14" authorId="0" shapeId="0" xr:uid="{00000000-0006-0000-0700-000002000000}">
      <text>
        <r>
          <rPr>
            <sz val="10"/>
            <color rgb="FF000000"/>
            <rFont val="Arial"/>
            <scheme val="minor"/>
          </rPr>
          <t>======
ID#AAABiDCMDnE
SANDRA SABROSO TORRES    (2025-04-15 08:10:07)
Pendiente de revisión manual. La comprobación automática es correcta pero falta realizar comprobación manual</t>
        </r>
      </text>
    </comment>
  </commentList>
  <extLst>
    <ext xmlns:r="http://schemas.openxmlformats.org/officeDocument/2006/relationships" uri="GoogleSheetsCustomDataVersion2">
      <go:sheetsCustomData xmlns:go="http://customooxmlschemas.google.com/" r:id="rId1" roundtripDataSignature="AMtx7mjwLPWURejfGxb9wxD4VymzpEAvwQ=="/>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O13" authorId="0" shapeId="0" xr:uid="{00000000-0006-0000-0800-000002000000}">
      <text>
        <r>
          <rPr>
            <sz val="10"/>
            <color rgb="FF000000"/>
            <rFont val="Arial"/>
            <scheme val="minor"/>
          </rPr>
          <t>======
ID#AAABiDCMDnI
SANDRA SABROSO TORRES    (2025-04-15 08:10:07)
No tiene elementos sobre los que realizar la comprobación</t>
        </r>
      </text>
    </comment>
    <comment ref="O14" authorId="0" shapeId="0" xr:uid="{00000000-0006-0000-0800-000001000000}">
      <text>
        <r>
          <rPr>
            <sz val="10"/>
            <color rgb="FF000000"/>
            <rFont val="Arial"/>
            <scheme val="minor"/>
          </rPr>
          <t>======
ID#AAABiDCMDnU
SANDRA SABROSO TORRES    (2025-04-15 08:10:07)
Pendiente de revisión manual. La comprobación automática es correcta pero falta realizar comprobación manual</t>
        </r>
      </text>
    </comment>
  </commentList>
  <extLst>
    <ext xmlns:r="http://schemas.openxmlformats.org/officeDocument/2006/relationships" uri="GoogleSheetsCustomDataVersion2">
      <go:sheetsCustomData xmlns:go="http://customooxmlschemas.google.com/" r:id="rId1" roundtripDataSignature="AMtx7miaeB7J8QewfDFrEcRc4CP16H+Kxg=="/>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O13" authorId="0" shapeId="0" xr:uid="{00000000-0006-0000-0900-000001000000}">
      <text>
        <r>
          <rPr>
            <sz val="10"/>
            <color rgb="FF000000"/>
            <rFont val="Arial"/>
            <scheme val="minor"/>
          </rPr>
          <t>======
ID#AAABiDCMLCQ
SANDRA SABROSO TORRES    (2025-04-15 08:10:07)
No tiene elementos sobre los que realizar la comprobación</t>
        </r>
      </text>
    </comment>
    <comment ref="O14" authorId="0" shapeId="0" xr:uid="{00000000-0006-0000-0900-000002000000}">
      <text>
        <r>
          <rPr>
            <sz val="10"/>
            <color rgb="FF000000"/>
            <rFont val="Arial"/>
            <scheme val="minor"/>
          </rPr>
          <t>======
ID#AAABiDCMDns
SANDRA SABROSO TORRES    (2025-04-15 08:10:07)
Pendiente de revisión manual. La comprobación automática es correcta pero falta realizar comprobación manual</t>
        </r>
      </text>
    </comment>
  </commentList>
  <extLst>
    <ext xmlns:r="http://schemas.openxmlformats.org/officeDocument/2006/relationships" uri="GoogleSheetsCustomDataVersion2">
      <go:sheetsCustomData xmlns:go="http://customooxmlschemas.google.com/" r:id="rId1" roundtripDataSignature="AMtx7mjShA0CPTIVwOBagvt9Hor2XCoF+g=="/>
    </ext>
  </extLst>
</comments>
</file>

<file path=xl/sharedStrings.xml><?xml version="1.0" encoding="utf-8"?>
<sst xmlns="http://schemas.openxmlformats.org/spreadsheetml/2006/main" count="2305" uniqueCount="502">
  <si>
    <t>Documento de justificación de la accesibilidad</t>
  </si>
  <si>
    <t>Versión: 2.0.1</t>
  </si>
  <si>
    <t>Análisis de accesibilidad en profundidad de un sitio web</t>
  </si>
  <si>
    <t xml:space="preserve"> Información General</t>
  </si>
  <si>
    <t>Instrucciones para rellenar el documento</t>
  </si>
  <si>
    <r>
      <rPr>
        <b/>
        <sz val="12"/>
        <color rgb="FF000000"/>
        <rFont val="Arial"/>
      </rPr>
      <t xml:space="preserve">Objeto
</t>
    </r>
    <r>
      <rPr>
        <sz val="10"/>
        <color rgb="FF000000"/>
        <rFont val="Arial"/>
      </rPr>
      <t xml:space="preserve">
</t>
    </r>
    <r>
      <rPr>
        <sz val="12"/>
        <color rgb="FF000000"/>
        <rFont val="Arial"/>
      </rPr>
      <t xml:space="preserve">El documento sirve como soporte para la revisión de accesibilidad en profundidad, es decir, permite anotar los resultados del análisis automático y manual realizado sobre un </t>
    </r>
    <r>
      <rPr>
        <b/>
        <sz val="12"/>
        <color rgb="FF000000"/>
        <rFont val="Arial"/>
      </rPr>
      <t>sitio web</t>
    </r>
    <r>
      <rPr>
        <sz val="12"/>
        <color rgb="FF000000"/>
        <rFont val="Arial"/>
      </rPr>
      <t xml:space="preserve">. Para las aplicaciones para dispositivos móviles se definirá un modelo diferente.
El documento sigue la estructura de los anexos de la norma </t>
    </r>
    <r>
      <rPr>
        <b/>
        <sz val="12"/>
        <color rgb="FF000000"/>
        <rFont val="Arial"/>
      </rPr>
      <t>UNE-EN 301 549:2022</t>
    </r>
    <r>
      <rPr>
        <sz val="12"/>
        <color rgb="FF000000"/>
        <rFont val="Arial"/>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rPr>
      <t xml:space="preserve">
</t>
    </r>
    <r>
      <rPr>
        <sz val="12"/>
        <color rgb="FF000000"/>
        <rFont val="Arial"/>
      </rPr>
      <t xml:space="preserve">Los </t>
    </r>
    <r>
      <rPr>
        <b/>
        <sz val="12"/>
        <color rgb="FF000000"/>
        <rFont val="Arial"/>
      </rPr>
      <t>textos de ayuda</t>
    </r>
    <r>
      <rPr>
        <sz val="12"/>
        <color rgb="FF000000"/>
        <rFont val="Arial"/>
      </rPr>
      <t xml:space="preserve"> que acompañan a cada uno de los requisitos se han extraído, en parte, de la norma </t>
    </r>
    <r>
      <rPr>
        <b/>
        <sz val="12"/>
        <color rgb="FF000000"/>
        <rFont val="Arial"/>
      </rPr>
      <t>UNE-EN 301 549:2020</t>
    </r>
    <r>
      <rPr>
        <sz val="12"/>
        <color rgb="FF000000"/>
        <rFont val="Arial"/>
      </rPr>
      <t xml:space="preserve"> (versión oficial en español de la norma europea EN 301 549 v3.1.1 (2019-11)), siempre y cuando dicho texto no haya variado con respecto a la nueva norma </t>
    </r>
    <r>
      <rPr>
        <b/>
        <sz val="12"/>
        <color rgb="FF000000"/>
        <rFont val="Arial"/>
      </rPr>
      <t>UNE-EN 301 549:2022</t>
    </r>
    <r>
      <rPr>
        <sz val="12"/>
        <color rgb="FF000000"/>
        <rFont val="Arial"/>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</si>
  <si>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rPr>
        <b/>
        <sz val="12"/>
        <color rgb="FF000000"/>
        <rFont val="Arial"/>
      </rPr>
      <t xml:space="preserve">Cómo utilizar el documento
</t>
    </r>
    <r>
      <rPr>
        <sz val="10"/>
        <color rgb="FF000000"/>
        <rFont val="Arial"/>
      </rPr>
      <t xml:space="preserve">
</t>
    </r>
    <r>
      <rPr>
        <sz val="12"/>
        <color rgb="FF000000"/>
        <rFont val="Arial"/>
      </rPr>
      <t xml:space="preserve">El orden recomendado para cumplimentar la información es el siguiente:
</t>
    </r>
    <r>
      <rPr>
        <sz val="10"/>
        <color rgb="FF000000"/>
        <rFont val="Arial"/>
      </rPr>
      <t xml:space="preserve">
</t>
    </r>
    <r>
      <rPr>
        <sz val="12"/>
        <color rgb="FF000000"/>
        <rFont val="Arial"/>
      </rPr>
      <t>1. Rellenar en primer lugar la información de la hoja "</t>
    </r>
    <r>
      <rPr>
        <b/>
        <sz val="12"/>
        <color rgb="FF000000"/>
        <rFont val="Arial"/>
      </rPr>
      <t>01.Definición de ámbito</t>
    </r>
    <r>
      <rPr>
        <sz val="12"/>
        <color rgb="FF000000"/>
        <rFont val="Arial"/>
      </rPr>
      <t>" (todos los campos que son obligatorios aparecen señalados con un asterisco (*)). En segundo lugar, se deberá rellenar la información de la hoja</t>
    </r>
    <r>
      <rPr>
        <b/>
        <sz val="12"/>
        <color rgb="FF000000"/>
        <rFont val="Arial"/>
      </rPr>
      <t xml:space="preserve"> "02. Tecnologías". </t>
    </r>
    <r>
      <rPr>
        <sz val="12"/>
        <color rgb="FF000000"/>
        <rFont val="Arial"/>
      </rPr>
      <t>En esta pestaña, se deberán marcar aquellas tecnologías que se hayan utilizado para el desarrollo del sitio web. Existen unos desplegables con las opciones "SÍ" y "NO". En el caso de que se hayan utilizado otras tecnologías que no aparezcan recogidas en el documento, se deberá marcar "SÍ" en el campo "OTRAS" y, a continuación, se deberá completar la información del cuadro que aparece a su lado.</t>
    </r>
  </si>
  <si>
    <r>
      <rPr>
        <sz val="12"/>
        <color rgb="FF000000"/>
        <rFont val="Arial"/>
      </rPr>
      <t>2. En la pestaña "</t>
    </r>
    <r>
      <rPr>
        <b/>
        <sz val="12"/>
        <color rgb="FF000000"/>
        <rFont val="Arial"/>
      </rPr>
      <t>03. Muestra</t>
    </r>
    <r>
      <rPr>
        <sz val="12"/>
        <color rgb="FF000000"/>
        <rFont val="Arial"/>
      </rPr>
      <t xml:space="preserve">" deberán indicarse las páginas que forman parte de la muestra. 
- La muestra deberá ser, como mínimo, de 3 páginas web o apartados para la categoría de solución 'Sitio Web y presencia básica en Internet', y de 1 página web o apartado para la categoría de solución 'Comercio Electrónico' y, como máximo, de 10. Cuando la muestra sea menor de 10 páginas web o apartados, las celdas restantes se dejarán vacías.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Para que la muestra sea correcta  deberán estar completos todos los campos obligatorios de todas las páginas web o apartados que formen parte de la muestra. </t>
    </r>
  </si>
  <si>
    <r>
      <rPr>
        <sz val="12"/>
        <color theme="1"/>
        <rFont val="Arial"/>
      </rPr>
      <t>3. Para las</t>
    </r>
    <r>
      <rPr>
        <b/>
        <sz val="12"/>
        <color theme="1"/>
        <rFont val="Arial"/>
      </rPr>
      <t xml:space="preserve"> Páginas web </t>
    </r>
    <r>
      <rPr>
        <sz val="12"/>
        <color theme="1"/>
        <rFont val="Arial"/>
      </rPr>
      <t>se deberán cumplimentar todos los requisitos de accesibilidad de las hojas</t>
    </r>
    <r>
      <rPr>
        <b/>
        <sz val="12"/>
        <color theme="1"/>
        <rFont val="Arial"/>
      </rPr>
      <t xml:space="preserve"> "R5.Genéricos", "R6.Voz", "R7.Video", "R9.Web", "R11.Software" y "R12.ServiciosApoyo"</t>
    </r>
    <r>
      <rPr>
        <sz val="12"/>
        <color theme="1"/>
        <rFont val="Arial"/>
      </rPr>
      <t xml:space="preserve">. En el caso de que el requisito sea un </t>
    </r>
    <r>
      <rPr>
        <b/>
        <sz val="12"/>
        <color theme="1"/>
        <rFont val="Arial"/>
      </rPr>
      <t>requisito condicional</t>
    </r>
    <r>
      <rPr>
        <sz val="12"/>
        <color theme="1"/>
        <rFont val="Arial"/>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color theme="1"/>
        <rFont val="Arial"/>
      </rPr>
      <t>columna</t>
    </r>
    <r>
      <rPr>
        <sz val="12"/>
        <color theme="1"/>
        <rFont val="Arial"/>
      </rPr>
      <t xml:space="preserve"> "Resultado", de cada tabla, de cada requisito (no confundir con la hoja de "RESULTADOS").
Para los </t>
    </r>
    <r>
      <rPr>
        <b/>
        <sz val="12"/>
        <color theme="1"/>
        <rFont val="Arial"/>
      </rPr>
      <t>Documentos no web</t>
    </r>
    <r>
      <rPr>
        <sz val="12"/>
        <color theme="1"/>
        <rFont val="Arial"/>
      </rPr>
      <t xml:space="preserve"> únicamente se deberá cumplimentar los requisitos de accesibilidad de la hoja </t>
    </r>
    <r>
      <rPr>
        <b/>
        <sz val="12"/>
        <color theme="1"/>
        <rFont val="Arial"/>
      </rPr>
      <t>"R10.Documentos no web"</t>
    </r>
    <r>
      <rPr>
        <sz val="12"/>
        <color theme="1"/>
        <rFont val="Arial"/>
      </rPr>
      <t>. 
En la hoja "</t>
    </r>
    <r>
      <rPr>
        <b/>
        <sz val="12"/>
        <color theme="1"/>
        <rFont val="Arial"/>
      </rPr>
      <t>03.Muestra"</t>
    </r>
    <r>
      <rPr>
        <sz val="12"/>
        <color theme="1"/>
        <rFont val="Arial"/>
      </rPr>
      <t xml:space="preserve"> se realiza un "</t>
    </r>
    <r>
      <rPr>
        <b/>
        <sz val="12"/>
        <color theme="1"/>
        <rFont val="Arial"/>
      </rPr>
      <t>filtrado</t>
    </r>
    <r>
      <rPr>
        <sz val="12"/>
        <color theme="1"/>
        <rFont val="Arial"/>
      </rPr>
      <t>" utilizando la columna "</t>
    </r>
    <r>
      <rPr>
        <b/>
        <sz val="12"/>
        <color theme="1"/>
        <rFont val="Arial"/>
      </rPr>
      <t>Clase</t>
    </r>
    <r>
      <rPr>
        <sz val="12"/>
        <color theme="1"/>
        <rFont val="Arial"/>
      </rPr>
      <t xml:space="preserve">" de la tabla de la muestra por lo que, dependiendo de la clase seleccionada aparecerá en una hojas o en otras. Por </t>
    </r>
    <r>
      <rPr>
        <b/>
        <sz val="12"/>
        <color theme="1"/>
        <rFont val="Arial"/>
      </rPr>
      <t>ejemplo</t>
    </r>
    <r>
      <rPr>
        <sz val="12"/>
        <color theme="1"/>
        <rFont val="Arial"/>
      </rPr>
      <t>, si ha seleccionado "</t>
    </r>
    <r>
      <rPr>
        <b/>
        <sz val="12"/>
        <color theme="1"/>
        <rFont val="Arial"/>
      </rPr>
      <t>Documento no web</t>
    </r>
    <r>
      <rPr>
        <sz val="12"/>
        <color theme="1"/>
        <rFont val="Arial"/>
      </rPr>
      <t>" en la columna "</t>
    </r>
    <r>
      <rPr>
        <b/>
        <sz val="12"/>
        <color theme="1"/>
        <rFont val="Arial"/>
      </rPr>
      <t>Clase</t>
    </r>
    <r>
      <rPr>
        <sz val="12"/>
        <color theme="1"/>
        <rFont val="Arial"/>
      </rPr>
      <t>" de un elemento de la muestra, únicamente aparecerá dicho elemento en las tablas de los requisitos de la hoja "</t>
    </r>
    <r>
      <rPr>
        <b/>
        <sz val="12"/>
        <color theme="1"/>
        <rFont val="Arial"/>
      </rPr>
      <t>R10.Documentos no web</t>
    </r>
    <r>
      <rPr>
        <sz val="12"/>
        <color theme="1"/>
        <rFont val="Arial"/>
      </rPr>
      <t xml:space="preserve">", no apareciendo dicho elemento en ninguna otra hoja de requisitos.
Todas aquellas celdas que se encuentren sombreadas en gris no deberán rellenarse, pues se completan de manera automática tras haber indicado los campos de la muestra de páginas web o apartados a analizar en la hoja </t>
    </r>
    <r>
      <rPr>
        <b/>
        <sz val="12"/>
        <color theme="1"/>
        <rFont val="Arial"/>
      </rPr>
      <t>"03.Muestra"</t>
    </r>
    <r>
      <rPr>
        <sz val="12"/>
        <color theme="1"/>
        <rFont val="Arial"/>
      </rPr>
      <t>.
Para simplificar la cumplimentación de este documento, se ha habilitado la posibilidad de rellenar todos los requisitos de una misma hoja (</t>
    </r>
    <r>
      <rPr>
        <b/>
        <sz val="12"/>
        <color theme="1"/>
        <rFont val="Arial"/>
      </rPr>
      <t>"R5.Genéricos", "R6.Voz", "R7.Video", "R9.Web", "R11.Software", "R12.ServiciosApoyo" y "R10.Documentos no web"</t>
    </r>
    <r>
      <rPr>
        <sz val="12"/>
        <color theme="1"/>
        <rFont val="Arial"/>
      </rPr>
      <t>) a la vez. Para ello, se deberá completar el campo 'RESULTADO' con una de las 5 opciones del desplegable y, automáticamente, se rellenarán el resto de resultados de los diferentes requisitos de la hoja con ese mismo dato. En el caso de que una página web o un apartado no cumpla el requisito de la misma manera que el resto, se podrá modificar de forma manual utilizando el desplegable que aparece a la derecha de la columna "Resultado".
Para más información al respecto puede consultar la Norma Europea EN 301 549 V3.2.1 (2021-03)</t>
    </r>
    <r>
      <rPr>
        <b/>
        <vertAlign val="superscript"/>
        <sz val="12"/>
        <color theme="1"/>
        <rFont val="Arial"/>
      </rPr>
      <t>1</t>
    </r>
    <r>
      <rPr>
        <sz val="12"/>
        <color theme="1"/>
        <rFont val="Arial"/>
      </rPr>
      <t>.
Para realizar la revisión de la accesibilidad puede servir de ayuda el listado de herramientas automáticas y manuales que encontrará en el Anexo de la Guía de validación de accesibilidad web</t>
    </r>
    <r>
      <rPr>
        <b/>
        <vertAlign val="superscript"/>
        <sz val="12"/>
        <color theme="1"/>
        <rFont val="Arial"/>
      </rPr>
      <t>2</t>
    </r>
    <r>
      <rPr>
        <sz val="12"/>
        <color theme="1"/>
        <rFont val="Arial"/>
      </rPr>
      <t>.</t>
    </r>
  </si>
  <si>
    <r>
      <rPr>
        <sz val="12"/>
        <color rgb="FF000000"/>
        <rFont val="Arial"/>
      </rPr>
      <t>4. Los resultados agregados del proceso de validación serán consolidados automáticamente en la hoja "</t>
    </r>
    <r>
      <rPr>
        <b/>
        <sz val="12"/>
        <color rgb="FF000000"/>
        <rFont val="Arial"/>
      </rPr>
      <t>RESULTADOS</t>
    </r>
    <r>
      <rPr>
        <sz val="12"/>
        <color rgb="FF000000"/>
        <rFont val="Arial"/>
      </rPr>
      <t>".</t>
    </r>
  </si>
  <si>
    <r>
      <rPr>
        <b/>
        <u/>
        <vertAlign val="superscript"/>
        <sz val="12"/>
        <color theme="10"/>
        <rFont val="Arial"/>
      </rPr>
      <t>1</t>
    </r>
    <r>
      <rPr>
        <u/>
        <sz val="12"/>
        <color theme="10"/>
        <rFont val="Arial"/>
      </rPr>
      <t xml:space="preserve"> </t>
    </r>
    <r>
      <rPr>
        <u/>
        <sz val="12"/>
        <color theme="10"/>
        <rFont val="Arial"/>
      </rPr>
      <t>http://www.etsi.org/deliver/etsi_en/301500_301599/301549/03.02.01_60/en_301549v030201p.pdf</t>
    </r>
  </si>
  <si>
    <r>
      <rPr>
        <b/>
        <vertAlign val="superscript"/>
        <sz val="12"/>
        <color theme="10"/>
        <rFont val="Arial"/>
      </rPr>
      <t>2</t>
    </r>
    <r>
      <rPr>
        <vertAlign val="superscript"/>
        <sz val="12"/>
        <color theme="10"/>
        <rFont val="Arial"/>
      </rPr>
      <t xml:space="preserve"> </t>
    </r>
    <r>
      <rPr>
        <u/>
        <sz val="12"/>
        <color theme="10"/>
        <rFont val="Arial"/>
      </rPr>
      <t>http://administracionelectronica.gob.es/PAe/accesibilidad/documentacion/guia_validacion_accesibilidad</t>
    </r>
  </si>
  <si>
    <t>https://portal.gestion.sedepkd.red.gob.es/portal/espacioAD/guias/justificaciones</t>
  </si>
  <si>
    <t>* Campos obligatorios</t>
  </si>
  <si>
    <t xml:space="preserve"> Definición de ámbito</t>
  </si>
  <si>
    <t>Empresa responsable del Sitio web*</t>
  </si>
  <si>
    <t>Correo electrónico de la Entidad/Persona responsable del Sitio web*</t>
  </si>
  <si>
    <t>Tipología del sitio web*</t>
  </si>
  <si>
    <t>Sitios web</t>
  </si>
  <si>
    <t>Nombre Sitio Web*</t>
  </si>
  <si>
    <t>URL del Sitio Web*</t>
  </si>
  <si>
    <t>Alcance de la revisión*</t>
  </si>
  <si>
    <t>Completa</t>
  </si>
  <si>
    <t>Fecha de la revisión*</t>
  </si>
  <si>
    <t>Nivel de conformidad a analizar*</t>
  </si>
  <si>
    <r>
      <rPr>
        <b/>
        <sz val="11"/>
        <color rgb="FF000000"/>
        <rFont val="Helvetica Neue"/>
      </rPr>
      <t xml:space="preserve">UNE-EN 301 549:2022 - </t>
    </r>
    <r>
      <rPr>
        <sz val="11"/>
        <color rgb="FF000000"/>
        <rFont val="Helvetica Neue"/>
      </rPr>
      <t>excluyendo el contenido excluido por el RD 1112/2018</t>
    </r>
  </si>
  <si>
    <t>Soporte de accesibilidad mínimo*</t>
  </si>
  <si>
    <t>La revisión se ha realizado desde equipo Windows 10 y el navegrador Chrome</t>
  </si>
  <si>
    <t>Tipo de evaluación*</t>
  </si>
  <si>
    <t>Autoevaluacion con recursos propios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</si>
  <si>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</si>
  <si>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</si>
  <si>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</si>
  <si>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</si>
  <si>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</si>
  <si>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</si>
  <si>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</si>
  <si>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</si>
  <si>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No</t>
  </si>
  <si>
    <t>OOXML</t>
  </si>
  <si>
    <t>XHTML 1.0</t>
  </si>
  <si>
    <t>ECMAScript 5</t>
  </si>
  <si>
    <t>ODF 1.2</t>
  </si>
  <si>
    <t>HTML 4.01</t>
  </si>
  <si>
    <t>DOM</t>
  </si>
  <si>
    <t>SVG</t>
  </si>
  <si>
    <t>CSS</t>
  </si>
  <si>
    <t>Flash</t>
  </si>
  <si>
    <t>OTRAS</t>
  </si>
  <si>
    <t>Nombre Tecnología</t>
  </si>
  <si>
    <t>URL de la Especificación o Descripción</t>
  </si>
  <si>
    <t>WAI-ARIA</t>
  </si>
  <si>
    <t>Silverlight</t>
  </si>
  <si>
    <t>Wordpress</t>
  </si>
  <si>
    <t>www.wordpress.org</t>
  </si>
  <si>
    <t>* Es obligatorio rellenar esta pestaña</t>
  </si>
  <si>
    <t xml:space="preserve"> Selección de la muestra</t>
  </si>
  <si>
    <t xml:space="preserve">ID </t>
  </si>
  <si>
    <t>Nombre corto*</t>
  </si>
  <si>
    <t>Clase*</t>
  </si>
  <si>
    <t>Tipo*</t>
  </si>
  <si>
    <t>URL página*</t>
  </si>
  <si>
    <t>Direccionamiento alternativo (migas)*</t>
  </si>
  <si>
    <t>Tipos de elementos</t>
  </si>
  <si>
    <t>Home</t>
  </si>
  <si>
    <t>Página Web</t>
  </si>
  <si>
    <t>Página inicio</t>
  </si>
  <si>
    <t>Inicio</t>
  </si>
  <si>
    <t>Imágenes, tablas, listas</t>
  </si>
  <si>
    <t>Contacto</t>
  </si>
  <si>
    <t>Inicio / Contacto</t>
  </si>
  <si>
    <t>Imágenes, tablas, listas, formularios</t>
  </si>
  <si>
    <t>Servicios</t>
  </si>
  <si>
    <t>Servicio / Proceso</t>
  </si>
  <si>
    <t>Inicio / Servicios</t>
  </si>
  <si>
    <t xml:space="preserve"> </t>
  </si>
  <si>
    <t>PAGINAS SELECCIONADAS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</si>
  <si>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</si>
  <si>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</si>
  <si>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</si>
  <si>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</si>
  <si>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</si>
  <si>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</si>
  <si>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</si>
  <si>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</si>
  <si>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</si>
  <si>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</si>
  <si>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</si>
  <si>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</si>
  <si>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N/T</t>
  </si>
  <si>
    <t>No Testeado</t>
  </si>
  <si>
    <t>Falla</t>
  </si>
  <si>
    <t>No testeado</t>
  </si>
  <si>
    <t>N/A</t>
  </si>
  <si>
    <t>No Aplica</t>
  </si>
  <si>
    <t xml:space="preserve">Total </t>
  </si>
  <si>
    <t>No aplica</t>
  </si>
  <si>
    <t>En blanco</t>
  </si>
  <si>
    <t>N/D</t>
  </si>
  <si>
    <t>No Decide</t>
  </si>
  <si>
    <t>ID</t>
  </si>
  <si>
    <t>TODOS LOS REQUISITOS GENÉRICOS</t>
  </si>
  <si>
    <t>RESULTADO</t>
  </si>
  <si>
    <t>Completando esta casilla con cualquiera de las opciones, se rellenarán automáticamente los resultados de TODAS las URLs para TODOS los requisitos de esta hoja. En el caso de que se quiera modificar algún resultado, se podrá hacer de forma manual a través de los desplegables que hay al lado de cada casilla de 'Resultado'.</t>
  </si>
  <si>
    <t>TODAS</t>
  </si>
  <si>
    <t>5.2 Activación de características de accesibilidad (Condicional)</t>
  </si>
  <si>
    <t>Resultado</t>
  </si>
  <si>
    <t>5.3 Biométrica (Condicional)</t>
  </si>
  <si>
    <t>5.4 Preservación de la información de accesibilidad durante una conversión (Condicional)</t>
  </si>
  <si>
    <t>Análisis de accesibilidad en profundidad de sitio web</t>
  </si>
  <si>
    <t>Requisitos: Páginas web con comunicación bidireccional por voz</t>
  </si>
  <si>
    <t>TODOS LOS REQUISITOS DE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</si>
  <si>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</si>
  <si>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</si>
  <si>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</si>
  <si>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</si>
  <si>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</si>
  <si>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</si>
  <si>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</si>
  <si>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</si>
  <si>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</si>
  <si>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</si>
  <si>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</si>
  <si>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</si>
  <si>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</si>
  <si>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</si>
  <si>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</si>
  <si>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</si>
  <si>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</si>
  <si>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</si>
  <si>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</si>
  <si>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</si>
  <si>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TODOS LOS REQUISITOS DE VIDEO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</si>
  <si>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</si>
  <si>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</si>
  <si>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</si>
  <si>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</si>
  <si>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</si>
  <si>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</si>
  <si>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</si>
  <si>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</si>
  <si>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</si>
  <si>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</si>
  <si>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TODOS LOS REQUSITOS DE WEB</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</si>
  <si>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</si>
  <si>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</si>
  <si>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</si>
  <si>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</si>
  <si>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</si>
  <si>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</si>
  <si>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</si>
  <si>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</si>
  <si>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</si>
  <si>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</si>
  <si>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</si>
  <si>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</si>
  <si>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</si>
  <si>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</si>
  <si>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</si>
  <si>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</si>
  <si>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</si>
  <si>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</si>
  <si>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</si>
  <si>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</si>
  <si>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</si>
  <si>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</si>
  <si>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</si>
  <si>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</si>
  <si>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</si>
  <si>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</si>
  <si>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</si>
  <si>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</si>
  <si>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</si>
  <si>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</si>
  <si>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</si>
  <si>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</si>
  <si>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</si>
  <si>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</si>
  <si>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</si>
  <si>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</si>
  <si>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</si>
  <si>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</si>
  <si>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</si>
  <si>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</si>
  <si>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</si>
  <si>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</si>
  <si>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</si>
  <si>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</si>
  <si>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</si>
  <si>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</si>
  <si>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</si>
  <si>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</si>
  <si>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</si>
  <si>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</si>
  <si>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</si>
  <si>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</si>
  <si>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TODOS LOS REQUISITOS DE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</si>
  <si>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</si>
  <si>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</si>
  <si>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</si>
  <si>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</si>
  <si>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</si>
  <si>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</si>
  <si>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</si>
  <si>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</si>
  <si>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</si>
  <si>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</si>
  <si>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</si>
  <si>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</si>
  <si>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</si>
  <si>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</si>
  <si>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</si>
  <si>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</si>
  <si>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</si>
  <si>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</si>
  <si>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</si>
  <si>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</si>
  <si>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</si>
  <si>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</si>
  <si>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</si>
  <si>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</si>
  <si>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</si>
  <si>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</si>
  <si>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</si>
  <si>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</si>
  <si>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</si>
  <si>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</si>
  <si>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</si>
  <si>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</si>
  <si>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</si>
  <si>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</si>
  <si>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</si>
  <si>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</si>
  <si>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</si>
  <si>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</si>
  <si>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</si>
  <si>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</si>
  <si>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</si>
  <si>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</si>
  <si>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</si>
  <si>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</si>
  <si>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</si>
  <si>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</si>
  <si>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TODOS LOS REQUISITOS DE SOFTWARE</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</si>
  <si>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</si>
  <si>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</si>
  <si>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</si>
  <si>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</si>
  <si>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</si>
  <si>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</si>
  <si>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</si>
  <si>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</si>
  <si>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</si>
  <si>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</si>
  <si>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</si>
  <si>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</si>
  <si>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</si>
  <si>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</si>
  <si>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</si>
  <si>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</si>
  <si>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</si>
  <si>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</si>
  <si>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</si>
  <si>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</si>
  <si>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</si>
  <si>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</si>
  <si>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</si>
  <si>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</si>
  <si>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</si>
  <si>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</si>
  <si>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</si>
  <si>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</si>
  <si>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</si>
  <si>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</si>
  <si>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</si>
  <si>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</si>
  <si>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</si>
  <si>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</si>
  <si>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</si>
  <si>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</si>
  <si>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</si>
  <si>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</si>
  <si>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</si>
  <si>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</si>
  <si>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</si>
  <si>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</si>
  <si>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</si>
  <si>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</si>
  <si>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</si>
  <si>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</si>
  <si>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</si>
  <si>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</si>
  <si>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</si>
  <si>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</si>
  <si>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</si>
  <si>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</si>
  <si>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</si>
  <si>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</si>
  <si>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</si>
  <si>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</si>
  <si>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</si>
  <si>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</si>
  <si>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</si>
  <si>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</si>
  <si>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</si>
  <si>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</si>
  <si>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</si>
  <si>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</si>
  <si>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</si>
  <si>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</si>
  <si>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</si>
  <si>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</si>
  <si>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</si>
  <si>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</si>
  <si>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</si>
  <si>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</si>
  <si>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</si>
  <si>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</si>
  <si>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</si>
  <si>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</si>
  <si>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</si>
  <si>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</si>
  <si>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</si>
  <si>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</si>
  <si>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</si>
  <si>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</si>
  <si>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</si>
  <si>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</si>
  <si>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</si>
  <si>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</si>
  <si>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</si>
  <si>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</si>
  <si>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</si>
  <si>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</si>
  <si>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</si>
  <si>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</si>
  <si>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</si>
  <si>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</si>
  <si>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</si>
  <si>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</si>
  <si>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</si>
  <si>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</si>
  <si>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</si>
  <si>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</si>
  <si>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</si>
  <si>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</si>
  <si>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</si>
  <si>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</si>
  <si>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</si>
  <si>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</si>
  <si>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</si>
  <si>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</si>
  <si>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</si>
  <si>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</si>
  <si>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</si>
  <si>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</si>
  <si>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</si>
  <si>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</si>
  <si>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</si>
  <si>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</si>
  <si>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</si>
  <si>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</si>
  <si>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</si>
  <si>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</si>
  <si>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</si>
  <si>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</si>
  <si>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</si>
  <si>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</si>
  <si>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</si>
  <si>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</si>
  <si>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</si>
  <si>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</si>
  <si>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</si>
  <si>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</si>
  <si>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</si>
  <si>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</si>
  <si>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</si>
  <si>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</si>
  <si>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</si>
  <si>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</si>
  <si>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</si>
  <si>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</si>
  <si>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</si>
  <si>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</si>
  <si>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</si>
  <si>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</si>
  <si>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</si>
  <si>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</si>
  <si>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</si>
  <si>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</si>
  <si>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</si>
  <si>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</si>
  <si>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</si>
  <si>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</si>
  <si>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</si>
  <si>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</si>
  <si>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</si>
  <si>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</si>
  <si>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</si>
  <si>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</si>
  <si>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</si>
  <si>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</si>
  <si>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</si>
  <si>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</si>
  <si>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</si>
  <si>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</si>
  <si>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</si>
  <si>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</si>
  <si>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</si>
  <si>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</si>
  <si>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</si>
  <si>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</si>
  <si>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</si>
  <si>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</si>
  <si>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</si>
  <si>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Ambito geográfico</t>
  </si>
  <si>
    <t>Ambito temático</t>
  </si>
  <si>
    <t>Tipo de evaluación</t>
  </si>
  <si>
    <t>Nivel compliance</t>
  </si>
  <si>
    <t>V/F</t>
  </si>
  <si>
    <t>Tipos de página</t>
  </si>
  <si>
    <t>Tipo de sitio web</t>
  </si>
  <si>
    <t>-</t>
  </si>
  <si>
    <t>AGE</t>
  </si>
  <si>
    <t>Educación</t>
  </si>
  <si>
    <t>A WCAG2.1</t>
  </si>
  <si>
    <t>Fija</t>
  </si>
  <si>
    <t>Sedes electrónicas y servicios electrónicos</t>
  </si>
  <si>
    <t>CCAA</t>
  </si>
  <si>
    <t>Empleo y Fiscalidad</t>
  </si>
  <si>
    <t>Autoevaluación con recursos externos</t>
  </si>
  <si>
    <t>AA WCAG 2.1</t>
  </si>
  <si>
    <t>Aleatoria</t>
  </si>
  <si>
    <t>Inicio de sesión</t>
  </si>
  <si>
    <t>EELL</t>
  </si>
  <si>
    <t>Protección del Medio Ambiente</t>
  </si>
  <si>
    <t>Inspección acreditada por ENAC</t>
  </si>
  <si>
    <t>Mapa web</t>
  </si>
  <si>
    <t>Intranets y Extranets</t>
  </si>
  <si>
    <t>Otros</t>
  </si>
  <si>
    <t>Ocio y Cultura</t>
  </si>
  <si>
    <t>Protección social</t>
  </si>
  <si>
    <t>Ayuda</t>
  </si>
  <si>
    <t>Sanidad</t>
  </si>
  <si>
    <t>Legal</t>
  </si>
  <si>
    <t>Orden Público y Seguridad</t>
  </si>
  <si>
    <t>Vivienda y Servicios Comunitarios</t>
  </si>
  <si>
    <t>Búsqueda</t>
  </si>
  <si>
    <t>Transporte</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</si>
  <si>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</si>
  <si>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</si>
  <si>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</si>
  <si>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</si>
  <si>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</si>
  <si>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</si>
  <si>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</si>
  <si>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</si>
  <si>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</si>
  <si>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</si>
  <si>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</si>
  <si>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</si>
  <si>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</si>
  <si>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</si>
  <si>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</si>
  <si>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</si>
  <si>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</si>
  <si>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</si>
  <si>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 de la URA*</t>
  </si>
  <si>
    <t>Nombre</t>
  </si>
  <si>
    <t>url</t>
  </si>
  <si>
    <t>Páginas seleccionadas</t>
  </si>
  <si>
    <t>Id</t>
  </si>
  <si>
    <t>Clase</t>
  </si>
  <si>
    <t>Tipo</t>
  </si>
  <si>
    <t>URL</t>
  </si>
  <si>
    <t>Migas</t>
  </si>
  <si>
    <t>DIR3 de la URA*</t>
  </si>
  <si>
    <t>Páginas no aleatorias</t>
  </si>
  <si>
    <t>Ámbito competencial de la URA*</t>
  </si>
  <si>
    <t>Páginas aleatorias</t>
  </si>
  <si>
    <t>DIR3 del ámbito competencial de la URA*</t>
  </si>
  <si>
    <t>¿Muestra correcta?</t>
  </si>
  <si>
    <t>Entidad responsable del Sitio web*</t>
  </si>
  <si>
    <t>DIR3 de la Entidad responsable*</t>
  </si>
  <si>
    <t>Pestaña RESULTADOS</t>
  </si>
  <si>
    <t>Criterios de conformidad</t>
  </si>
  <si>
    <t>En curso</t>
  </si>
  <si>
    <t>Funcionalidad esencial del sitio web*</t>
  </si>
  <si>
    <t>Pantallas</t>
  </si>
  <si>
    <t>Documentos no web</t>
  </si>
  <si>
    <t>Ámbito territorial*</t>
  </si>
  <si>
    <t>Evaluado</t>
  </si>
  <si>
    <t>Pendiente de evaluar</t>
  </si>
  <si>
    <t>Situación de cumplimiento</t>
  </si>
  <si>
    <t>Puntuación media del sitio web</t>
  </si>
  <si>
    <t>Claudio Sáez Ramada</t>
  </si>
  <si>
    <t>Pigmento arte y diseño</t>
  </si>
  <si>
    <t>www.pigmentoayd.com</t>
  </si>
  <si>
    <t>info@pigmentoayd.com</t>
  </si>
  <si>
    <t>https://pigmentoayd.com/</t>
  </si>
  <si>
    <t>https://pigmentoayd.com/contacto</t>
  </si>
  <si>
    <t>https://pigmentoayd.com/servicios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</si>
</sst>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0.00\ %"/>
    <numFmt numFmtId="166" formatCode="0;\-0;"/>
    <numFmt numFmtId="167" formatCode="[=0]&quot;&quot;;[&lt;&gt;0]0"/>
  </numFmts>
  <fonts count="75">
    <font>
      <sz val="10"/>
      <color rgb="FF000000"/>
      <name val="Arial"/>
      <scheme val="minor"/>
    </font>
    <font>
      <sz val="22"/>
      <color rgb="FF000000"/>
      <name val="Arial Black"/>
    </font>
    <font>
      <sz val="22"/>
      <color rgb="FF000000"/>
      <name val="Calibri"/>
    </font>
    <font>
      <sz val="11"/>
      <color rgb="FF000000"/>
      <name val="Calibri"/>
    </font>
    <font>
      <b/>
      <sz val="24"/>
      <color rgb="FF3465A4"/>
      <name val="Arial"/>
    </font>
    <font>
      <sz val="14"/>
      <color rgb="FF000000"/>
      <name val="Calibri"/>
    </font>
    <font>
      <sz val="20"/>
      <color rgb="FF3465A4"/>
      <name val="Arial"/>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ont>
    <font>
      <sz val="10"/>
      <name val="Arial"/>
    </font>
    <font>
      <sz val="12"/>
      <color theme="1"/>
      <name val="Arial"/>
    </font>
    <font>
      <sz val="12"/>
      <color rgb="FF000000"/>
      <name val="Arial"/>
    </font>
    <font>
      <u/>
      <sz val="12"/>
      <color theme="10"/>
      <name val="Arial"/>
    </font>
    <font>
      <u/>
      <sz val="10"/>
      <color theme="10"/>
      <name val="Arial"/>
    </font>
    <font>
      <u/>
      <sz val="12"/>
      <color theme="10"/>
      <name val="Arial"/>
    </font>
    <font>
      <sz val="10"/>
      <color rgb="FF000000"/>
      <name val="Arial"/>
    </font>
    <font>
      <b/>
      <sz val="12"/>
      <color rgb="FF000000"/>
      <name val="Calibri"/>
    </font>
    <font>
      <b/>
      <sz val="11"/>
      <color rgb="FF000000"/>
      <name val="Helvetica Neue"/>
    </font>
    <font>
      <sz val="17"/>
      <color rgb="FF000000"/>
      <name val="Arial"/>
    </font>
    <font>
      <b/>
      <sz val="10"/>
      <color rgb="FF000000"/>
      <name val="Helvetica Neue"/>
    </font>
    <font>
      <sz val="10"/>
      <color theme="1"/>
      <name val="Helvetica Neue"/>
    </font>
    <font>
      <b/>
      <sz val="10"/>
      <color rgb="FFFF0000"/>
      <name val="Helvetica Neue"/>
    </font>
    <font>
      <sz val="9"/>
      <color rgb="FF000000"/>
      <name val="Arial"/>
    </font>
    <font>
      <b/>
      <sz val="18"/>
      <color rgb="FF000000"/>
      <name val="Arial"/>
    </font>
    <font>
      <b/>
      <sz val="10"/>
      <color rgb="FF000000"/>
      <name val="Arial"/>
    </font>
    <font>
      <b/>
      <sz val="11"/>
      <color rgb="FF000000"/>
      <name val="Arial"/>
    </font>
    <font>
      <sz val="14"/>
      <color rgb="FF000000"/>
      <name val="Arial"/>
    </font>
    <font>
      <b/>
      <sz val="16"/>
      <color rgb="FF000000"/>
      <name val="Calibri"/>
    </font>
    <font>
      <sz val="11"/>
      <color theme="1"/>
      <name val="Calibri"/>
    </font>
    <font>
      <b/>
      <sz val="14"/>
      <color theme="1"/>
      <name val="Helvetica Neue"/>
    </font>
    <font>
      <sz val="11"/>
      <color theme="1"/>
      <name val="Helvetica Neue"/>
    </font>
    <font>
      <u/>
      <sz val="10"/>
      <color rgb="FF0000FF"/>
      <name val="Arial"/>
    </font>
    <font>
      <b/>
      <sz val="12"/>
      <color rgb="FF000000"/>
      <name val="Helvetica Neue"/>
    </font>
    <font>
      <b/>
      <sz val="14"/>
      <color rgb="FF000000"/>
      <name val="Calibri"/>
    </font>
    <font>
      <sz val="22"/>
      <color rgb="FF000000"/>
      <name val="Arial"/>
    </font>
    <font>
      <sz val="11"/>
      <color rgb="FF000000"/>
      <name val="Arial"/>
    </font>
    <font>
      <b/>
      <sz val="8"/>
      <color rgb="FF000000"/>
      <name val="Arial"/>
    </font>
    <font>
      <b/>
      <sz val="11"/>
      <color rgb="FF000000"/>
      <name val="Calibri"/>
    </font>
    <font>
      <b/>
      <sz val="24"/>
      <color rgb="FF000000"/>
      <name val="Calibri"/>
    </font>
    <font>
      <u/>
      <sz val="10"/>
      <color rgb="FF000000"/>
      <name val="Arial"/>
    </font>
    <font>
      <sz val="11"/>
      <color theme="0"/>
      <name val="Calibri"/>
    </font>
    <font>
      <sz val="2"/>
      <color rgb="FF000000"/>
      <name val="Calibri"/>
    </font>
    <font>
      <u/>
      <sz val="10"/>
      <color rgb="FF000000"/>
      <name val="Arial"/>
    </font>
    <font>
      <sz val="10"/>
      <color theme="1"/>
      <name val="Arial"/>
    </font>
    <font>
      <u/>
      <sz val="10"/>
      <color rgb="FF0000FF"/>
      <name val="Arial"/>
    </font>
    <font>
      <b/>
      <sz val="11"/>
      <color theme="0"/>
      <name val="Calibri"/>
    </font>
    <font>
      <b/>
      <sz val="12"/>
      <color theme="1"/>
      <name val="Arial"/>
    </font>
    <font>
      <sz val="10"/>
      <color theme="0"/>
      <name val="Arial"/>
    </font>
    <font>
      <sz val="20"/>
      <color rgb="FF3465A4"/>
      <name val="Helvetica Neue"/>
    </font>
    <font>
      <b/>
      <sz val="10"/>
      <color theme="1"/>
      <name val="Arial"/>
    </font>
    <font>
      <b/>
      <sz val="10"/>
      <color theme="0"/>
      <name val="Arial"/>
    </font>
    <font>
      <sz val="18"/>
      <color rgb="FF000000"/>
      <name val="Arial"/>
    </font>
    <font>
      <sz val="18"/>
      <color rgb="FFF10D0C"/>
      <name val="Arial"/>
    </font>
    <font>
      <b/>
      <sz val="16"/>
      <color rgb="FF000000"/>
      <name val="Arial"/>
    </font>
    <font>
      <sz val="8"/>
      <color rgb="FF000000"/>
      <name val="Arial"/>
    </font>
    <font>
      <b/>
      <sz val="13"/>
      <color theme="1"/>
      <name val="Arial Black"/>
    </font>
    <font>
      <b/>
      <sz val="8"/>
      <color theme="1"/>
      <name val="Arial"/>
    </font>
    <font>
      <sz val="10"/>
      <color theme="1"/>
      <name val="Arial"/>
      <scheme val="minor"/>
    </font>
    <font>
      <b/>
      <u/>
      <sz val="12"/>
      <color rgb="FF000000"/>
      <name val="Arial"/>
    </font>
    <font>
      <b/>
      <sz val="12"/>
      <color rgb="FF5983B0"/>
      <name val="Arial"/>
    </font>
    <font>
      <b/>
      <u/>
      <sz val="11"/>
      <color rgb="FF000000"/>
      <name val="Arial"/>
    </font>
    <font>
      <u/>
      <sz val="10"/>
      <color rgb="FF000000"/>
      <name val="Arial"/>
    </font>
    <font>
      <u/>
      <sz val="10"/>
      <color rgb="FF000000"/>
      <name val="Arial"/>
    </font>
    <font>
      <b/>
      <vertAlign val="superscript"/>
      <sz val="12"/>
      <color theme="1"/>
      <name val="Arial"/>
    </font>
    <font>
      <b/>
      <u/>
      <vertAlign val="superscript"/>
      <sz val="12"/>
      <color theme="10"/>
      <name val="Arial"/>
    </font>
    <font>
      <b/>
      <vertAlign val="superscript"/>
      <sz val="12"/>
      <color theme="10"/>
      <name val="Arial"/>
    </font>
    <font>
      <vertAlign val="superscript"/>
      <sz val="12"/>
      <color theme="10"/>
      <name val="Arial"/>
    </font>
    <font>
      <u/>
      <sz val="10"/>
      <color theme="10"/>
      <name val="Arial"/>
      <scheme val="minor"/>
    </font>
    <font>
      <sz val="10"/>
      <color rgb="FF000000"/>
      <name val="Arial"/>
      <family val="2"/>
    </font>
    <font>
      <b/>
      <sz val="11"/>
      <color rgb="FF000000"/>
      <name val="Helvetica Neue"/>
      <family val="2"/>
    </font>
    <font>
      <sz val="12"/>
      <color rgb="FF000000"/>
      <name val="Arial"/>
      <family val="2"/>
    </font>
    <font>
      <u/>
      <sz val="12"/>
      <color theme="10"/>
      <name val="Arial"/>
      <family val="2"/>
      <scheme val="minor"/>
    </font>
  </fonts>
  <fills count="35">
    <fill>
      <patternFill patternType="none"/>
    </fill>
    <fill>
      <patternFill patternType="gray125"/>
    </fill>
    <fill>
      <patternFill patternType="solid">
        <fgColor rgb="FFFFFFFF"/>
        <bgColor rgb="FFFFFFFF"/>
      </patternFill>
    </fill>
    <fill>
      <patternFill patternType="solid">
        <fgColor rgb="FFCCCCCC"/>
        <bgColor rgb="FFCCCCCC"/>
      </patternFill>
    </fill>
    <fill>
      <patternFill patternType="solid">
        <fgColor rgb="FFDEE6EF"/>
        <bgColor rgb="FFDEE6EF"/>
      </patternFill>
    </fill>
    <fill>
      <patternFill patternType="solid">
        <fgColor rgb="FFFFFF99"/>
        <bgColor rgb="FFFFFF99"/>
      </patternFill>
    </fill>
    <fill>
      <patternFill patternType="solid">
        <fgColor rgb="FFFAFAFA"/>
        <bgColor rgb="FFFAFAFA"/>
      </patternFill>
    </fill>
    <fill>
      <patternFill patternType="solid">
        <fgColor rgb="FFB4C7DC"/>
        <bgColor rgb="FFB4C7DC"/>
      </patternFill>
    </fill>
    <fill>
      <patternFill patternType="solid">
        <fgColor rgb="FFFFDBB6"/>
        <bgColor rgb="FFFFDBB6"/>
      </patternFill>
    </fill>
    <fill>
      <patternFill patternType="solid">
        <fgColor rgb="FF00B050"/>
        <bgColor rgb="FF00B050"/>
      </patternFill>
    </fill>
    <fill>
      <patternFill patternType="solid">
        <fgColor rgb="FFE8F2A1"/>
        <bgColor rgb="FFE8F2A1"/>
      </patternFill>
    </fill>
    <fill>
      <patternFill patternType="solid">
        <fgColor rgb="FFD8D8D8"/>
        <bgColor rgb="FFD8D8D8"/>
      </patternFill>
    </fill>
    <fill>
      <patternFill patternType="solid">
        <fgColor theme="0"/>
        <bgColor theme="0"/>
      </patternFill>
    </fill>
    <fill>
      <patternFill patternType="solid">
        <fgColor rgb="FFEA9999"/>
        <bgColor rgb="FFEA9999"/>
      </patternFill>
    </fill>
    <fill>
      <patternFill patternType="solid">
        <fgColor rgb="FFB6D7A8"/>
        <bgColor rgb="FFB6D7A8"/>
      </patternFill>
    </fill>
    <fill>
      <patternFill patternType="solid">
        <fgColor rgb="FF8DB3E2"/>
        <bgColor rgb="FF8DB3E2"/>
      </patternFill>
    </fill>
    <fill>
      <patternFill patternType="solid">
        <fgColor rgb="FFC9DAF8"/>
        <bgColor rgb="FFC9DAF8"/>
      </patternFill>
    </fill>
    <fill>
      <patternFill patternType="solid">
        <fgColor rgb="FFD9D9D9"/>
        <bgColor rgb="FFD9D9D9"/>
      </patternFill>
    </fill>
    <fill>
      <patternFill patternType="solid">
        <fgColor rgb="FFBEE3D3"/>
        <bgColor rgb="FFBEE3D3"/>
      </patternFill>
    </fill>
    <fill>
      <patternFill patternType="solid">
        <fgColor rgb="FFC2E0AE"/>
        <bgColor rgb="FFC2E0AE"/>
      </patternFill>
    </fill>
    <fill>
      <patternFill patternType="solid">
        <fgColor rgb="FFFFBF00"/>
        <bgColor rgb="FFFFBF00"/>
      </patternFill>
    </fill>
    <fill>
      <patternFill patternType="solid">
        <fgColor rgb="FFFF6D6D"/>
        <bgColor rgb="FFFF6D6D"/>
      </patternFill>
    </fill>
    <fill>
      <patternFill patternType="solid">
        <fgColor rgb="FF00B0F0"/>
        <bgColor rgb="FF00B0F0"/>
      </patternFill>
    </fill>
    <fill>
      <patternFill patternType="solid">
        <fgColor rgb="FF938953"/>
        <bgColor rgb="FF938953"/>
      </patternFill>
    </fill>
    <fill>
      <patternFill patternType="solid">
        <fgColor rgb="FFD4EA6B"/>
        <bgColor rgb="FFD4EA6B"/>
      </patternFill>
    </fill>
    <fill>
      <patternFill patternType="solid">
        <fgColor rgb="FF5F497A"/>
        <bgColor rgb="FF5F497A"/>
      </patternFill>
    </fill>
    <fill>
      <patternFill patternType="solid">
        <fgColor rgb="FFDDE8CB"/>
        <bgColor rgb="FFDDE8CB"/>
      </patternFill>
    </fill>
    <fill>
      <patternFill patternType="solid">
        <fgColor rgb="FFAFD095"/>
        <bgColor rgb="FFAFD095"/>
      </patternFill>
    </fill>
    <fill>
      <patternFill patternType="solid">
        <fgColor rgb="FFC6D9F0"/>
        <bgColor rgb="FFC6D9F0"/>
      </patternFill>
    </fill>
    <fill>
      <patternFill patternType="solid">
        <fgColor rgb="FF548DD4"/>
        <bgColor rgb="FF548DD4"/>
      </patternFill>
    </fill>
    <fill>
      <patternFill patternType="solid">
        <fgColor rgb="FF17365D"/>
        <bgColor rgb="FF17365D"/>
      </patternFill>
    </fill>
    <fill>
      <patternFill patternType="solid">
        <fgColor rgb="FFF2F2F2"/>
        <bgColor rgb="FFF2F2F2"/>
      </patternFill>
    </fill>
    <fill>
      <patternFill patternType="solid">
        <fgColor rgb="FFEEEEEE"/>
        <bgColor rgb="FFEEEEEE"/>
      </patternFill>
    </fill>
    <fill>
      <patternFill patternType="solid">
        <fgColor rgb="FF002060"/>
        <bgColor rgb="FF002060"/>
      </patternFill>
    </fill>
    <fill>
      <patternFill patternType="solid">
        <fgColor rgb="FFFFFF00"/>
        <bgColor rgb="FFFFFF00"/>
      </patternFill>
    </fill>
  </fills>
  <borders count="74">
    <border>
      <left/>
      <right/>
      <top/>
      <bottom/>
      <diagonal/>
    </border>
    <border>
      <left style="thick">
        <color rgb="FF000000"/>
      </left>
      <right style="thick">
        <color rgb="FF000000"/>
      </right>
      <top style="thick">
        <color rgb="FF000000"/>
      </top>
      <bottom style="thick">
        <color rgb="FF000000"/>
      </bottom>
      <diagonal/>
    </border>
    <border>
      <left style="hair">
        <color rgb="FF729FCF"/>
      </left>
      <right/>
      <top style="hair">
        <color rgb="FF729FCF"/>
      </top>
      <bottom style="hair">
        <color rgb="FF729FCF"/>
      </bottom>
      <diagonal/>
    </border>
    <border>
      <left/>
      <right/>
      <top style="hair">
        <color rgb="FF729FCF"/>
      </top>
      <bottom style="hair">
        <color rgb="FF729FCF"/>
      </bottom>
      <diagonal/>
    </border>
    <border>
      <left/>
      <right style="hair">
        <color rgb="FF729FCF"/>
      </right>
      <top style="hair">
        <color rgb="FF729FCF"/>
      </top>
      <bottom style="hair">
        <color rgb="FF729FC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hair">
        <color rgb="FF729FCF"/>
      </left>
      <right style="hair">
        <color rgb="FF729FCF"/>
      </right>
      <top style="hair">
        <color rgb="FF729FCF"/>
      </top>
      <bottom style="hair">
        <color rgb="FF729FCF"/>
      </bottom>
      <diagonal/>
    </border>
    <border>
      <left/>
      <right/>
      <top/>
      <bottom/>
      <diagonal/>
    </border>
    <border>
      <left/>
      <right/>
      <top/>
      <bottom style="thick">
        <color rgb="FFCCCCCC"/>
      </bottom>
      <diagonal/>
    </border>
    <border>
      <left/>
      <right/>
      <top/>
      <bottom style="thick">
        <color rgb="FFCCCCCC"/>
      </bottom>
      <diagonal/>
    </border>
    <border>
      <left/>
      <right/>
      <top/>
      <bottom style="thick">
        <color rgb="FFCCCCCC"/>
      </bottom>
      <diagonal/>
    </border>
    <border>
      <left/>
      <right/>
      <top/>
      <bottom/>
      <diagonal/>
    </border>
    <border>
      <left/>
      <right/>
      <top/>
      <bottom/>
      <diagonal/>
    </border>
    <border>
      <left/>
      <right/>
      <top/>
      <bottom/>
      <diagonal/>
    </border>
    <border>
      <left style="hair">
        <color rgb="FF000000"/>
      </left>
      <right style="hair">
        <color rgb="FF000000"/>
      </right>
      <top style="hair">
        <color rgb="FF000000"/>
      </top>
      <bottom style="hair">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729FCF"/>
      </left>
      <right style="thin">
        <color rgb="FF729FCF"/>
      </right>
      <top style="thin">
        <color rgb="FF729FCF"/>
      </top>
      <bottom style="thin">
        <color rgb="FF729FCF"/>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n">
        <color rgb="FF729FCF"/>
      </left>
      <right/>
      <top style="thin">
        <color rgb="FF729FCF"/>
      </top>
      <bottom style="thin">
        <color rgb="FF729FCF"/>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right style="thin">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bottom/>
      <diagonal/>
    </border>
    <border>
      <left/>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bottom/>
      <diagonal/>
    </border>
    <border>
      <left/>
      <right/>
      <top style="medium">
        <color rgb="FF000000"/>
      </top>
      <bottom/>
      <diagonal/>
    </border>
    <border>
      <left/>
      <right/>
      <top style="medium">
        <color rgb="FF000000"/>
      </top>
      <bottom/>
      <diagonal/>
    </border>
    <border>
      <left/>
      <right/>
      <top style="medium">
        <color rgb="FF000000"/>
      </top>
      <bottom/>
      <diagonal/>
    </border>
    <border>
      <left style="thick">
        <color rgb="FF000000"/>
      </left>
      <right style="thick">
        <color rgb="FF000000"/>
      </right>
      <top style="thick">
        <color rgb="FF000000"/>
      </top>
      <bottom style="thin">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ck">
        <color rgb="FF000000"/>
      </right>
      <top style="thin">
        <color rgb="FF000000"/>
      </top>
      <bottom style="thick">
        <color rgb="FF000000"/>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s>
  <cellStyleXfs count="2">
    <xf numFmtId="0" fontId="0" fillId="0" borderId="0"/>
    <xf numFmtId="0" fontId="70" fillId="0" borderId="0" applyNumberFormat="0" applyFill="0" applyBorder="0" applyAlignment="0" applyProtection="0"/>
  </cellStyleXfs>
  <cellXfs count="292">
    <xf numFmtId="0" fontId="0" fillId="0" borderId="0" xfId="0"/>
    <xf numFmtId="0" fontId="1" fillId="2" borderId="0" xfId="0" applyFont="1" applyFill="1" applyAlignment="1">
      <alignment horizontal="left" vertical="center"/>
    </xf>
    <xf numFmtId="0" fontId="2" fillId="2" borderId="0" xfId="0" applyFont="1" applyFill="1" applyAlignment="1">
      <alignment horizontal="left" vertical="center"/>
    </xf>
    <xf numFmtId="0" fontId="3" fillId="2" borderId="0" xfId="0" applyFont="1" applyFill="1"/>
    <xf numFmtId="0" fontId="4" fillId="2" borderId="0" xfId="0" applyFont="1" applyFill="1"/>
    <xf numFmtId="0" fontId="5" fillId="2" borderId="1" xfId="0" applyFont="1" applyFill="1" applyBorder="1" applyAlignment="1">
      <alignment horizontal="center" vertical="center"/>
    </xf>
    <xf numFmtId="0" fontId="6" fillId="2" borderId="0" xfId="0" applyFont="1" applyFill="1"/>
    <xf numFmtId="0" fontId="7" fillId="2" borderId="0" xfId="0" applyFont="1" applyFill="1"/>
    <xf numFmtId="0" fontId="8" fillId="3" borderId="0" xfId="0" applyFont="1" applyFill="1" applyAlignment="1">
      <alignment horizontal="left" vertical="center"/>
    </xf>
    <xf numFmtId="0" fontId="9" fillId="3" borderId="0" xfId="0" applyFont="1" applyFill="1"/>
    <xf numFmtId="0" fontId="9" fillId="2" borderId="0" xfId="0" applyFont="1" applyFill="1"/>
    <xf numFmtId="0" fontId="10" fillId="2" borderId="0" xfId="0" applyFont="1" applyFill="1"/>
    <xf numFmtId="0" fontId="11" fillId="2" borderId="0" xfId="0" applyFont="1" applyFill="1"/>
    <xf numFmtId="0" fontId="15" fillId="2" borderId="0" xfId="0" applyFont="1" applyFill="1"/>
    <xf numFmtId="0" fontId="16" fillId="2" borderId="0" xfId="0" applyFont="1" applyFill="1"/>
    <xf numFmtId="0" fontId="17" fillId="2" borderId="0" xfId="0" applyFont="1" applyFill="1" applyAlignment="1">
      <alignment vertical="top"/>
    </xf>
    <xf numFmtId="0" fontId="18" fillId="2" borderId="0" xfId="0" applyFont="1" applyFill="1" applyAlignment="1">
      <alignment vertical="top"/>
    </xf>
    <xf numFmtId="0" fontId="14" fillId="2" borderId="0" xfId="0" applyFont="1" applyFill="1"/>
    <xf numFmtId="0" fontId="3" fillId="2" borderId="0" xfId="0" applyFont="1" applyFill="1" applyAlignment="1">
      <alignment vertical="center"/>
    </xf>
    <xf numFmtId="0" fontId="4" fillId="2" borderId="0" xfId="0" applyFont="1" applyFill="1" applyAlignment="1">
      <alignment vertical="center"/>
    </xf>
    <xf numFmtId="0" fontId="6" fillId="2" borderId="0" xfId="0" applyFont="1" applyFill="1" applyAlignment="1">
      <alignment vertical="center"/>
    </xf>
    <xf numFmtId="0" fontId="7" fillId="2" borderId="0" xfId="0" applyFont="1" applyFill="1" applyAlignment="1">
      <alignment vertical="center"/>
    </xf>
    <xf numFmtId="0" fontId="18" fillId="2" borderId="0" xfId="0" applyFont="1" applyFill="1" applyAlignment="1">
      <alignment vertical="center"/>
    </xf>
    <xf numFmtId="0" fontId="9" fillId="2" borderId="0" xfId="0" applyFont="1" applyFill="1" applyAlignment="1">
      <alignment vertical="center"/>
    </xf>
    <xf numFmtId="0" fontId="20" fillId="2" borderId="0" xfId="0" applyFont="1" applyFill="1" applyAlignment="1">
      <alignment vertical="center"/>
    </xf>
    <xf numFmtId="0" fontId="22" fillId="2" borderId="0" xfId="0" applyFont="1" applyFill="1" applyAlignment="1">
      <alignment vertical="center"/>
    </xf>
    <xf numFmtId="0" fontId="1" fillId="0" borderId="8" xfId="0" applyFont="1" applyBorder="1" applyAlignment="1">
      <alignment horizontal="left" vertical="center"/>
    </xf>
    <xf numFmtId="0" fontId="2" fillId="3" borderId="0" xfId="0" applyFont="1" applyFill="1" applyAlignment="1">
      <alignment horizontal="left" vertical="center"/>
    </xf>
    <xf numFmtId="0" fontId="20" fillId="4" borderId="7" xfId="0" applyFont="1" applyFill="1" applyBorder="1" applyAlignment="1">
      <alignment vertical="center"/>
    </xf>
    <xf numFmtId="0" fontId="23" fillId="2" borderId="0" xfId="0" applyFont="1" applyFill="1" applyAlignment="1">
      <alignment vertical="center"/>
    </xf>
    <xf numFmtId="0" fontId="24" fillId="2" borderId="0" xfId="0" applyFont="1" applyFill="1" applyAlignment="1">
      <alignment vertical="center"/>
    </xf>
    <xf numFmtId="0" fontId="10" fillId="2" borderId="0" xfId="0" applyFont="1" applyFill="1" applyAlignment="1">
      <alignment vertical="center"/>
    </xf>
    <xf numFmtId="0" fontId="23" fillId="2" borderId="0" xfId="0" applyFont="1" applyFill="1" applyAlignment="1">
      <alignment horizontal="left" vertical="center"/>
    </xf>
    <xf numFmtId="164" fontId="20" fillId="4" borderId="7" xfId="0" applyNumberFormat="1" applyFont="1" applyFill="1" applyBorder="1" applyAlignment="1">
      <alignment vertical="center"/>
    </xf>
    <xf numFmtId="0" fontId="20" fillId="4" borderId="7" xfId="0" applyFont="1" applyFill="1" applyBorder="1" applyAlignment="1">
      <alignment horizontal="center" vertical="center"/>
    </xf>
    <xf numFmtId="0" fontId="25" fillId="2" borderId="0" xfId="0" applyFont="1" applyFill="1" applyAlignment="1">
      <alignment vertical="center"/>
    </xf>
    <xf numFmtId="0" fontId="20" fillId="0" borderId="8" xfId="0" applyFont="1" applyBorder="1" applyAlignment="1">
      <alignment vertical="center"/>
    </xf>
    <xf numFmtId="0" fontId="20" fillId="4" borderId="7" xfId="0" applyFont="1" applyFill="1" applyBorder="1" applyAlignment="1">
      <alignment vertical="center" wrapText="1"/>
    </xf>
    <xf numFmtId="0" fontId="18" fillId="2" borderId="0" xfId="0" applyFont="1" applyFill="1"/>
    <xf numFmtId="0" fontId="27" fillId="2" borderId="0" xfId="0" applyFont="1" applyFill="1" applyAlignment="1">
      <alignment vertical="center"/>
    </xf>
    <xf numFmtId="0" fontId="18" fillId="2" borderId="15" xfId="0" applyFont="1" applyFill="1" applyBorder="1" applyAlignment="1">
      <alignment horizontal="center" vertical="center"/>
    </xf>
    <xf numFmtId="0" fontId="28" fillId="3" borderId="15" xfId="0" applyFont="1" applyFill="1" applyBorder="1" applyAlignment="1">
      <alignment horizontal="center" vertical="center"/>
    </xf>
    <xf numFmtId="0" fontId="18" fillId="2" borderId="15" xfId="0" applyFont="1" applyFill="1" applyBorder="1" applyAlignment="1">
      <alignment horizontal="left" vertical="center"/>
    </xf>
    <xf numFmtId="0" fontId="30" fillId="5" borderId="1" xfId="0" applyFont="1" applyFill="1" applyBorder="1" applyAlignment="1">
      <alignment horizontal="center" vertical="center"/>
    </xf>
    <xf numFmtId="0" fontId="31" fillId="2" borderId="0" xfId="0" applyFont="1" applyFill="1" applyAlignment="1">
      <alignment vertical="center"/>
    </xf>
    <xf numFmtId="0" fontId="31" fillId="0" borderId="8" xfId="0" applyFont="1" applyBorder="1" applyAlignment="1">
      <alignment vertical="center"/>
    </xf>
    <xf numFmtId="0" fontId="32" fillId="3" borderId="24" xfId="0" applyFont="1" applyFill="1" applyBorder="1" applyAlignment="1">
      <alignment horizontal="center" vertical="center"/>
    </xf>
    <xf numFmtId="0" fontId="33" fillId="2" borderId="25" xfId="0" applyFont="1" applyFill="1" applyBorder="1" applyAlignment="1">
      <alignment horizontal="center" vertical="center"/>
    </xf>
    <xf numFmtId="0" fontId="33" fillId="2" borderId="26" xfId="0" applyFont="1" applyFill="1" applyBorder="1" applyAlignment="1">
      <alignment horizontal="left" vertical="center" wrapText="1"/>
    </xf>
    <xf numFmtId="0" fontId="33" fillId="2" borderId="27" xfId="0" applyFont="1" applyFill="1" applyBorder="1" applyAlignment="1">
      <alignment vertical="center"/>
    </xf>
    <xf numFmtId="0" fontId="34" fillId="2" borderId="24" xfId="0" applyFont="1" applyFill="1" applyBorder="1" applyAlignment="1">
      <alignment vertical="center"/>
    </xf>
    <xf numFmtId="0" fontId="9" fillId="2" borderId="24" xfId="0" applyFont="1" applyFill="1" applyBorder="1" applyAlignment="1">
      <alignment vertical="center"/>
    </xf>
    <xf numFmtId="0" fontId="33" fillId="2" borderId="24" xfId="0" applyFont="1" applyFill="1" applyBorder="1" applyAlignment="1">
      <alignment horizontal="center" vertical="center"/>
    </xf>
    <xf numFmtId="0" fontId="33" fillId="2" borderId="27" xfId="0" applyFont="1" applyFill="1" applyBorder="1" applyAlignment="1">
      <alignment horizontal="left" vertical="center" wrapText="1"/>
    </xf>
    <xf numFmtId="0" fontId="10" fillId="2" borderId="24" xfId="0" applyFont="1" applyFill="1" applyBorder="1" applyAlignment="1">
      <alignment vertical="center"/>
    </xf>
    <xf numFmtId="0" fontId="33" fillId="2" borderId="24" xfId="0" applyFont="1" applyFill="1" applyBorder="1" applyAlignment="1">
      <alignment vertical="center"/>
    </xf>
    <xf numFmtId="0" fontId="33" fillId="2" borderId="0" xfId="0" applyFont="1" applyFill="1" applyAlignment="1">
      <alignment vertical="center"/>
    </xf>
    <xf numFmtId="0" fontId="35" fillId="7" borderId="0" xfId="0" applyFont="1" applyFill="1" applyAlignment="1">
      <alignment vertical="center"/>
    </xf>
    <xf numFmtId="0" fontId="18" fillId="7" borderId="0" xfId="0" applyFont="1" applyFill="1" applyAlignment="1">
      <alignment vertical="center"/>
    </xf>
    <xf numFmtId="0" fontId="36" fillId="8" borderId="0" xfId="0" applyFont="1" applyFill="1" applyAlignment="1">
      <alignment vertical="center"/>
    </xf>
    <xf numFmtId="0" fontId="9" fillId="7" borderId="0" xfId="0" applyFont="1" applyFill="1" applyAlignment="1">
      <alignment vertical="center"/>
    </xf>
    <xf numFmtId="0" fontId="19" fillId="2" borderId="0" xfId="0" applyFont="1" applyFill="1" applyAlignment="1">
      <alignment horizontal="center" vertical="center"/>
    </xf>
    <xf numFmtId="0" fontId="18" fillId="0" borderId="8" xfId="0" applyFont="1" applyBorder="1" applyAlignment="1">
      <alignment vertical="center"/>
    </xf>
    <xf numFmtId="0" fontId="18" fillId="2" borderId="0" xfId="0" applyFont="1" applyFill="1" applyAlignment="1">
      <alignment horizontal="center" vertical="center"/>
    </xf>
    <xf numFmtId="0" fontId="37" fillId="2" borderId="0" xfId="0" applyFont="1" applyFill="1" applyAlignment="1">
      <alignment horizontal="left" vertical="center"/>
    </xf>
    <xf numFmtId="0" fontId="38" fillId="2" borderId="0" xfId="0" applyFont="1" applyFill="1" applyAlignment="1">
      <alignment vertical="center"/>
    </xf>
    <xf numFmtId="0" fontId="3" fillId="2"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center" vertical="center"/>
    </xf>
    <xf numFmtId="0" fontId="18" fillId="9" borderId="0" xfId="0" applyFont="1" applyFill="1" applyAlignment="1">
      <alignment vertical="center"/>
    </xf>
    <xf numFmtId="0" fontId="18" fillId="9" borderId="0" xfId="0" applyFont="1" applyFill="1" applyAlignment="1">
      <alignment horizontal="center" vertical="center"/>
    </xf>
    <xf numFmtId="0" fontId="26" fillId="2" borderId="0" xfId="0" applyFont="1" applyFill="1" applyAlignment="1">
      <alignment horizontal="left" vertical="center"/>
    </xf>
    <xf numFmtId="0" fontId="27" fillId="10" borderId="30" xfId="0" applyFont="1" applyFill="1" applyBorder="1" applyAlignment="1">
      <alignment horizontal="center" vertical="center"/>
    </xf>
    <xf numFmtId="0" fontId="27" fillId="10" borderId="31" xfId="0" applyFont="1" applyFill="1" applyBorder="1" applyAlignment="1">
      <alignment horizontal="center" vertical="center" wrapText="1"/>
    </xf>
    <xf numFmtId="0" fontId="27" fillId="10" borderId="32" xfId="0" applyFont="1" applyFill="1" applyBorder="1" applyAlignment="1">
      <alignment horizontal="center" vertical="center"/>
    </xf>
    <xf numFmtId="0" fontId="3" fillId="2" borderId="0" xfId="0" applyFont="1" applyFill="1" applyAlignment="1">
      <alignment vertical="top"/>
    </xf>
    <xf numFmtId="0" fontId="27" fillId="11" borderId="33" xfId="0" applyFont="1" applyFill="1" applyBorder="1" applyAlignment="1">
      <alignment horizontal="center" vertical="center"/>
    </xf>
    <xf numFmtId="0" fontId="27" fillId="11" borderId="34" xfId="0" applyFont="1" applyFill="1" applyBorder="1" applyAlignment="1">
      <alignment vertical="center"/>
    </xf>
    <xf numFmtId="0" fontId="27" fillId="11" borderId="33" xfId="0" applyFont="1" applyFill="1" applyBorder="1" applyAlignment="1">
      <alignment horizontal="left" vertical="center"/>
    </xf>
    <xf numFmtId="0" fontId="27" fillId="11" borderId="35" xfId="0" applyFont="1" applyFill="1" applyBorder="1" applyAlignment="1">
      <alignment horizontal="center" vertical="center"/>
    </xf>
    <xf numFmtId="165" fontId="18" fillId="11" borderId="34" xfId="0" applyNumberFormat="1" applyFont="1" applyFill="1" applyBorder="1" applyAlignment="1">
      <alignment horizontal="center" vertical="center"/>
    </xf>
    <xf numFmtId="0" fontId="27" fillId="11" borderId="33" xfId="0" applyFont="1" applyFill="1" applyBorder="1" applyAlignment="1">
      <alignment vertical="center"/>
    </xf>
    <xf numFmtId="0" fontId="40" fillId="12" borderId="35" xfId="0" applyFont="1" applyFill="1" applyBorder="1" applyAlignment="1">
      <alignment horizontal="center" vertical="center"/>
    </xf>
    <xf numFmtId="0" fontId="40" fillId="2" borderId="0" xfId="0" applyFont="1" applyFill="1" applyAlignment="1">
      <alignment vertical="center"/>
    </xf>
    <xf numFmtId="0" fontId="40" fillId="13" borderId="35" xfId="0" applyFont="1" applyFill="1" applyBorder="1" applyAlignment="1">
      <alignment horizontal="center" vertical="center"/>
    </xf>
    <xf numFmtId="0" fontId="27" fillId="11" borderId="36" xfId="0" applyFont="1" applyFill="1" applyBorder="1" applyAlignment="1">
      <alignment horizontal="center" vertical="center"/>
    </xf>
    <xf numFmtId="0" fontId="27" fillId="11" borderId="37" xfId="0" applyFont="1" applyFill="1" applyBorder="1" applyAlignment="1">
      <alignment vertical="center"/>
    </xf>
    <xf numFmtId="0" fontId="27" fillId="11" borderId="38" xfId="0" applyFont="1" applyFill="1" applyBorder="1" applyAlignment="1">
      <alignment vertical="center"/>
    </xf>
    <xf numFmtId="0" fontId="27" fillId="11" borderId="39" xfId="0" applyFont="1" applyFill="1" applyBorder="1" applyAlignment="1">
      <alignment horizontal="center" vertical="center"/>
    </xf>
    <xf numFmtId="0" fontId="40" fillId="14" borderId="35" xfId="0" applyFont="1" applyFill="1" applyBorder="1" applyAlignment="1">
      <alignment horizontal="center" vertical="center"/>
    </xf>
    <xf numFmtId="0" fontId="27" fillId="11" borderId="40" xfId="0" applyFont="1" applyFill="1" applyBorder="1" applyAlignment="1">
      <alignment horizontal="center" vertical="center"/>
    </xf>
    <xf numFmtId="165" fontId="27" fillId="11" borderId="37" xfId="0" applyNumberFormat="1" applyFont="1" applyFill="1" applyBorder="1" applyAlignment="1">
      <alignment horizontal="center" vertical="center"/>
    </xf>
    <xf numFmtId="0" fontId="27" fillId="2" borderId="0" xfId="0" applyFont="1" applyFill="1" applyAlignment="1">
      <alignment horizontal="center" vertical="center"/>
    </xf>
    <xf numFmtId="165" fontId="27" fillId="2" borderId="0" xfId="0" applyNumberFormat="1" applyFont="1" applyFill="1" applyAlignment="1">
      <alignment horizontal="center" vertical="center"/>
    </xf>
    <xf numFmtId="0" fontId="11" fillId="15" borderId="35" xfId="0" applyFont="1" applyFill="1" applyBorder="1" applyAlignment="1">
      <alignment horizontal="center" vertical="center" wrapText="1"/>
    </xf>
    <xf numFmtId="0" fontId="41" fillId="16" borderId="35" xfId="0" applyFont="1" applyFill="1" applyBorder="1" applyAlignment="1">
      <alignment horizontal="center" vertical="center"/>
    </xf>
    <xf numFmtId="0" fontId="11" fillId="16" borderId="35" xfId="0" applyFont="1" applyFill="1" applyBorder="1" applyAlignment="1">
      <alignment horizontal="center" vertical="center" wrapText="1"/>
    </xf>
    <xf numFmtId="0" fontId="40" fillId="16" borderId="35" xfId="0" applyFont="1" applyFill="1" applyBorder="1" applyAlignment="1">
      <alignment horizontal="center" vertical="center"/>
    </xf>
    <xf numFmtId="0" fontId="18" fillId="11" borderId="35" xfId="0" applyFont="1" applyFill="1" applyBorder="1" applyAlignment="1">
      <alignment horizontal="center" vertical="center"/>
    </xf>
    <xf numFmtId="0" fontId="18" fillId="2" borderId="35" xfId="0" applyFont="1" applyFill="1" applyBorder="1" applyAlignment="1">
      <alignment horizontal="center" vertical="center"/>
    </xf>
    <xf numFmtId="0" fontId="40" fillId="2" borderId="0" xfId="0" applyFont="1" applyFill="1" applyAlignment="1">
      <alignment horizontal="center" vertical="center"/>
    </xf>
    <xf numFmtId="0" fontId="18" fillId="11" borderId="35" xfId="0" applyFont="1" applyFill="1" applyBorder="1"/>
    <xf numFmtId="0" fontId="42" fillId="11" borderId="35" xfId="0" applyFont="1" applyFill="1" applyBorder="1"/>
    <xf numFmtId="166" fontId="18" fillId="2" borderId="35" xfId="0" applyNumberFormat="1" applyFont="1" applyFill="1" applyBorder="1" applyAlignment="1">
      <alignment horizontal="center" vertical="center"/>
    </xf>
    <xf numFmtId="0" fontId="40" fillId="17" borderId="35" xfId="0" applyFont="1" applyFill="1" applyBorder="1" applyAlignment="1">
      <alignment horizontal="center" vertical="center"/>
    </xf>
    <xf numFmtId="0" fontId="40" fillId="18" borderId="35" xfId="0" applyFont="1" applyFill="1" applyBorder="1" applyAlignment="1">
      <alignment horizontal="center" vertical="center"/>
    </xf>
    <xf numFmtId="0" fontId="40" fillId="19" borderId="35" xfId="0" applyFont="1" applyFill="1" applyBorder="1" applyAlignment="1">
      <alignment horizontal="center" vertical="center"/>
    </xf>
    <xf numFmtId="0" fontId="3" fillId="11" borderId="35" xfId="0" applyFont="1" applyFill="1" applyBorder="1" applyAlignment="1">
      <alignment horizontal="center" vertical="center"/>
    </xf>
    <xf numFmtId="0" fontId="43" fillId="2" borderId="0" xfId="0" applyFont="1" applyFill="1" applyAlignment="1">
      <alignment vertical="center"/>
    </xf>
    <xf numFmtId="0" fontId="18" fillId="12" borderId="0" xfId="0" applyFont="1" applyFill="1" applyAlignment="1">
      <alignment horizontal="center" vertical="center"/>
    </xf>
    <xf numFmtId="0" fontId="18" fillId="12" borderId="0" xfId="0" applyFont="1" applyFill="1"/>
    <xf numFmtId="0" fontId="11" fillId="12" borderId="0" xfId="0" applyFont="1" applyFill="1" applyAlignment="1">
      <alignment horizontal="center" vertical="center" wrapText="1"/>
    </xf>
    <xf numFmtId="0" fontId="41" fillId="12" borderId="0" xfId="0" applyFont="1" applyFill="1" applyAlignment="1">
      <alignment horizontal="center" vertical="center"/>
    </xf>
    <xf numFmtId="0" fontId="40" fillId="12" borderId="0" xfId="0" applyFont="1" applyFill="1" applyAlignment="1">
      <alignment horizontal="center" vertical="center"/>
    </xf>
    <xf numFmtId="0" fontId="44" fillId="2" borderId="0" xfId="0" applyFont="1" applyFill="1" applyAlignment="1">
      <alignment horizontal="center" vertical="center"/>
    </xf>
    <xf numFmtId="0" fontId="18" fillId="11" borderId="35" xfId="0" applyFont="1" applyFill="1" applyBorder="1" applyAlignment="1">
      <alignment horizontal="center" vertical="center" wrapText="1"/>
    </xf>
    <xf numFmtId="0" fontId="18" fillId="11" borderId="35" xfId="0" applyFont="1" applyFill="1" applyBorder="1" applyAlignment="1">
      <alignment horizontal="left" vertical="center" wrapText="1"/>
    </xf>
    <xf numFmtId="0" fontId="45" fillId="11" borderId="35" xfId="0" applyFont="1" applyFill="1" applyBorder="1" applyAlignment="1">
      <alignment horizontal="left" vertical="center" wrapText="1"/>
    </xf>
    <xf numFmtId="0" fontId="18" fillId="12" borderId="0" xfId="0" applyFont="1" applyFill="1" applyAlignment="1">
      <alignment horizontal="center" vertical="center" wrapText="1"/>
    </xf>
    <xf numFmtId="0" fontId="18" fillId="12" borderId="0" xfId="0" applyFont="1" applyFill="1" applyAlignment="1">
      <alignment horizontal="left" vertical="center" wrapText="1"/>
    </xf>
    <xf numFmtId="166" fontId="38" fillId="2" borderId="0" xfId="0" applyNumberFormat="1" applyFont="1" applyFill="1" applyAlignment="1">
      <alignment vertical="center"/>
    </xf>
    <xf numFmtId="166" fontId="18" fillId="2" borderId="0" xfId="0" applyNumberFormat="1" applyFont="1" applyFill="1" applyAlignment="1">
      <alignment vertical="center"/>
    </xf>
    <xf numFmtId="166" fontId="9" fillId="3" borderId="0" xfId="0" applyNumberFormat="1" applyFont="1" applyFill="1" applyAlignment="1">
      <alignment vertical="center"/>
    </xf>
    <xf numFmtId="0" fontId="18" fillId="20" borderId="0" xfId="0" applyFont="1" applyFill="1" applyAlignment="1">
      <alignment vertical="center"/>
    </xf>
    <xf numFmtId="166" fontId="18" fillId="20" borderId="0" xfId="0" applyNumberFormat="1" applyFont="1" applyFill="1" applyAlignment="1">
      <alignment vertical="center"/>
    </xf>
    <xf numFmtId="0" fontId="18" fillId="20" borderId="0" xfId="0" applyFont="1" applyFill="1" applyAlignment="1">
      <alignment horizontal="center" vertical="center"/>
    </xf>
    <xf numFmtId="166" fontId="3" fillId="2" borderId="0" xfId="0" applyNumberFormat="1" applyFont="1" applyFill="1" applyAlignment="1">
      <alignment vertical="center"/>
    </xf>
    <xf numFmtId="166" fontId="3" fillId="2" borderId="0" xfId="0" applyNumberFormat="1" applyFont="1" applyFill="1" applyAlignment="1">
      <alignment horizontal="center" vertical="center"/>
    </xf>
    <xf numFmtId="166" fontId="40" fillId="16" borderId="35" xfId="0" applyNumberFormat="1" applyFont="1" applyFill="1" applyBorder="1" applyAlignment="1">
      <alignment horizontal="center" vertical="center"/>
    </xf>
    <xf numFmtId="0" fontId="46" fillId="11" borderId="35" xfId="0" applyFont="1" applyFill="1" applyBorder="1" applyAlignment="1">
      <alignment vertical="center"/>
    </xf>
    <xf numFmtId="0" fontId="47" fillId="11" borderId="35" xfId="0" applyFont="1" applyFill="1" applyBorder="1" applyAlignment="1">
      <alignment vertical="center"/>
    </xf>
    <xf numFmtId="0" fontId="48" fillId="12" borderId="0" xfId="0" applyFont="1" applyFill="1" applyAlignment="1">
      <alignment horizontal="center" vertical="center"/>
    </xf>
    <xf numFmtId="0" fontId="43" fillId="12" borderId="0" xfId="0" applyFont="1" applyFill="1" applyAlignment="1">
      <alignment horizontal="center" vertical="center"/>
    </xf>
    <xf numFmtId="0" fontId="46" fillId="2" borderId="0" xfId="0" applyFont="1" applyFill="1" applyAlignment="1">
      <alignment vertical="center"/>
    </xf>
    <xf numFmtId="166" fontId="18" fillId="2" borderId="0" xfId="0" applyNumberFormat="1" applyFont="1" applyFill="1" applyAlignment="1">
      <alignment horizontal="center" vertical="center"/>
    </xf>
    <xf numFmtId="166" fontId="40" fillId="12" borderId="0" xfId="0" applyNumberFormat="1" applyFont="1" applyFill="1" applyAlignment="1">
      <alignment horizontal="center" vertical="center"/>
    </xf>
    <xf numFmtId="166" fontId="18" fillId="12" borderId="0" xfId="0" applyNumberFormat="1" applyFont="1" applyFill="1" applyAlignment="1">
      <alignment horizontal="center" vertical="center"/>
    </xf>
    <xf numFmtId="0" fontId="48" fillId="2" borderId="0" xfId="0" applyFont="1" applyFill="1" applyAlignment="1">
      <alignment horizontal="center" vertical="center"/>
    </xf>
    <xf numFmtId="0" fontId="43" fillId="2" borderId="0" xfId="0" applyFont="1" applyFill="1" applyAlignment="1">
      <alignment horizontal="center" vertical="center"/>
    </xf>
    <xf numFmtId="0" fontId="46" fillId="12" borderId="0" xfId="0" applyFont="1" applyFill="1" applyAlignment="1">
      <alignment vertical="center"/>
    </xf>
    <xf numFmtId="0" fontId="49" fillId="16" borderId="35" xfId="0" applyFont="1" applyFill="1" applyBorder="1" applyAlignment="1">
      <alignment horizontal="center" vertical="center" wrapText="1"/>
    </xf>
    <xf numFmtId="0" fontId="46" fillId="2" borderId="35" xfId="0" applyFont="1" applyFill="1" applyBorder="1" applyAlignment="1">
      <alignment vertical="center"/>
    </xf>
    <xf numFmtId="0" fontId="18" fillId="21" borderId="0" xfId="0" applyFont="1" applyFill="1" applyAlignment="1">
      <alignment vertical="center"/>
    </xf>
    <xf numFmtId="166" fontId="18" fillId="21" borderId="0" xfId="0" applyNumberFormat="1" applyFont="1" applyFill="1" applyAlignment="1">
      <alignment vertical="center"/>
    </xf>
    <xf numFmtId="0" fontId="18" fillId="21" borderId="0" xfId="0" applyFont="1" applyFill="1" applyAlignment="1">
      <alignment horizontal="center" vertical="center"/>
    </xf>
    <xf numFmtId="0" fontId="27" fillId="12" borderId="0" xfId="0" applyFont="1" applyFill="1" applyAlignment="1">
      <alignment horizontal="center" vertical="center"/>
    </xf>
    <xf numFmtId="165" fontId="27" fillId="12" borderId="0" xfId="0" applyNumberFormat="1" applyFont="1" applyFill="1" applyAlignment="1">
      <alignment horizontal="center" vertical="center"/>
    </xf>
    <xf numFmtId="0" fontId="18" fillId="12" borderId="0" xfId="0" applyFont="1" applyFill="1" applyAlignment="1">
      <alignment vertical="center"/>
    </xf>
    <xf numFmtId="0" fontId="43" fillId="12" borderId="0" xfId="0" applyFont="1" applyFill="1" applyAlignment="1">
      <alignment vertical="center"/>
    </xf>
    <xf numFmtId="0" fontId="18" fillId="22" borderId="0" xfId="0" applyFont="1" applyFill="1" applyAlignment="1">
      <alignment vertical="center"/>
    </xf>
    <xf numFmtId="166" fontId="18" fillId="22" borderId="0" xfId="0" applyNumberFormat="1" applyFont="1" applyFill="1" applyAlignment="1">
      <alignment vertical="center"/>
    </xf>
    <xf numFmtId="0" fontId="18" fillId="22" borderId="0" xfId="0" applyFont="1" applyFill="1" applyAlignment="1">
      <alignment horizontal="center" vertical="center"/>
    </xf>
    <xf numFmtId="166" fontId="40" fillId="2" borderId="0" xfId="0" applyNumberFormat="1" applyFont="1" applyFill="1" applyAlignment="1">
      <alignment horizontal="center" vertical="center"/>
    </xf>
    <xf numFmtId="0" fontId="3" fillId="0" borderId="8" xfId="0" applyFont="1" applyBorder="1" applyAlignment="1">
      <alignment vertical="center"/>
    </xf>
    <xf numFmtId="0" fontId="50" fillId="12" borderId="0" xfId="0" applyFont="1" applyFill="1" applyAlignment="1">
      <alignment vertical="center"/>
    </xf>
    <xf numFmtId="0" fontId="18" fillId="23" borderId="0" xfId="0" applyFont="1" applyFill="1" applyAlignment="1">
      <alignment vertical="center"/>
    </xf>
    <xf numFmtId="166" fontId="18" fillId="23" borderId="0" xfId="0" applyNumberFormat="1" applyFont="1" applyFill="1" applyAlignment="1">
      <alignment vertical="center"/>
    </xf>
    <xf numFmtId="0" fontId="18" fillId="23" borderId="0" xfId="0" applyFont="1" applyFill="1" applyAlignment="1">
      <alignment horizontal="center" vertical="center"/>
    </xf>
    <xf numFmtId="0" fontId="40" fillId="13" borderId="0" xfId="0" applyFont="1" applyFill="1" applyAlignment="1">
      <alignment horizontal="center" vertical="center"/>
    </xf>
    <xf numFmtId="0" fontId="40" fillId="14" borderId="0" xfId="0" applyFont="1" applyFill="1" applyAlignment="1">
      <alignment horizontal="center" vertical="center"/>
    </xf>
    <xf numFmtId="0" fontId="18" fillId="24" borderId="0" xfId="0" applyFont="1" applyFill="1" applyAlignment="1">
      <alignment vertical="center"/>
    </xf>
    <xf numFmtId="166" fontId="18" fillId="24" borderId="0" xfId="0" applyNumberFormat="1" applyFont="1" applyFill="1" applyAlignment="1">
      <alignment vertical="center"/>
    </xf>
    <xf numFmtId="0" fontId="18" fillId="24" borderId="0" xfId="0" applyFont="1" applyFill="1" applyAlignment="1">
      <alignment horizontal="center" vertical="center"/>
    </xf>
    <xf numFmtId="0" fontId="39" fillId="2" borderId="0" xfId="0" applyFont="1" applyFill="1" applyAlignment="1">
      <alignment vertical="center" wrapText="1"/>
    </xf>
    <xf numFmtId="166" fontId="39" fillId="2" borderId="0" xfId="0" applyNumberFormat="1" applyFont="1" applyFill="1" applyAlignment="1">
      <alignment vertical="center" wrapText="1"/>
    </xf>
    <xf numFmtId="0" fontId="18" fillId="25" borderId="0" xfId="0" applyFont="1" applyFill="1" applyAlignment="1">
      <alignment vertical="center"/>
    </xf>
    <xf numFmtId="166" fontId="18" fillId="25" borderId="0" xfId="0" applyNumberFormat="1" applyFont="1" applyFill="1" applyAlignment="1">
      <alignment vertical="center"/>
    </xf>
    <xf numFmtId="0" fontId="18" fillId="25" borderId="0" xfId="0" applyFont="1" applyFill="1" applyAlignment="1">
      <alignment horizontal="center" vertical="center"/>
    </xf>
    <xf numFmtId="0" fontId="1" fillId="2" borderId="0" xfId="0" applyFont="1" applyFill="1" applyAlignment="1">
      <alignment horizontal="center" vertical="center"/>
    </xf>
    <xf numFmtId="0" fontId="51" fillId="2" borderId="0" xfId="0" applyFont="1" applyFill="1" applyAlignment="1">
      <alignment vertical="center"/>
    </xf>
    <xf numFmtId="0" fontId="9" fillId="2" borderId="0" xfId="0" applyFont="1" applyFill="1" applyAlignment="1">
      <alignment horizontal="center" vertical="center"/>
    </xf>
    <xf numFmtId="0" fontId="27" fillId="10" borderId="31" xfId="0" applyFont="1" applyFill="1" applyBorder="1" applyAlignment="1">
      <alignment horizontal="center" vertical="center"/>
    </xf>
    <xf numFmtId="0" fontId="53" fillId="2" borderId="0" xfId="0" applyFont="1" applyFill="1" applyAlignment="1">
      <alignment vertical="center" wrapText="1"/>
    </xf>
    <xf numFmtId="0" fontId="27" fillId="27" borderId="30" xfId="0" applyFont="1" applyFill="1" applyBorder="1" applyAlignment="1">
      <alignment horizontal="center" vertical="center"/>
    </xf>
    <xf numFmtId="0" fontId="27" fillId="27" borderId="31" xfId="0" applyFont="1" applyFill="1" applyBorder="1" applyAlignment="1">
      <alignment horizontal="center" vertical="center" wrapText="1"/>
    </xf>
    <xf numFmtId="0" fontId="27" fillId="27" borderId="32" xfId="0" applyFont="1" applyFill="1" applyBorder="1" applyAlignment="1">
      <alignment horizontal="center" vertical="center"/>
    </xf>
    <xf numFmtId="0" fontId="18" fillId="11" borderId="34" xfId="0" applyFont="1" applyFill="1" applyBorder="1" applyAlignment="1">
      <alignment horizontal="center" vertical="center"/>
    </xf>
    <xf numFmtId="0" fontId="50" fillId="2" borderId="0" xfId="0" applyFont="1" applyFill="1" applyAlignment="1">
      <alignment horizontal="center" vertical="center"/>
    </xf>
    <xf numFmtId="0" fontId="18" fillId="11" borderId="33" xfId="0" applyFont="1" applyFill="1" applyBorder="1" applyAlignment="1">
      <alignment vertical="center"/>
    </xf>
    <xf numFmtId="0" fontId="18" fillId="2" borderId="51" xfId="0" applyFont="1" applyFill="1" applyBorder="1" applyAlignment="1">
      <alignment horizontal="center" vertical="center"/>
    </xf>
    <xf numFmtId="0" fontId="18" fillId="11" borderId="39" xfId="0" applyFont="1" applyFill="1" applyBorder="1" applyAlignment="1">
      <alignment horizontal="center" vertical="center"/>
    </xf>
    <xf numFmtId="0" fontId="18" fillId="11" borderId="53" xfId="0" applyFont="1" applyFill="1" applyBorder="1" applyAlignment="1">
      <alignment horizontal="center" vertical="center"/>
    </xf>
    <xf numFmtId="0" fontId="46" fillId="11" borderId="39" xfId="0" applyFont="1" applyFill="1" applyBorder="1" applyAlignment="1">
      <alignment horizontal="center" vertical="center"/>
    </xf>
    <xf numFmtId="0" fontId="46" fillId="11" borderId="56" xfId="0" applyFont="1" applyFill="1" applyBorder="1" applyAlignment="1">
      <alignment horizontal="center" vertical="center"/>
    </xf>
    <xf numFmtId="0" fontId="18" fillId="2" borderId="57" xfId="0" applyFont="1" applyFill="1" applyBorder="1" applyAlignment="1">
      <alignment vertical="center"/>
    </xf>
    <xf numFmtId="0" fontId="18" fillId="11" borderId="38" xfId="0" applyFont="1" applyFill="1" applyBorder="1" applyAlignment="1">
      <alignment vertical="center"/>
    </xf>
    <xf numFmtId="0" fontId="53" fillId="0" borderId="60" xfId="0" applyFont="1" applyBorder="1" applyAlignment="1">
      <alignment horizontal="center" vertical="center"/>
    </xf>
    <xf numFmtId="0" fontId="18" fillId="11" borderId="36" xfId="0" applyFont="1" applyFill="1" applyBorder="1" applyAlignment="1">
      <alignment vertical="center"/>
    </xf>
    <xf numFmtId="0" fontId="54" fillId="9" borderId="61" xfId="0" applyFont="1" applyFill="1" applyBorder="1" applyAlignment="1">
      <alignment horizontal="center" vertical="center"/>
    </xf>
    <xf numFmtId="4" fontId="55" fillId="11" borderId="65" xfId="0" applyNumberFormat="1" applyFont="1" applyFill="1" applyBorder="1" applyAlignment="1">
      <alignment horizontal="center" vertical="center"/>
    </xf>
    <xf numFmtId="4" fontId="55" fillId="2" borderId="0" xfId="0" applyNumberFormat="1" applyFont="1" applyFill="1" applyAlignment="1">
      <alignment horizontal="center" vertical="center"/>
    </xf>
    <xf numFmtId="0" fontId="27" fillId="2" borderId="35" xfId="0" applyFont="1" applyFill="1" applyBorder="1" applyAlignment="1">
      <alignment horizontal="center" vertical="center"/>
    </xf>
    <xf numFmtId="0" fontId="27" fillId="0" borderId="35" xfId="0" applyFont="1" applyBorder="1" applyAlignment="1">
      <alignment horizontal="center" vertical="center"/>
    </xf>
    <xf numFmtId="0" fontId="46" fillId="11" borderId="70" xfId="0" applyFont="1" applyFill="1" applyBorder="1" applyAlignment="1">
      <alignment vertical="center"/>
    </xf>
    <xf numFmtId="166" fontId="57" fillId="2" borderId="35" xfId="0" applyNumberFormat="1" applyFont="1" applyFill="1" applyBorder="1" applyAlignment="1">
      <alignment horizontal="center" vertical="center"/>
    </xf>
    <xf numFmtId="0" fontId="58" fillId="2" borderId="0" xfId="0" applyFont="1" applyFill="1" applyAlignment="1">
      <alignment horizontal="left" vertical="center"/>
    </xf>
    <xf numFmtId="0" fontId="58" fillId="2" borderId="0" xfId="0" applyFont="1" applyFill="1" applyAlignment="1">
      <alignment horizontal="center" vertical="center"/>
    </xf>
    <xf numFmtId="0" fontId="18" fillId="2" borderId="0" xfId="0" applyFont="1" applyFill="1" applyAlignment="1">
      <alignment horizontal="right" vertical="center"/>
    </xf>
    <xf numFmtId="0" fontId="52" fillId="32" borderId="35" xfId="0" applyFont="1" applyFill="1" applyBorder="1" applyAlignment="1">
      <alignment vertical="center"/>
    </xf>
    <xf numFmtId="0" fontId="59" fillId="32" borderId="35" xfId="0" applyFont="1" applyFill="1" applyBorder="1" applyAlignment="1">
      <alignment horizontal="center" vertical="center"/>
    </xf>
    <xf numFmtId="0" fontId="18" fillId="3" borderId="0" xfId="0" applyFont="1" applyFill="1" applyAlignment="1">
      <alignment horizontal="center" vertical="center"/>
    </xf>
    <xf numFmtId="0" fontId="18" fillId="2" borderId="0" xfId="0" quotePrefix="1" applyFont="1" applyFill="1" applyAlignment="1">
      <alignment horizontal="center" vertical="center"/>
    </xf>
    <xf numFmtId="0" fontId="25" fillId="2" borderId="0" xfId="0" applyFont="1" applyFill="1" applyAlignment="1">
      <alignment horizontal="left"/>
    </xf>
    <xf numFmtId="0" fontId="60" fillId="0" borderId="8" xfId="0" applyFont="1" applyBorder="1"/>
    <xf numFmtId="0" fontId="3" fillId="2" borderId="0" xfId="0" applyFont="1" applyFill="1" applyAlignment="1">
      <alignment horizontal="center"/>
    </xf>
    <xf numFmtId="0" fontId="25" fillId="2" borderId="0" xfId="0" applyFont="1" applyFill="1"/>
    <xf numFmtId="0" fontId="61" fillId="2" borderId="0" xfId="0" applyFont="1" applyFill="1"/>
    <xf numFmtId="0" fontId="11" fillId="2" borderId="35" xfId="0" applyFont="1" applyFill="1" applyBorder="1"/>
    <xf numFmtId="165" fontId="62" fillId="32" borderId="35" xfId="0" applyNumberFormat="1" applyFont="1" applyFill="1" applyBorder="1"/>
    <xf numFmtId="165" fontId="18" fillId="2" borderId="0" xfId="0" applyNumberFormat="1" applyFont="1" applyFill="1"/>
    <xf numFmtId="0" fontId="63" fillId="2" borderId="0" xfId="0" applyFont="1" applyFill="1"/>
    <xf numFmtId="165" fontId="38" fillId="2" borderId="0" xfId="0" applyNumberFormat="1" applyFont="1" applyFill="1"/>
    <xf numFmtId="0" fontId="38" fillId="2" borderId="0" xfId="0" applyFont="1" applyFill="1"/>
    <xf numFmtId="0" fontId="27" fillId="2" borderId="0" xfId="0" applyFont="1" applyFill="1"/>
    <xf numFmtId="0" fontId="18" fillId="31" borderId="0" xfId="0" applyFont="1" applyFill="1"/>
    <xf numFmtId="0" fontId="18" fillId="31" borderId="0" xfId="0" applyFont="1" applyFill="1" applyAlignment="1">
      <alignment horizontal="center"/>
    </xf>
    <xf numFmtId="0" fontId="18" fillId="2" borderId="0" xfId="0" applyFont="1" applyFill="1" applyAlignment="1">
      <alignment horizontal="center"/>
    </xf>
    <xf numFmtId="0" fontId="18" fillId="31" borderId="0" xfId="0" applyFont="1" applyFill="1" applyAlignment="1">
      <alignment horizontal="center" vertical="center"/>
    </xf>
    <xf numFmtId="0" fontId="64" fillId="31" borderId="0" xfId="0" applyFont="1" applyFill="1" applyAlignment="1">
      <alignment horizontal="center"/>
    </xf>
    <xf numFmtId="0" fontId="18" fillId="12" borderId="0" xfId="0" applyFont="1" applyFill="1" applyAlignment="1">
      <alignment horizontal="center"/>
    </xf>
    <xf numFmtId="0" fontId="65" fillId="31" borderId="0" xfId="0" applyFont="1" applyFill="1" applyAlignment="1">
      <alignment horizontal="center" vertical="center"/>
    </xf>
    <xf numFmtId="167" fontId="18" fillId="31" borderId="0" xfId="0" applyNumberFormat="1" applyFont="1" applyFill="1" applyAlignment="1">
      <alignment horizontal="center" vertical="center"/>
    </xf>
    <xf numFmtId="166" fontId="18" fillId="31" borderId="0" xfId="0" applyNumberFormat="1" applyFont="1" applyFill="1"/>
    <xf numFmtId="0" fontId="18" fillId="34" borderId="0" xfId="0" applyFont="1" applyFill="1" applyAlignment="1">
      <alignment horizontal="center" vertical="center"/>
    </xf>
    <xf numFmtId="164" fontId="18" fillId="31" borderId="0" xfId="0" applyNumberFormat="1" applyFont="1" applyFill="1" applyAlignment="1">
      <alignment horizontal="center"/>
    </xf>
    <xf numFmtId="10" fontId="18" fillId="31" borderId="0" xfId="0" applyNumberFormat="1" applyFont="1" applyFill="1" applyAlignment="1">
      <alignment horizontal="center" vertical="center"/>
    </xf>
    <xf numFmtId="4" fontId="18" fillId="31" borderId="0" xfId="0" applyNumberFormat="1" applyFont="1" applyFill="1"/>
    <xf numFmtId="2" fontId="18" fillId="31" borderId="0" xfId="0" applyNumberFormat="1" applyFont="1" applyFill="1"/>
    <xf numFmtId="0" fontId="11" fillId="4" borderId="2" xfId="0" applyFont="1" applyFill="1" applyBorder="1" applyAlignment="1">
      <alignment horizontal="left" vertical="center" wrapText="1"/>
    </xf>
    <xf numFmtId="0" fontId="12" fillId="0" borderId="3" xfId="0" applyFont="1" applyBorder="1"/>
    <xf numFmtId="0" fontId="12" fillId="0" borderId="4" xfId="0" applyFont="1" applyBorder="1"/>
    <xf numFmtId="0" fontId="13" fillId="4" borderId="2" xfId="0" applyFont="1" applyFill="1" applyBorder="1" applyAlignment="1">
      <alignment horizontal="left" vertical="center" wrapText="1"/>
    </xf>
    <xf numFmtId="0" fontId="14" fillId="4" borderId="2" xfId="0" applyFont="1" applyFill="1" applyBorder="1" applyAlignment="1">
      <alignment horizontal="left" vertical="center" wrapText="1"/>
    </xf>
    <xf numFmtId="0" fontId="19" fillId="5" borderId="5" xfId="0" applyFont="1" applyFill="1" applyBorder="1" applyAlignment="1">
      <alignment horizontal="center" vertical="center"/>
    </xf>
    <xf numFmtId="0" fontId="12" fillId="0" borderId="6" xfId="0" applyFont="1" applyBorder="1"/>
    <xf numFmtId="0" fontId="26" fillId="2" borderId="9" xfId="0" applyFont="1" applyFill="1" applyBorder="1" applyAlignment="1">
      <alignment horizontal="left" vertical="center"/>
    </xf>
    <xf numFmtId="0" fontId="12" fillId="0" borderId="10" xfId="0" applyFont="1" applyBorder="1"/>
    <xf numFmtId="0" fontId="12" fillId="0" borderId="11" xfId="0" applyFont="1" applyBorder="1"/>
    <xf numFmtId="0" fontId="11" fillId="2" borderId="12" xfId="0" applyFont="1" applyFill="1" applyBorder="1" applyAlignment="1">
      <alignment horizontal="left" vertical="center" wrapText="1"/>
    </xf>
    <xf numFmtId="0" fontId="12" fillId="0" borderId="13" xfId="0" applyFont="1" applyBorder="1"/>
    <xf numFmtId="0" fontId="12" fillId="0" borderId="14" xfId="0" applyFont="1" applyBorder="1"/>
    <xf numFmtId="0" fontId="29" fillId="5" borderId="16" xfId="0" applyFont="1" applyFill="1" applyBorder="1" applyAlignment="1">
      <alignment horizontal="center" vertical="center"/>
    </xf>
    <xf numFmtId="0" fontId="12" fillId="0" borderId="17" xfId="0" applyFont="1" applyBorder="1"/>
    <xf numFmtId="0" fontId="12" fillId="0" borderId="18" xfId="0" applyFont="1" applyBorder="1"/>
    <xf numFmtId="0" fontId="12" fillId="0" borderId="19" xfId="0" applyFont="1" applyBorder="1"/>
    <xf numFmtId="0" fontId="0" fillId="0" borderId="0" xfId="0"/>
    <xf numFmtId="0" fontId="12" fillId="0" borderId="20" xfId="0" applyFont="1" applyBorder="1"/>
    <xf numFmtId="0" fontId="12" fillId="0" borderId="21" xfId="0" applyFont="1" applyBorder="1"/>
    <xf numFmtId="0" fontId="12" fillId="0" borderId="22" xfId="0" applyFont="1" applyBorder="1"/>
    <xf numFmtId="0" fontId="12" fillId="0" borderId="23" xfId="0" applyFont="1" applyBorder="1"/>
    <xf numFmtId="0" fontId="8" fillId="3" borderId="12" xfId="0" applyFont="1" applyFill="1" applyBorder="1" applyAlignment="1">
      <alignment horizontal="left" vertical="center"/>
    </xf>
    <xf numFmtId="0" fontId="39" fillId="2" borderId="12" xfId="0" applyFont="1" applyFill="1" applyBorder="1" applyAlignment="1">
      <alignment horizontal="left" vertical="center" wrapText="1"/>
    </xf>
    <xf numFmtId="0" fontId="27" fillId="10" borderId="28" xfId="0" applyFont="1" applyFill="1" applyBorder="1" applyAlignment="1">
      <alignment horizontal="center" vertical="center"/>
    </xf>
    <xf numFmtId="0" fontId="12" fillId="0" borderId="29" xfId="0" applyFont="1" applyBorder="1"/>
    <xf numFmtId="0" fontId="27" fillId="2" borderId="41" xfId="0" applyFont="1" applyFill="1" applyBorder="1" applyAlignment="1">
      <alignment horizontal="center" vertical="center" wrapText="1"/>
    </xf>
    <xf numFmtId="0" fontId="12" fillId="0" borderId="42" xfId="0" applyFont="1" applyBorder="1"/>
    <xf numFmtId="0" fontId="12" fillId="0" borderId="43" xfId="0" applyFont="1" applyBorder="1"/>
    <xf numFmtId="0" fontId="12" fillId="0" borderId="44" xfId="0" applyFont="1" applyBorder="1"/>
    <xf numFmtId="0" fontId="12" fillId="0" borderId="45" xfId="0" applyFont="1" applyBorder="1"/>
    <xf numFmtId="0" fontId="12" fillId="0" borderId="46" xfId="0" applyFont="1" applyBorder="1"/>
    <xf numFmtId="0" fontId="12" fillId="0" borderId="47" xfId="0" applyFont="1" applyBorder="1"/>
    <xf numFmtId="0" fontId="12" fillId="0" borderId="48" xfId="0" applyFont="1" applyBorder="1"/>
    <xf numFmtId="0" fontId="26" fillId="2" borderId="12" xfId="0" applyFont="1" applyFill="1" applyBorder="1" applyAlignment="1">
      <alignment horizontal="left" vertical="center" wrapText="1"/>
    </xf>
    <xf numFmtId="0" fontId="21" fillId="2" borderId="62" xfId="0" applyFont="1" applyFill="1" applyBorder="1" applyAlignment="1">
      <alignment horizontal="center" vertical="center"/>
    </xf>
    <xf numFmtId="0" fontId="12" fillId="0" borderId="63" xfId="0" applyFont="1" applyBorder="1"/>
    <xf numFmtId="0" fontId="12" fillId="0" borderId="64" xfId="0" applyFont="1" applyBorder="1"/>
    <xf numFmtId="2" fontId="56" fillId="11" borderId="66" xfId="0" applyNumberFormat="1" applyFont="1" applyFill="1" applyBorder="1" applyAlignment="1">
      <alignment horizontal="center" vertical="center"/>
    </xf>
    <xf numFmtId="0" fontId="12" fillId="0" borderId="67" xfId="0" applyFont="1" applyBorder="1"/>
    <xf numFmtId="0" fontId="12" fillId="0" borderId="68" xfId="0" applyFont="1" applyBorder="1"/>
    <xf numFmtId="2" fontId="56" fillId="31" borderId="66" xfId="0" applyNumberFormat="1" applyFont="1" applyFill="1" applyBorder="1" applyAlignment="1">
      <alignment horizontal="center" vertical="center"/>
    </xf>
    <xf numFmtId="0" fontId="41" fillId="16" borderId="5" xfId="0" applyFont="1" applyFill="1" applyBorder="1" applyAlignment="1">
      <alignment horizontal="center" vertical="center"/>
    </xf>
    <xf numFmtId="0" fontId="12" fillId="0" borderId="69" xfId="0" applyFont="1" applyBorder="1"/>
    <xf numFmtId="0" fontId="27" fillId="2" borderId="5" xfId="0" applyFont="1" applyFill="1" applyBorder="1" applyAlignment="1">
      <alignment horizontal="center" vertical="center"/>
    </xf>
    <xf numFmtId="0" fontId="41" fillId="29" borderId="71" xfId="0" applyFont="1" applyFill="1" applyBorder="1" applyAlignment="1">
      <alignment horizontal="center" vertical="center"/>
    </xf>
    <xf numFmtId="0" fontId="12" fillId="0" borderId="72" xfId="0" applyFont="1" applyBorder="1"/>
    <xf numFmtId="0" fontId="12" fillId="0" borderId="73" xfId="0" applyFont="1" applyBorder="1"/>
    <xf numFmtId="0" fontId="20" fillId="26" borderId="12" xfId="0" applyFont="1" applyFill="1" applyBorder="1" applyAlignment="1">
      <alignment horizontal="center" vertical="center"/>
    </xf>
    <xf numFmtId="0" fontId="52" fillId="9" borderId="28" xfId="0" applyFont="1" applyFill="1" applyBorder="1" applyAlignment="1">
      <alignment horizontal="center" vertical="center"/>
    </xf>
    <xf numFmtId="0" fontId="12" fillId="0" borderId="49" xfId="0" applyFont="1" applyBorder="1"/>
    <xf numFmtId="0" fontId="27" fillId="28" borderId="50" xfId="0" applyFont="1" applyFill="1" applyBorder="1" applyAlignment="1">
      <alignment horizontal="center" vertical="center"/>
    </xf>
    <xf numFmtId="0" fontId="27" fillId="29" borderId="52" xfId="0" applyFont="1" applyFill="1" applyBorder="1" applyAlignment="1">
      <alignment horizontal="center" vertical="center"/>
    </xf>
    <xf numFmtId="0" fontId="53" fillId="30" borderId="54" xfId="0" applyFont="1" applyFill="1" applyBorder="1" applyAlignment="1">
      <alignment horizontal="center" vertical="center"/>
    </xf>
    <xf numFmtId="0" fontId="12" fillId="0" borderId="55" xfId="0" applyFont="1" applyBorder="1"/>
    <xf numFmtId="0" fontId="18" fillId="2" borderId="58" xfId="0" applyFont="1" applyFill="1" applyBorder="1" applyAlignment="1">
      <alignment horizontal="center" vertical="center"/>
    </xf>
    <xf numFmtId="0" fontId="12" fillId="0" borderId="59" xfId="0" applyFont="1" applyBorder="1"/>
    <xf numFmtId="0" fontId="27" fillId="16" borderId="12" xfId="0" applyFont="1" applyFill="1" applyBorder="1" applyAlignment="1">
      <alignment horizontal="left" vertical="center"/>
    </xf>
    <xf numFmtId="0" fontId="53" fillId="33" borderId="12" xfId="0" applyFont="1" applyFill="1" applyBorder="1" applyAlignment="1">
      <alignment horizontal="left" vertical="center"/>
    </xf>
    <xf numFmtId="0" fontId="72" fillId="4" borderId="7" xfId="0" applyFont="1" applyFill="1" applyBorder="1" applyAlignment="1">
      <alignment vertical="center"/>
    </xf>
    <xf numFmtId="0" fontId="70" fillId="4" borderId="7" xfId="1" applyFill="1" applyBorder="1" applyAlignment="1">
      <alignment vertical="center"/>
    </xf>
    <xf numFmtId="0" fontId="73" fillId="4" borderId="7" xfId="0" applyFont="1" applyFill="1" applyBorder="1" applyAlignment="1">
      <alignment vertical="center"/>
    </xf>
    <xf numFmtId="0" fontId="74" fillId="6" borderId="8" xfId="1" applyFont="1" applyFill="1" applyBorder="1" applyAlignment="1">
      <alignment horizontal="left"/>
    </xf>
    <xf numFmtId="0" fontId="70" fillId="2" borderId="24" xfId="1" applyFill="1" applyBorder="1" applyAlignment="1">
      <alignment vertical="center"/>
    </xf>
  </cellXfs>
  <cellStyles count="2">
    <cellStyle name="Hipervínculo" xfId="1" builtinId="8"/>
    <cellStyle name="Normal" xfId="0" builtinId="0"/>
  </cellStyles>
  <dxfs count="1285">
    <dxf>
      <font>
        <b/>
        <sz val="10"/>
        <color rgb="FFFFFFFF"/>
        <name val="Arial Black"/>
      </font>
      <numFmt numFmtId="31" formatCode="[h]:mm:ss"/>
      <fill>
        <patternFill patternType="solid">
          <fgColor rgb="FF77BC65"/>
          <bgColor rgb="FF77BC65"/>
        </patternFill>
      </fill>
      <alignment vertical="center" wrapText="0" shrinkToFit="0"/>
    </dxf>
    <dxf>
      <font>
        <b/>
        <sz val="7"/>
        <color rgb="FFFFFFFF"/>
        <name val="Arial"/>
      </font>
      <fill>
        <patternFill patternType="solid">
          <fgColor rgb="FFCC0000"/>
          <bgColor rgb="FFCC0000"/>
        </patternFill>
      </fill>
    </dxf>
    <dxf>
      <fill>
        <patternFill patternType="solid">
          <fgColor rgb="FFFF0000"/>
          <bgColor rgb="FFFF0000"/>
        </patternFill>
      </fill>
    </dxf>
    <dxf>
      <fill>
        <patternFill patternType="solid">
          <fgColor rgb="FF00B050"/>
          <bgColor rgb="FF00B050"/>
        </patternFill>
      </fill>
    </dxf>
    <dxf>
      <font>
        <b/>
        <sz val="7"/>
        <color rgb="FFFFFFFF"/>
        <name val="Arial"/>
      </font>
      <fill>
        <patternFill patternType="solid">
          <fgColor rgb="FFCC0000"/>
          <bgColor rgb="FFCC0000"/>
        </patternFill>
      </fill>
    </dxf>
    <dxf>
      <font>
        <b/>
        <sz val="8"/>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8"/>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alignment horizontal="center" vertical="bottom" wrapText="0" shrinkToFit="0"/>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8"/>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alignment horizontal="center" vertical="bottom"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color rgb="FF000000"/>
        <name val="Arial"/>
      </font>
      <fill>
        <patternFill patternType="solid">
          <fgColor rgb="FFFFFFFF"/>
          <bgColor rgb="FFFFFFFF"/>
        </patternFill>
      </fill>
      <alignment horizontal="center" vertical="center" wrapText="0" shrinkToFit="0"/>
    </dxf>
    <dxf>
      <font>
        <b/>
        <sz val="7"/>
        <color rgb="FFFFFFFF"/>
        <name val="Arial"/>
      </font>
      <fill>
        <patternFill patternType="solid">
          <fgColor rgb="FFCC0000"/>
          <bgColor rgb="FFCC0000"/>
        </patternFill>
      </fill>
    </dxf>
    <dxf>
      <fill>
        <patternFill patternType="solid">
          <fgColor rgb="FFD8D8D8"/>
          <bgColor rgb="FFD8D8D8"/>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b/>
        <sz val="10"/>
        <color rgb="FFCC0000"/>
        <name val="Arial"/>
      </font>
      <fill>
        <patternFill patternType="solid">
          <fgColor rgb="FFFDEAEC"/>
          <bgColor rgb="FFFDEAEC"/>
        </patternFill>
      </fill>
    </dxf>
    <dxf>
      <font>
        <b/>
        <sz val="10"/>
        <color rgb="FF000000"/>
        <name val="Arial"/>
      </font>
      <fill>
        <patternFill patternType="solid">
          <fgColor rgb="FFB7E1CD"/>
          <bgColor rgb="FFB7E1CD"/>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7"/>
        <color rgb="FFFFFFFF"/>
        <name val="Arial"/>
      </font>
      <fill>
        <patternFill patternType="solid">
          <fgColor rgb="FFCC0000"/>
          <bgColor rgb="FFCC0000"/>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b/>
        <sz val="10"/>
        <color rgb="FF006600"/>
        <name val="Arial"/>
      </font>
      <fill>
        <patternFill patternType="solid">
          <fgColor rgb="FFEDF9F4"/>
          <bgColor rgb="FFEDF9F4"/>
        </patternFill>
      </fill>
    </dxf>
    <dxf>
      <font>
        <b/>
        <sz val="10"/>
        <color rgb="FFCC0000"/>
        <name val="Arial"/>
      </font>
      <fill>
        <patternFill patternType="solid">
          <fgColor rgb="FFFDEAEC"/>
          <bgColor rgb="FFFDEAEC"/>
        </patternFill>
      </fill>
    </dxf>
    <dxf>
      <font>
        <sz val="10"/>
        <color rgb="FFFFFFFF"/>
        <name val="Arial"/>
      </font>
      <fill>
        <patternFill patternType="solid">
          <fgColor rgb="FF808080"/>
          <bgColor rgb="FF808080"/>
        </patternFill>
      </fill>
      <alignment horizontal="center" vertical="center" wrapText="0" shrinkToFit="0"/>
    </dxf>
    <dxf>
      <font>
        <b/>
        <sz val="10"/>
        <color rgb="FFCC0000"/>
        <name val="Arial"/>
      </font>
      <fill>
        <patternFill patternType="solid">
          <fgColor rgb="FFFDEAEC"/>
          <bgColor rgb="FFFDEAEC"/>
        </patternFill>
      </fill>
    </dxf>
    <dxf>
      <font>
        <b/>
        <sz val="10"/>
        <color rgb="FF000000"/>
        <name val="Arial"/>
      </font>
      <fill>
        <patternFill patternType="solid">
          <fgColor rgb="FFB7E1CD"/>
          <bgColor rgb="FFB7E1CD"/>
        </patternFill>
      </fill>
    </dxf>
    <dxf>
      <font>
        <b/>
        <sz val="10"/>
        <color rgb="FF000000"/>
        <name val="Arial"/>
      </font>
      <fill>
        <patternFill patternType="solid">
          <fgColor rgb="FFB7E1CD"/>
          <bgColor rgb="FFB7E1CD"/>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b/>
        <sz val="10"/>
        <color rgb="FFCC0000"/>
        <name val="Arial"/>
      </font>
      <fill>
        <patternFill patternType="solid">
          <fgColor rgb="FFFDEAEC"/>
          <bgColor rgb="FFFDEAEC"/>
        </patternFill>
      </fill>
    </dxf>
    <dxf>
      <font>
        <b/>
        <sz val="10"/>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b/>
        <sz val="10"/>
        <color rgb="FFCC0000"/>
        <name val="Arial"/>
      </font>
      <fill>
        <patternFill patternType="solid">
          <fgColor rgb="FFFDEAEC"/>
          <bgColor rgb="FFFDEAEC"/>
        </patternFill>
      </fill>
    </dxf>
    <dxf>
      <font>
        <b/>
        <sz val="10"/>
        <color rgb="FF000000"/>
        <name val="Arial"/>
      </font>
      <fill>
        <patternFill patternType="solid">
          <fgColor rgb="FFB7E1CD"/>
          <bgColor rgb="FFB7E1CD"/>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6600"/>
        <name val="Arial"/>
      </font>
      <fill>
        <patternFill patternType="solid">
          <fgColor rgb="FFEDF9F4"/>
          <bgColor rgb="FFEDF9F4"/>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b/>
        <sz val="10"/>
        <color rgb="FF000000"/>
        <name val="Arial"/>
      </font>
      <fill>
        <patternFill patternType="solid">
          <fgColor rgb="FFB7E1CD"/>
          <bgColor rgb="FFB7E1CD"/>
        </patternFill>
      </fill>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b/>
        <sz val="10"/>
        <color rgb="FF006600"/>
        <name val="Arial"/>
      </font>
      <fill>
        <patternFill patternType="solid">
          <fgColor rgb="FFEDF9F4"/>
          <bgColor rgb="FFEDF9F4"/>
        </patternFill>
      </fill>
    </dxf>
    <dxf>
      <font>
        <b/>
        <sz val="10"/>
        <color rgb="FFCC0000"/>
        <name val="Arial"/>
      </font>
      <fill>
        <patternFill patternType="solid">
          <fgColor rgb="FFFDEAEC"/>
          <bgColor rgb="FFFDEAEC"/>
        </patternFill>
      </fill>
    </dxf>
    <dxf>
      <font>
        <b/>
        <sz val="10"/>
        <color rgb="FF000000"/>
        <name val="Arial"/>
      </font>
      <fill>
        <patternFill patternType="solid">
          <fgColor rgb="FFB7E1CD"/>
          <bgColor rgb="FFB7E1CD"/>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b/>
        <sz val="10"/>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006600"/>
        <name val="Arial"/>
      </font>
      <fill>
        <patternFill patternType="solid">
          <fgColor rgb="FFEDF9F4"/>
          <bgColor rgb="FFEDF9F4"/>
        </patternFill>
      </fill>
    </dxf>
    <dxf>
      <font>
        <b/>
        <sz val="10"/>
        <color rgb="FF006600"/>
        <name val="Arial"/>
      </font>
      <fill>
        <patternFill patternType="solid">
          <fgColor rgb="FFEDF9F4"/>
          <bgColor rgb="FFEDF9F4"/>
        </patternFill>
      </fill>
    </dxf>
    <dxf>
      <font>
        <b/>
        <sz val="10"/>
        <color rgb="FFCC0000"/>
        <name val="Arial"/>
      </font>
      <fill>
        <patternFill patternType="solid">
          <fgColor rgb="FFFDEAEC"/>
          <bgColor rgb="FFFDEAEC"/>
        </patternFill>
      </fill>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CC0000"/>
        <name val="Arial"/>
      </font>
      <fill>
        <patternFill patternType="solid">
          <fgColor rgb="FFFDEAEC"/>
          <bgColor rgb="FFFDEAEC"/>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b/>
        <sz val="10"/>
        <color rgb="FF000000"/>
        <name val="Arial"/>
      </font>
      <fill>
        <patternFill patternType="solid">
          <fgColor rgb="FFB7E1CD"/>
          <bgColor rgb="FFB7E1CD"/>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b/>
        <sz val="10"/>
        <color rgb="FF000000"/>
        <name val="Arial"/>
      </font>
      <fill>
        <patternFill patternType="solid">
          <fgColor rgb="FFB7E1CD"/>
          <bgColor rgb="FFB7E1CD"/>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b/>
        <sz val="7"/>
        <color rgb="FFFFFFFF"/>
        <name val="Arial"/>
      </font>
      <fill>
        <patternFill patternType="solid">
          <fgColor rgb="FFCC0000"/>
          <bgColor rgb="FFCC00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ill>
        <patternFill patternType="solid">
          <fgColor rgb="FFD8D8D8"/>
          <bgColor rgb="FFD8D8D8"/>
        </patternFill>
      </fill>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ill>
        <patternFill patternType="solid">
          <fgColor rgb="FFD8D8D8"/>
          <bgColor rgb="FFD8D8D8"/>
        </patternFill>
      </fill>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ill>
        <patternFill patternType="solid">
          <fgColor rgb="FFD8D8D8"/>
          <bgColor rgb="FFD8D8D8"/>
        </patternFill>
      </fill>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ill>
        <patternFill patternType="solid">
          <fgColor rgb="FFD8D8D8"/>
          <bgColor rgb="FFD8D8D8"/>
        </patternFill>
      </fill>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ill>
        <patternFill patternType="solid">
          <fgColor rgb="FFD8D8D8"/>
          <bgColor rgb="FFD8D8D8"/>
        </patternFill>
      </fill>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ill>
        <patternFill patternType="solid">
          <fgColor rgb="FFD8D8D8"/>
          <bgColor rgb="FFD8D8D8"/>
        </patternFill>
      </fill>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ill>
        <patternFill patternType="solid">
          <fgColor rgb="FFD8D8D8"/>
          <bgColor rgb="FFD8D8D8"/>
        </patternFill>
      </fill>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ill>
        <patternFill patternType="solid">
          <fgColor rgb="FFD8D8D8"/>
          <bgColor rgb="FFD8D8D8"/>
        </patternFill>
      </fill>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ill>
        <patternFill patternType="solid">
          <fgColor rgb="FFD8D8D8"/>
          <bgColor rgb="FFD8D8D8"/>
        </patternFill>
      </fill>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ill>
        <patternFill patternType="solid">
          <fgColor rgb="FFD8D8D8"/>
          <bgColor rgb="FFD8D8D8"/>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b/>
        <sz val="10"/>
        <color rgb="FFCC0000"/>
        <name val="Arial"/>
      </font>
      <fill>
        <patternFill patternType="solid">
          <fgColor rgb="FFFDEAEC"/>
          <bgColor rgb="FFFDEAEC"/>
        </patternFill>
      </fill>
    </dxf>
    <dxf>
      <font>
        <b/>
        <sz val="10"/>
        <color rgb="FF000000"/>
        <name val="Arial"/>
      </font>
      <fill>
        <patternFill patternType="solid">
          <fgColor rgb="FFB7E1CD"/>
          <bgColor rgb="FFB7E1CD"/>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b/>
        <sz val="10"/>
        <color rgb="FFCC0000"/>
        <name val="Arial"/>
      </font>
      <fill>
        <patternFill patternType="solid">
          <fgColor rgb="FFFDEAEC"/>
          <bgColor rgb="FFFDEAEC"/>
        </patternFill>
      </fill>
    </dxf>
    <dxf>
      <font>
        <b/>
        <sz val="10"/>
        <color rgb="FF000000"/>
        <name val="Arial"/>
      </font>
      <fill>
        <patternFill patternType="solid">
          <fgColor rgb="FFFFFFFF"/>
          <bgColor rgb="FFFFFFFF"/>
        </patternFill>
      </fill>
      <alignment horizontal="center" vertical="center" wrapText="0" shrinkToFit="0"/>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b/>
        <sz val="10"/>
        <color rgb="FFCC0000"/>
        <name val="Arial"/>
      </font>
      <fill>
        <patternFill patternType="solid">
          <fgColor rgb="FFFDEAEC"/>
          <bgColor rgb="FFFDEAEC"/>
        </patternFill>
      </fill>
    </dxf>
    <dxf>
      <font>
        <b/>
        <sz val="10"/>
        <color rgb="FF000000"/>
        <name val="Arial"/>
      </font>
      <fill>
        <patternFill patternType="solid">
          <fgColor rgb="FFB7E1CD"/>
          <bgColor rgb="FFB7E1CD"/>
        </patternFill>
      </fill>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b/>
        <sz val="10"/>
        <color rgb="FFCC0000"/>
        <name val="Arial"/>
      </font>
      <fill>
        <patternFill patternType="solid">
          <fgColor rgb="FFFDEAEC"/>
          <bgColor rgb="FFFDEAEC"/>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B7E1CD"/>
          <bgColor rgb="FFB7E1CD"/>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CC0000"/>
        <name val="Arial"/>
      </font>
      <fill>
        <patternFill patternType="solid">
          <fgColor rgb="FFFDEAEC"/>
          <bgColor rgb="FFFDEAEC"/>
        </patternFill>
      </fill>
    </dxf>
    <dxf>
      <font>
        <b/>
        <sz val="10"/>
        <color rgb="FF000000"/>
        <name val="Arial"/>
      </font>
      <fill>
        <patternFill patternType="solid">
          <fgColor rgb="FFB7E1CD"/>
          <bgColor rgb="FFB7E1CD"/>
        </patternFill>
      </fill>
    </dxf>
    <dxf>
      <font>
        <b/>
        <sz val="10"/>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b/>
        <sz val="10"/>
        <color rgb="FF006600"/>
        <name val="Arial"/>
      </font>
      <fill>
        <patternFill patternType="solid">
          <fgColor rgb="FFEDF9F4"/>
          <bgColor rgb="FFEDF9F4"/>
        </patternFill>
      </fill>
    </dxf>
    <dxf>
      <font>
        <b/>
        <sz val="10"/>
        <color rgb="FFCC0000"/>
        <name val="Arial"/>
      </font>
      <fill>
        <patternFill patternType="solid">
          <fgColor rgb="FFFDEAEC"/>
          <bgColor rgb="FFFDEAEC"/>
        </patternFill>
      </fill>
    </dxf>
    <dxf>
      <font>
        <b/>
        <sz val="10"/>
        <color rgb="FF000000"/>
        <name val="Arial"/>
      </font>
      <fill>
        <patternFill patternType="solid">
          <fgColor rgb="FFB7E1CD"/>
          <bgColor rgb="FFB7E1CD"/>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b/>
        <sz val="10"/>
        <color rgb="FFCC0000"/>
        <name val="Arial"/>
      </font>
      <fill>
        <patternFill patternType="solid">
          <fgColor rgb="FFFDEAEC"/>
          <bgColor rgb="FFFDEAEC"/>
        </patternFill>
      </fill>
    </dxf>
    <dxf>
      <font>
        <b/>
        <sz val="10"/>
        <color rgb="FF000000"/>
        <name val="Arial"/>
      </font>
      <fill>
        <patternFill patternType="solid">
          <fgColor rgb="FFB7E1CD"/>
          <bgColor rgb="FFB7E1CD"/>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b/>
        <sz val="10"/>
        <color rgb="FFCC0000"/>
        <name val="Arial"/>
      </font>
      <fill>
        <patternFill patternType="solid">
          <fgColor rgb="FFFDEAEC"/>
          <bgColor rgb="FFFDEAEC"/>
        </patternFill>
      </fill>
    </dxf>
    <dxf>
      <font>
        <b/>
        <sz val="10"/>
        <color rgb="FF000000"/>
        <name val="Arial"/>
      </font>
      <fill>
        <patternFill patternType="solid">
          <fgColor rgb="FFB7E1CD"/>
          <bgColor rgb="FFB7E1CD"/>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6600"/>
        <name val="Arial"/>
      </font>
      <fill>
        <patternFill patternType="solid">
          <fgColor rgb="FFEDF9F4"/>
          <bgColor rgb="FFEDF9F4"/>
        </patternFill>
      </fill>
    </dxf>
    <dxf>
      <font>
        <b/>
        <sz val="10"/>
        <color rgb="FF006600"/>
        <name val="Arial"/>
      </font>
      <fill>
        <patternFill patternType="solid">
          <fgColor rgb="FFEDF9F4"/>
          <bgColor rgb="FFEDF9F4"/>
        </patternFill>
      </fill>
    </dxf>
    <dxf>
      <font>
        <b/>
        <sz val="10"/>
        <color rgb="FFCC0000"/>
        <name val="Arial"/>
      </font>
      <fill>
        <patternFill patternType="solid">
          <fgColor rgb="FFFDEAEC"/>
          <bgColor rgb="FFFDEAEC"/>
        </patternFill>
      </fill>
    </dxf>
    <dxf>
      <font>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b/>
        <sz val="10"/>
        <color rgb="FFCC0000"/>
        <name val="Arial"/>
      </font>
      <fill>
        <patternFill patternType="solid">
          <fgColor rgb="FFFDEAEC"/>
          <bgColor rgb="FFFDEAEC"/>
        </patternFill>
      </fill>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000000"/>
        <name val="Arial"/>
      </font>
      <fill>
        <patternFill patternType="solid">
          <fgColor rgb="FFB7E1CD"/>
          <bgColor rgb="FFB7E1CD"/>
        </patternFill>
      </fill>
    </dxf>
    <dxf>
      <font>
        <b/>
        <sz val="10"/>
        <color rgb="FF006600"/>
        <name val="Arial"/>
      </font>
      <fill>
        <patternFill patternType="solid">
          <fgColor rgb="FFEDF9F4"/>
          <bgColor rgb="FFEDF9F4"/>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CC0000"/>
        <name val="Arial"/>
      </font>
      <fill>
        <patternFill patternType="solid">
          <fgColor rgb="FFFDEAEC"/>
          <bgColor rgb="FFFDEAEC"/>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b/>
        <sz val="10"/>
        <color rgb="FFCC0000"/>
        <name val="Arial"/>
      </font>
      <fill>
        <patternFill patternType="solid">
          <fgColor rgb="FFFDEAEC"/>
          <bgColor rgb="FFFDEAEC"/>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b/>
        <sz val="10"/>
        <color rgb="FF000000"/>
        <name val="Arial"/>
      </font>
      <fill>
        <patternFill patternType="solid">
          <fgColor rgb="FFB7E1CD"/>
          <bgColor rgb="FFB7E1CD"/>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b/>
        <sz val="10"/>
        <color rgb="FFCC0000"/>
        <name val="Arial"/>
      </font>
      <fill>
        <patternFill patternType="solid">
          <fgColor rgb="FFFDEAEC"/>
          <bgColor rgb="FFFDEAEC"/>
        </patternFill>
      </fill>
    </dxf>
    <dxf>
      <font>
        <b/>
        <sz val="10"/>
        <color rgb="FF000000"/>
        <name val="Arial"/>
      </font>
      <fill>
        <patternFill patternType="solid">
          <fgColor rgb="FFB7E1CD"/>
          <bgColor rgb="FFB7E1CD"/>
        </patternFill>
      </fill>
    </dxf>
    <dxf>
      <font>
        <b/>
        <sz val="10"/>
        <color rgb="FF000000"/>
        <name val="Arial"/>
      </font>
      <fill>
        <patternFill patternType="solid">
          <fgColor rgb="FFFFFFFF"/>
          <bgColor rgb="FFFFFFFF"/>
        </patternFill>
      </fill>
      <alignment horizontal="center" vertical="center" wrapText="0" shrinkToFit="0"/>
    </dxf>
    <dxf>
      <font>
        <b/>
        <sz val="10"/>
        <color rgb="FFCC0000"/>
        <name val="Arial"/>
      </font>
      <fill>
        <patternFill patternType="solid">
          <fgColor rgb="FFFDEAEC"/>
          <bgColor rgb="FFFDEAEC"/>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CC0000"/>
        <name val="Arial"/>
      </font>
      <fill>
        <patternFill patternType="solid">
          <fgColor rgb="FFFDEAEC"/>
          <bgColor rgb="FFFDEAEC"/>
        </patternFill>
      </fill>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b/>
        <sz val="10"/>
        <color rgb="FFCC0000"/>
        <name val="Arial"/>
      </font>
      <fill>
        <patternFill patternType="solid">
          <fgColor rgb="FFFDEAEC"/>
          <bgColor rgb="FFFDEAEC"/>
        </patternFill>
      </fill>
    </dxf>
    <dxf>
      <font>
        <b/>
        <sz val="10"/>
        <color rgb="FF000000"/>
        <name val="Arial"/>
      </font>
      <fill>
        <patternFill patternType="solid">
          <fgColor rgb="FFB7E1CD"/>
          <bgColor rgb="FFB7E1CD"/>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b/>
        <sz val="10"/>
        <color rgb="FFCC0000"/>
        <name val="Arial"/>
      </font>
      <fill>
        <patternFill patternType="solid">
          <fgColor rgb="FFFDEAEC"/>
          <bgColor rgb="FFFDEAEC"/>
        </patternFill>
      </fill>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b/>
        <sz val="10"/>
        <color rgb="FFCC0000"/>
        <name val="Arial"/>
      </font>
      <fill>
        <patternFill patternType="solid">
          <fgColor rgb="FFFDEAEC"/>
          <bgColor rgb="FFFDEAEC"/>
        </patternFill>
      </fill>
    </dxf>
    <dxf>
      <font>
        <b/>
        <sz val="10"/>
        <color rgb="FF000000"/>
        <name val="Arial"/>
      </font>
      <fill>
        <patternFill patternType="solid">
          <fgColor rgb="FFB7E1CD"/>
          <bgColor rgb="FFB7E1CD"/>
        </patternFill>
      </fill>
    </dxf>
    <dxf>
      <font>
        <b/>
        <sz val="10"/>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b/>
        <sz val="10"/>
        <color rgb="FFCC0000"/>
        <name val="Arial"/>
      </font>
      <fill>
        <patternFill patternType="solid">
          <fgColor rgb="FFFDEAEC"/>
          <bgColor rgb="FFFDEAEC"/>
        </patternFill>
      </fill>
    </dxf>
    <dxf>
      <font>
        <sz val="10"/>
        <color rgb="FFFFFFFF"/>
        <name val="Arial"/>
      </font>
      <fill>
        <patternFill patternType="solid">
          <fgColor rgb="FF808080"/>
          <bgColor rgb="FF808080"/>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b/>
        <sz val="10"/>
        <color rgb="FFCC0000"/>
        <name val="Arial"/>
      </font>
      <fill>
        <patternFill patternType="solid">
          <fgColor rgb="FFFDEAEC"/>
          <bgColor rgb="FFFDEAEC"/>
        </patternFill>
      </fill>
    </dxf>
    <dxf>
      <font>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color rgb="FF000000"/>
        <name val="Arial"/>
      </font>
      <fill>
        <patternFill patternType="solid">
          <fgColor rgb="FFFFFFFF"/>
          <bgColor rgb="FFFFFFFF"/>
        </patternFill>
      </fill>
      <alignment horizontal="center" vertical="center" wrapText="0" shrinkToFit="0"/>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sz val="10"/>
        <color rgb="FFFFFFFF"/>
        <name val="Arial"/>
      </font>
      <fill>
        <patternFill patternType="solid">
          <fgColor rgb="FF808080"/>
          <bgColor rgb="FF808080"/>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b/>
        <sz val="10"/>
        <color rgb="FFCC0000"/>
        <name val="Arial"/>
      </font>
      <fill>
        <patternFill patternType="solid">
          <fgColor rgb="FFFDEAEC"/>
          <bgColor rgb="FFFDEAEC"/>
        </patternFill>
      </fill>
    </dxf>
    <dxf>
      <font>
        <b/>
        <sz val="10"/>
        <color rgb="FF000000"/>
        <name val="Arial"/>
      </font>
      <fill>
        <patternFill patternType="solid">
          <fgColor rgb="FFB7E1CD"/>
          <bgColor rgb="FFB7E1CD"/>
        </patternFill>
      </fill>
    </dxf>
    <dxf>
      <font>
        <b/>
        <sz val="10"/>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CC0000"/>
        <name val="Arial"/>
      </font>
      <fill>
        <patternFill patternType="solid">
          <fgColor rgb="FFFDEAEC"/>
          <bgColor rgb="FFFDEAEC"/>
        </patternFill>
      </fill>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b/>
        <sz val="7"/>
        <color rgb="FFFFFFFF"/>
        <name val="Arial"/>
      </font>
      <fill>
        <patternFill patternType="solid">
          <fgColor rgb="FFCC0000"/>
          <bgColor rgb="FFCC0000"/>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ill>
        <patternFill patternType="solid">
          <fgColor rgb="FFD8D8D8"/>
          <bgColor rgb="FFD8D8D8"/>
        </patternFill>
      </fill>
    </dxf>
    <dxf>
      <font>
        <b/>
        <sz val="10"/>
        <color rgb="FF000000"/>
        <name val="Arial"/>
      </font>
      <fill>
        <patternFill patternType="solid">
          <fgColor rgb="FFB7E1CD"/>
          <bgColor rgb="FFB7E1CD"/>
        </patternFill>
      </fill>
    </dxf>
    <dxf>
      <font>
        <b/>
        <sz val="7"/>
        <color rgb="FFFFFFFF"/>
        <name val="Arial"/>
      </font>
      <fill>
        <patternFill patternType="solid">
          <fgColor rgb="FFCC0000"/>
          <bgColor rgb="FFCC0000"/>
        </patternFill>
      </fill>
    </dxf>
    <dxf>
      <font>
        <b/>
        <sz val="10"/>
        <color rgb="FFFFFFFF"/>
        <name val="Arial Black"/>
      </font>
      <numFmt numFmtId="31" formatCode="[h]:mm:ss"/>
      <fill>
        <patternFill patternType="solid">
          <fgColor rgb="FF77BC65"/>
          <bgColor rgb="FF77BC65"/>
        </patternFill>
      </fill>
      <alignment vertical="center" wrapText="0" shrinkToFit="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3" Type="http://schemas.openxmlformats.org/officeDocument/2006/relationships/hyperlink" Target="https://www.w3.org/TR/WCAG/#images-of-text" TargetMode="External"/><Relationship Id="rId18" Type="http://schemas.openxmlformats.org/officeDocument/2006/relationships/hyperlink" Target="https://www.w3.org/TR/WCAG/#keyboard" TargetMode="External"/><Relationship Id="rId26" Type="http://schemas.openxmlformats.org/officeDocument/2006/relationships/hyperlink" Target="https://www.w3.org/TR/WCAG/#focus-order" TargetMode="External"/><Relationship Id="rId39" Type="http://schemas.openxmlformats.org/officeDocument/2006/relationships/hyperlink" Target="https://www.w3.org/TR/WCAG/#consistent-navigation" TargetMode="External"/><Relationship Id="rId21" Type="http://schemas.openxmlformats.org/officeDocument/2006/relationships/hyperlink" Target="https://www.w3.org/TR/WCAG/#timing-adjustable" TargetMode="External"/><Relationship Id="rId34" Type="http://schemas.openxmlformats.org/officeDocument/2006/relationships/hyperlink" Target="https://www.w3.org/TR/WCAG/#motion-actuation" TargetMode="External"/><Relationship Id="rId42" Type="http://schemas.openxmlformats.org/officeDocument/2006/relationships/hyperlink" Target="https://www.w3.org/TR/WCAG/#error-suggestion" TargetMode="External"/><Relationship Id="rId47" Type="http://schemas.openxmlformats.org/officeDocument/2006/relationships/image" Target="../media/image1.png"/><Relationship Id="rId7"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ext-spacing" TargetMode="External"/><Relationship Id="rId29" Type="http://schemas.openxmlformats.org/officeDocument/2006/relationships/hyperlink" Target="https://www.w3.org/TR/WCAG/#headings-and-labels" TargetMode="External"/><Relationship Id="rId1" Type="http://schemas.openxmlformats.org/officeDocument/2006/relationships/hyperlink" Target="https://www.w3.org/TR/WCAG/#audio-description-prerecorded" TargetMode="External"/><Relationship Id="rId6" Type="http://schemas.openxmlformats.org/officeDocument/2006/relationships/hyperlink" Target="https://www.w3.org/TR/WCAG/#sensory-characteristics" TargetMode="External"/><Relationship Id="rId11" Type="http://schemas.openxmlformats.org/officeDocument/2006/relationships/hyperlink" Target="https://www.w3.org/TR/WCAG/#contrast-minimum" TargetMode="External"/><Relationship Id="rId24" Type="http://schemas.openxmlformats.org/officeDocument/2006/relationships/hyperlink" Target="https://www.w3.org/TR/WCAG/#bypass-blocks" TargetMode="External"/><Relationship Id="rId32" Type="http://schemas.openxmlformats.org/officeDocument/2006/relationships/hyperlink" Target="https://www.w3.org/TR/WCAG/#pointer-cancellation" TargetMode="External"/><Relationship Id="rId37" Type="http://schemas.openxmlformats.org/officeDocument/2006/relationships/hyperlink" Target="https://www.w3.org/TR/WCAG/#on-focus" TargetMode="External"/><Relationship Id="rId40" Type="http://schemas.openxmlformats.org/officeDocument/2006/relationships/hyperlink" Target="https://www.w3.org/TR/WCAG/#consistent-identification" TargetMode="External"/><Relationship Id="rId45" Type="http://schemas.openxmlformats.org/officeDocument/2006/relationships/hyperlink" Target="https://www.w3.org/TR/WCAG/#name-role-value" TargetMode="External"/><Relationship Id="rId5" Type="http://schemas.openxmlformats.org/officeDocument/2006/relationships/hyperlink" Target="https://www.w3.org/TR/WCAG/#meaningful-sequence" TargetMode="External"/><Relationship Id="rId15" Type="http://schemas.openxmlformats.org/officeDocument/2006/relationships/hyperlink" Target="https://www.w3.org/TR/WCAG/#non-text-contrast" TargetMode="External"/><Relationship Id="rId23" Type="http://schemas.openxmlformats.org/officeDocument/2006/relationships/hyperlink" Target="https://www.w3.org/TR/WCAG/#three-flashes-or-below-threshold" TargetMode="External"/><Relationship Id="rId28" Type="http://schemas.openxmlformats.org/officeDocument/2006/relationships/hyperlink" Target="https://www.w3.org/TR/WCAG/#multiple-ways" TargetMode="External"/><Relationship Id="rId36" Type="http://schemas.openxmlformats.org/officeDocument/2006/relationships/hyperlink" Target="https://www.w3.org/TR/WCAG/#language-of-parts" TargetMode="External"/><Relationship Id="rId10" Type="http://schemas.openxmlformats.org/officeDocument/2006/relationships/hyperlink" Target="https://www.w3.org/TR/WCAG/#audio-control" TargetMode="External"/><Relationship Id="rId19" Type="http://schemas.openxmlformats.org/officeDocument/2006/relationships/hyperlink" Target="https://www.w3.org/TR/WCAG/#no-keyboard-trap" TargetMode="External"/><Relationship Id="rId31" Type="http://schemas.openxmlformats.org/officeDocument/2006/relationships/hyperlink" Target="https://www.w3.org/TR/WCAG/#pointer-gestures" TargetMode="External"/><Relationship Id="rId44" Type="http://schemas.openxmlformats.org/officeDocument/2006/relationships/hyperlink" Target="https://www.w3.org/TR/WCAG/#parsing" TargetMode="External"/><Relationship Id="rId4" Type="http://schemas.openxmlformats.org/officeDocument/2006/relationships/hyperlink" Target="https://www.w3.org/TR/WCAG/#info-and-relationships" TargetMode="External"/><Relationship Id="rId9" Type="http://schemas.openxmlformats.org/officeDocument/2006/relationships/hyperlink" Target="https://www.w3.org/TR/WCAG/#use-of-color" TargetMode="External"/><Relationship Id="rId14" Type="http://schemas.openxmlformats.org/officeDocument/2006/relationships/hyperlink" Target="https://www.w3.org/TR/WCAG/#reflow" TargetMode="External"/><Relationship Id="rId22" Type="http://schemas.openxmlformats.org/officeDocument/2006/relationships/hyperlink" Target="https://www.w3.org/TR/WCAG/#pause-stop-hide" TargetMode="External"/><Relationship Id="rId27" Type="http://schemas.openxmlformats.org/officeDocument/2006/relationships/hyperlink" Target="https://www.w3.org/TR/WCAG/#link-purpose-in-context" TargetMode="External"/><Relationship Id="rId30" Type="http://schemas.openxmlformats.org/officeDocument/2006/relationships/hyperlink" Target="https://www.w3.org/TR/WCAG/#focus-visible" TargetMode="External"/><Relationship Id="rId35" Type="http://schemas.openxmlformats.org/officeDocument/2006/relationships/hyperlink" Target="https://www.w3.org/TR/WCAG/#language-of-page" TargetMode="External"/><Relationship Id="rId43" Type="http://schemas.openxmlformats.org/officeDocument/2006/relationships/hyperlink" Target="https://www.w3.org/TR/WCAG/#error-prevention-legal-financial-data" TargetMode="External"/><Relationship Id="rId8" Type="http://schemas.openxmlformats.org/officeDocument/2006/relationships/hyperlink" Target="https://www.w3.org/TR/WCAG/#identify-input-purpose"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resize-text" TargetMode="External"/><Relationship Id="rId17" Type="http://schemas.openxmlformats.org/officeDocument/2006/relationships/hyperlink" Target="https://www.w3.org/TR/WCAG/#content-on-hover-or-focus" TargetMode="External"/><Relationship Id="rId25" Type="http://schemas.openxmlformats.org/officeDocument/2006/relationships/hyperlink" Target="https://www.w3.org/TR/WCAG/#page-titled" TargetMode="External"/><Relationship Id="rId33" Type="http://schemas.openxmlformats.org/officeDocument/2006/relationships/hyperlink" Target="https://www.w3.org/TR/WCAG/#label-in-name" TargetMode="External"/><Relationship Id="rId38" Type="http://schemas.openxmlformats.org/officeDocument/2006/relationships/hyperlink" Target="https://www.w3.org/TR/WCAG/#on-input" TargetMode="External"/><Relationship Id="rId46" Type="http://schemas.openxmlformats.org/officeDocument/2006/relationships/hyperlink" Target="https://www.w3.org/TR/WCAG/#status-messages" TargetMode="External"/><Relationship Id="rId20" Type="http://schemas.openxmlformats.org/officeDocument/2006/relationships/hyperlink" Target="https://www.w3.org/TR/WCAG/#character-key-shortcuts" TargetMode="External"/><Relationship Id="rId41" Type="http://schemas.openxmlformats.org/officeDocument/2006/relationships/hyperlink" Target="https://www.w3.org/TR/WCAG/#labels-or-instructions" TargetMode="External"/></Relationships>
</file>

<file path=xl/drawings/_rels/drawing6.xml.rels><?xml version="1.0" encoding="UTF-8" standalone="yes"?>
<Relationships xmlns="http://schemas.openxmlformats.org/package/2006/relationships"><Relationship Id="rId13" Type="http://schemas.openxmlformats.org/officeDocument/2006/relationships/hyperlink" Target="https://www.w3.org/TR/WCAG/#images-of-text" TargetMode="External"/><Relationship Id="rId18" Type="http://schemas.openxmlformats.org/officeDocument/2006/relationships/hyperlink" Target="https://www.w3.org/TR/WCAG/#keyboar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error-prevention-legal-financial-data" TargetMode="External"/><Relationship Id="rId21" Type="http://schemas.openxmlformats.org/officeDocument/2006/relationships/hyperlink" Target="https://www.w3.org/TR/WCAG/#timing-adjustable" TargetMode="External"/><Relationship Id="rId34" Type="http://schemas.openxmlformats.org/officeDocument/2006/relationships/hyperlink" Target="https://www.w3.org/TR/WCAG/#language-of-parts" TargetMode="External"/><Relationship Id="rId42" Type="http://schemas.openxmlformats.org/officeDocument/2006/relationships/hyperlink" Target="https://www.w3.org/TR/WCAG/#status-messages" TargetMode="External"/><Relationship Id="rId7" Type="http://schemas.openxmlformats.org/officeDocument/2006/relationships/hyperlink" Target="https://www.w3.org/TR/WCAG/#audio-description-prerecorded" TargetMode="External"/><Relationship Id="rId2" Type="http://schemas.openxmlformats.org/officeDocument/2006/relationships/hyperlink" Target="https://www.w3.org/TR/WCAG/#audio-only-and-video-only-prerecorded" TargetMode="External"/><Relationship Id="rId16" Type="http://schemas.openxmlformats.org/officeDocument/2006/relationships/hyperlink" Target="https://www.w3.org/TR/WCAG/#text-spacing" TargetMode="External"/><Relationship Id="rId20" Type="http://schemas.openxmlformats.org/officeDocument/2006/relationships/hyperlink" Target="https://www.w3.org/TR/WCAG/#character-key-shortcuts"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name-role-value" TargetMode="External"/><Relationship Id="rId1" Type="http://schemas.openxmlformats.org/officeDocument/2006/relationships/hyperlink" Target="https://www.w3.org/TR/WCAG/#audio-description-or-media-alternative-prerecorded" TargetMode="External"/><Relationship Id="rId6" Type="http://schemas.openxmlformats.org/officeDocument/2006/relationships/hyperlink" Target="https://www.w3.org/TR/WCAG/#info-and-relationships" TargetMode="External"/><Relationship Id="rId11" Type="http://schemas.openxmlformats.org/officeDocument/2006/relationships/hyperlink" Target="https://www.w3.org/TR/WCAG/#contrast-minimum" TargetMode="External"/><Relationship Id="rId24" Type="http://schemas.openxmlformats.org/officeDocument/2006/relationships/hyperlink" Target="https://www.w3.org/TR/WCAG/#page-titled"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labels-or-instructions" TargetMode="External"/><Relationship Id="rId40" Type="http://schemas.openxmlformats.org/officeDocument/2006/relationships/hyperlink" Target="https://www.w3.org/TR/WCAG/#parsing" TargetMode="External"/><Relationship Id="rId5" Type="http://schemas.openxmlformats.org/officeDocument/2006/relationships/hyperlink" Target="https://www.w3.org/TR/WCAG/#meaningful-sequence" TargetMode="External"/><Relationship Id="rId15" Type="http://schemas.openxmlformats.org/officeDocument/2006/relationships/hyperlink" Target="https://www.w3.org/TR/WCAG/#non-text-contrast" TargetMode="External"/><Relationship Id="rId23" Type="http://schemas.openxmlformats.org/officeDocument/2006/relationships/hyperlink" Target="https://www.w3.org/TR/WCAG/#three-flashes-or-below-threshold"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on-input" TargetMode="External"/><Relationship Id="rId10" Type="http://schemas.openxmlformats.org/officeDocument/2006/relationships/hyperlink" Target="https://www.w3.org/TR/WCAG/#audio-control" TargetMode="External"/><Relationship Id="rId19" Type="http://schemas.openxmlformats.org/officeDocument/2006/relationships/hyperlink" Target="https://www.w3.org/TR/WCAG/#no-keyboard-trap" TargetMode="External"/><Relationship Id="rId31" Type="http://schemas.openxmlformats.org/officeDocument/2006/relationships/hyperlink" Target="https://www.w3.org/TR/WCAG/#label-in-name" TargetMode="External"/><Relationship Id="rId4" Type="http://schemas.openxmlformats.org/officeDocument/2006/relationships/hyperlink" Target="https://www.w3.org/TR/WCAG/#sensory-characteristics" TargetMode="External"/><Relationship Id="rId9" Type="http://schemas.openxmlformats.org/officeDocument/2006/relationships/hyperlink" Target="https://www.w3.org/TR/WCAG/#use-of-color" TargetMode="External"/><Relationship Id="rId14" Type="http://schemas.openxmlformats.org/officeDocument/2006/relationships/hyperlink" Target="https://www.w3.org/TR/WCAG/#reflow" TargetMode="External"/><Relationship Id="rId22" Type="http://schemas.openxmlformats.org/officeDocument/2006/relationships/hyperlink" Target="https://www.w3.org/TR/WCAG/#pause-stop-hide"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focus" TargetMode="External"/><Relationship Id="rId43" Type="http://schemas.openxmlformats.org/officeDocument/2006/relationships/image" Target="../media/image1.png"/><Relationship Id="rId8" Type="http://schemas.openxmlformats.org/officeDocument/2006/relationships/hyperlink" Target="https://www.w3.org/TR/WCAG/#identify-input-purpose" TargetMode="External"/><Relationship Id="rId3" Type="http://schemas.openxmlformats.org/officeDocument/2006/relationships/hyperlink" Target="https://www.w3.org/TR/WCAG/#orientation" TargetMode="External"/><Relationship Id="rId12" Type="http://schemas.openxmlformats.org/officeDocument/2006/relationships/hyperlink" Target="https://www.w3.org/TR/WCAG/#resize-text" TargetMode="External"/><Relationship Id="rId17" Type="http://schemas.openxmlformats.org/officeDocument/2006/relationships/hyperlink" Target="https://www.w3.org/TR/WCAG/#content-on-hover-or-focus"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suggestion" TargetMode="Externa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9</xdr:col>
      <xdr:colOff>238125</xdr:colOff>
      <xdr:row>10</xdr:row>
      <xdr:rowOff>180975</xdr:rowOff>
    </xdr:from>
    <xdr:ext cx="400050" cy="238125"/>
    <xdr:sp macro="" textlink="">
      <xdr:nvSpPr>
        <xdr:cNvPr id="3" name="Shape 3" descr="Añadir en la tabla ubicada en las celdas K12 a L23 el nombre y la URL de las tecnologías utilizadas y no incluídas en el listado. ">
          <a:extLst>
            <a:ext uri="{FF2B5EF4-FFF2-40B4-BE49-F238E27FC236}">
              <a16:creationId xmlns:a16="http://schemas.microsoft.com/office/drawing/2014/main" id="{00000000-0008-0000-0200-000003000000}"/>
            </a:ext>
          </a:extLst>
        </xdr:cNvPr>
        <xdr:cNvSpPr/>
      </xdr:nvSpPr>
      <xdr:spPr>
        <a:xfrm>
          <a:off x="5150738" y="3665700"/>
          <a:ext cx="390525" cy="228600"/>
        </a:xfrm>
        <a:custGeom>
          <a:avLst/>
          <a:gdLst/>
          <a:ahLst/>
          <a:cxnLst/>
          <a:rect l="l" t="t" r="r" b="b"/>
          <a:pathLst>
            <a:path w="1112" h="637" extrusionOk="0">
              <a:moveTo>
                <a:pt x="0" y="159"/>
              </a:moveTo>
              <a:lnTo>
                <a:pt x="833" y="159"/>
              </a:lnTo>
              <a:lnTo>
                <a:pt x="833" y="0"/>
              </a:lnTo>
              <a:lnTo>
                <a:pt x="1111" y="318"/>
              </a:lnTo>
              <a:lnTo>
                <a:pt x="833" y="636"/>
              </a:lnTo>
              <a:lnTo>
                <a:pt x="833" y="477"/>
              </a:lnTo>
              <a:lnTo>
                <a:pt x="0" y="477"/>
              </a:lnTo>
              <a:lnTo>
                <a:pt x="0" y="159"/>
              </a:lnTo>
            </a:path>
          </a:pathLst>
        </a:custGeom>
        <a:solidFill>
          <a:srgbClr val="729FCF"/>
        </a:solidFill>
        <a:ln w="9525" cap="flat" cmpd="sng">
          <a:solidFill>
            <a:srgbClr val="3465A4"/>
          </a:solidFill>
          <a:prstDash val="solid"/>
          <a:round/>
          <a:headEnd type="none" w="sm" len="sm"/>
          <a:tailEnd type="none" w="sm" len="sm"/>
        </a:ln>
      </xdr:spPr>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11</xdr:col>
      <xdr:colOff>28575</xdr:colOff>
      <xdr:row>54</xdr:row>
      <xdr:rowOff>200025</xdr:rowOff>
    </xdr:from>
    <xdr:ext cx="6600825" cy="1790700"/>
    <xdr:sp macro="" textlink="">
      <xdr:nvSpPr>
        <xdr:cNvPr id="4" name="Shape 4"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400-000004000000}"/>
            </a:ext>
          </a:extLst>
        </xdr:cNvPr>
        <xdr:cNvSpPr txBox="1"/>
      </xdr:nvSpPr>
      <xdr:spPr>
        <a:xfrm>
          <a:off x="2050350" y="2889413"/>
          <a:ext cx="6591300" cy="17811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strike="noStrike">
              <a:latin typeface="Arial"/>
              <a:ea typeface="Arial"/>
              <a:cs typeface="Arial"/>
              <a:sym typeface="Arial"/>
            </a:rPr>
            <a:t>5.4 Preservación de la información de accesibilidad durante una conversión (Condicional)</a:t>
          </a:r>
          <a:endParaRPr sz="1400"/>
        </a:p>
        <a:p>
          <a:pPr marL="0" marR="0" lvl="0" indent="0" algn="l" rtl="0">
            <a:lnSpc>
              <a:spcPct val="100000"/>
            </a:lnSpc>
            <a:spcBef>
              <a:spcPts val="0"/>
            </a:spcBef>
            <a:spcAft>
              <a:spcPts val="0"/>
            </a:spcAft>
            <a:buSzPts val="1100"/>
            <a:buFont typeface="Arial"/>
            <a:buNone/>
          </a:pPr>
          <a:endParaRPr sz="1100" b="0" u="sng" strike="noStrike">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strike="noStrike">
              <a:latin typeface="Arial"/>
              <a:ea typeface="Arial"/>
              <a:cs typeface="Arial"/>
              <a:sym typeface="Arial"/>
            </a:rPr>
            <a:t>Condición:</a:t>
          </a:r>
          <a:r>
            <a:rPr lang="en-US" sz="1100" b="0" strike="noStrike">
              <a:latin typeface="Arial"/>
              <a:ea typeface="Arial"/>
              <a:cs typeface="Arial"/>
              <a:sym typeface="Arial"/>
            </a:rPr>
            <a:t> </a:t>
          </a:r>
          <a:r>
            <a:rPr lang="en-US" sz="1100" b="0" i="0" u="none" strike="noStrike">
              <a:latin typeface="Arial"/>
              <a:ea typeface="Arial"/>
              <a:cs typeface="Arial"/>
              <a:sym typeface="Arial"/>
            </a:rPr>
            <a:t>Cuando el contenido web convierta informaciones o comunicaciones.</a:t>
          </a:r>
          <a:endParaRPr sz="1400"/>
        </a:p>
        <a:p>
          <a:pPr marL="0" marR="0" lvl="0" indent="0" algn="l" rtl="0">
            <a:lnSpc>
              <a:spcPct val="100000"/>
            </a:lnSpc>
            <a:spcBef>
              <a:spcPts val="0"/>
            </a:spcBef>
            <a:spcAft>
              <a:spcPts val="0"/>
            </a:spcAft>
            <a:buSzPts val="1100"/>
            <a:buFont typeface="Arial"/>
            <a:buNone/>
          </a:pPr>
          <a:endParaRPr sz="1100" b="0" i="0" u="none" strike="noStrike">
            <a:latin typeface="Arial"/>
            <a:ea typeface="Arial"/>
            <a:cs typeface="Arial"/>
            <a:sym typeface="Arial"/>
          </a:endParaRPr>
        </a:p>
        <a:p>
          <a:pPr marL="0" lvl="0" indent="0" algn="l" rtl="0">
            <a:spcBef>
              <a:spcPts val="0"/>
            </a:spcBef>
            <a:spcAft>
              <a:spcPts val="0"/>
            </a:spcAft>
            <a:buNone/>
          </a:pPr>
          <a:r>
            <a:rPr lang="en-US" sz="1100" b="0" strike="noStrike">
              <a:latin typeface="Arial"/>
              <a:ea typeface="Arial"/>
              <a:cs typeface="Arial"/>
              <a:sym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sz="1100" b="0" strike="noStrike">
            <a:latin typeface="Times New Roman"/>
            <a:ea typeface="Times New Roman"/>
            <a:cs typeface="Times New Roman"/>
            <a:sym typeface="Times New Roman"/>
          </a:endParaRPr>
        </a:p>
      </xdr:txBody>
    </xdr:sp>
    <xdr:clientData fLocksWithSheet="0"/>
  </xdr:oneCellAnchor>
  <xdr:oneCellAnchor>
    <xdr:from>
      <xdr:col>11</xdr:col>
      <xdr:colOff>28575</xdr:colOff>
      <xdr:row>36</xdr:row>
      <xdr:rowOff>66675</xdr:rowOff>
    </xdr:from>
    <xdr:ext cx="6800850" cy="2428875"/>
    <xdr:sp macro="" textlink="">
      <xdr:nvSpPr>
        <xdr:cNvPr id="5" name="Shape 5"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400-000005000000}"/>
            </a:ext>
          </a:extLst>
        </xdr:cNvPr>
        <xdr:cNvSpPr txBox="1"/>
      </xdr:nvSpPr>
      <xdr:spPr>
        <a:xfrm>
          <a:off x="1950338" y="2570325"/>
          <a:ext cx="6791325" cy="24193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100"/>
            <a:buFont typeface="Arial"/>
            <a:buNone/>
          </a:pPr>
          <a:r>
            <a:rPr lang="en-US" sz="1100" b="1" u="none" strike="noStrike">
              <a:solidFill>
                <a:srgbClr val="000000"/>
              </a:solidFill>
              <a:latin typeface="Arial"/>
              <a:ea typeface="Arial"/>
              <a:cs typeface="Arial"/>
              <a:sym typeface="Arial"/>
            </a:rPr>
            <a:t>5.3 Biométrica (Condicional)</a:t>
          </a:r>
          <a:endParaRPr sz="1400"/>
        </a:p>
        <a:p>
          <a:pPr marL="0" marR="0" lvl="0" indent="0" algn="l" rtl="0">
            <a:lnSpc>
              <a:spcPct val="100000"/>
            </a:lnSpc>
            <a:spcBef>
              <a:spcPts val="0"/>
            </a:spcBef>
            <a:spcAft>
              <a:spcPts val="0"/>
            </a:spcAft>
            <a:buSzPts val="1100"/>
            <a:buFont typeface="Arial"/>
            <a:buNone/>
          </a:pPr>
          <a:endParaRPr sz="1100" b="0" u="sng"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100"/>
            <a:buFont typeface="Arial"/>
            <a:buNone/>
          </a:pPr>
          <a:r>
            <a:rPr lang="en-US" sz="1100" b="0" u="sng" strike="noStrike">
              <a:solidFill>
                <a:srgbClr val="000000"/>
              </a:solidFill>
              <a:latin typeface="Arial"/>
              <a:ea typeface="Arial"/>
              <a:cs typeface="Arial"/>
              <a:sym typeface="Arial"/>
            </a:rPr>
            <a:t>Condición:</a:t>
          </a:r>
          <a:r>
            <a:rPr lang="en-US" sz="1100" b="0" strike="noStrike">
              <a:solidFill>
                <a:srgbClr val="000000"/>
              </a:solidFill>
              <a:latin typeface="Arial"/>
              <a:ea typeface="Arial"/>
              <a:cs typeface="Arial"/>
              <a:sym typeface="Arial"/>
            </a:rPr>
            <a:t> </a:t>
          </a:r>
          <a:r>
            <a:rPr lang="en-US" sz="1100" b="0" i="0" u="none" strike="noStrike">
              <a:latin typeface="Arial"/>
              <a:ea typeface="Arial"/>
              <a:cs typeface="Arial"/>
              <a:sym typeface="Arial"/>
            </a:rPr>
            <a:t>Cuando el contenido web utilice características biológicas.</a:t>
          </a:r>
          <a:endParaRPr sz="1400"/>
        </a:p>
        <a:p>
          <a:pPr marL="0" marR="0" lvl="0" indent="0" algn="l" rtl="0">
            <a:lnSpc>
              <a:spcPct val="100000"/>
            </a:lnSpc>
            <a:spcBef>
              <a:spcPts val="0"/>
            </a:spcBef>
            <a:spcAft>
              <a:spcPts val="0"/>
            </a:spcAft>
            <a:buSzPts val="1100"/>
            <a:buFont typeface="Arial"/>
            <a:buNone/>
          </a:pPr>
          <a:endParaRPr sz="1100" b="0" i="0" u="none" strike="noStrike">
            <a:latin typeface="Arial"/>
            <a:ea typeface="Arial"/>
            <a:cs typeface="Arial"/>
            <a:sym typeface="Arial"/>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Cuando las TIC utilicen características biológicas, no debe depender del uso de una característica biológica particular como único medio de identificación del usuario o de control de las TIC. </a:t>
          </a:r>
          <a:endParaRPr sz="1400"/>
        </a:p>
        <a:p>
          <a:pPr marL="0" lvl="0" indent="0" algn="l" rtl="0">
            <a:spcBef>
              <a:spcPts val="0"/>
            </a:spcBef>
            <a:spcAft>
              <a:spcPts val="0"/>
            </a:spcAft>
            <a:buNone/>
          </a:pPr>
          <a:endParaRPr sz="11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00" b="0" i="0" u="none" strike="noStrike">
              <a:latin typeface="Arial"/>
              <a:ea typeface="Arial"/>
              <a:cs typeface="Arial"/>
              <a:sym typeface="Arial"/>
            </a:rPr>
            <a:t>NOTA 1: Los medios alternativos de identificación del usuario o de control de las TIC puedenn ser biométricos o no biométricos. </a:t>
          </a:r>
          <a:endParaRPr sz="1400"/>
        </a:p>
        <a:p>
          <a:pPr marL="0" lvl="0" indent="0" algn="l" rtl="0">
            <a:spcBef>
              <a:spcPts val="0"/>
            </a:spcBef>
            <a:spcAft>
              <a:spcPts val="0"/>
            </a:spcAft>
            <a:buNone/>
          </a:pPr>
          <a:r>
            <a:rPr lang="en-US" sz="1000" b="0" i="0" u="none" strike="noStrike">
              <a:latin typeface="Arial"/>
              <a:ea typeface="Arial"/>
              <a:cs typeface="Arial"/>
              <a:sym typeface="Arial"/>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sz="1000" b="0" strike="noStrike">
            <a:latin typeface="Arial"/>
            <a:ea typeface="Arial"/>
            <a:cs typeface="Arial"/>
            <a:sym typeface="Arial"/>
          </a:endParaRPr>
        </a:p>
      </xdr:txBody>
    </xdr:sp>
    <xdr:clientData fLocksWithSheet="0"/>
  </xdr:oneCellAnchor>
  <xdr:oneCellAnchor>
    <xdr:from>
      <xdr:col>11</xdr:col>
      <xdr:colOff>0</xdr:colOff>
      <xdr:row>19</xdr:row>
      <xdr:rowOff>28575</xdr:rowOff>
    </xdr:from>
    <xdr:ext cx="6610350" cy="1514475"/>
    <xdr:sp macro="" textlink="">
      <xdr:nvSpPr>
        <xdr:cNvPr id="6" name="Shape 6"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400-000006000000}"/>
            </a:ext>
          </a:extLst>
        </xdr:cNvPr>
        <xdr:cNvSpPr txBox="1"/>
      </xdr:nvSpPr>
      <xdr:spPr>
        <a:xfrm>
          <a:off x="2045588" y="3027525"/>
          <a:ext cx="6600825" cy="15049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100"/>
            <a:buFont typeface="Arial"/>
            <a:buNone/>
          </a:pPr>
          <a:r>
            <a:rPr lang="en-US" sz="1100" b="1" u="none" strike="noStrike">
              <a:solidFill>
                <a:srgbClr val="000000"/>
              </a:solidFill>
              <a:latin typeface="Arial"/>
              <a:ea typeface="Arial"/>
              <a:cs typeface="Arial"/>
              <a:sym typeface="Arial"/>
            </a:rPr>
            <a:t>5.2 Activación de características de accesibilidad (Condicional)</a:t>
          </a:r>
          <a:endParaRPr sz="1400"/>
        </a:p>
        <a:p>
          <a:pPr marL="0" marR="0" lvl="0" indent="0" algn="l" rtl="0">
            <a:lnSpc>
              <a:spcPct val="100000"/>
            </a:lnSpc>
            <a:spcBef>
              <a:spcPts val="0"/>
            </a:spcBef>
            <a:spcAft>
              <a:spcPts val="0"/>
            </a:spcAft>
            <a:buSzPts val="1100"/>
            <a:buFont typeface="Arial"/>
            <a:buNone/>
          </a:pPr>
          <a:endParaRPr sz="1100" b="0" u="sng"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100"/>
            <a:buFont typeface="Arial"/>
            <a:buNone/>
          </a:pPr>
          <a:r>
            <a:rPr lang="en-US" sz="1100" b="0" u="sng" strike="noStrike">
              <a:solidFill>
                <a:srgbClr val="000000"/>
              </a:solidFill>
              <a:latin typeface="Arial"/>
              <a:ea typeface="Arial"/>
              <a:cs typeface="Arial"/>
              <a:sym typeface="Arial"/>
            </a:rPr>
            <a:t>Condición:</a:t>
          </a:r>
          <a:r>
            <a:rPr lang="en-US" sz="1100" b="0" u="none" strike="noStrike">
              <a:solidFill>
                <a:srgbClr val="000000"/>
              </a:solidFill>
              <a:latin typeface="Arial"/>
              <a:ea typeface="Arial"/>
              <a:cs typeface="Arial"/>
              <a:sym typeface="Arial"/>
            </a:rPr>
            <a:t> </a:t>
          </a:r>
          <a:r>
            <a:rPr lang="en-US" sz="1100" b="0" i="0" u="none" strike="noStrike">
              <a:latin typeface="Arial"/>
              <a:ea typeface="Arial"/>
              <a:cs typeface="Arial"/>
              <a:sym typeface="Arial"/>
            </a:rPr>
            <a:t>Cuando el contenido web tenga características de accesibilidad documentadas.</a:t>
          </a:r>
          <a:endParaRPr sz="1400"/>
        </a:p>
        <a:p>
          <a:pPr marL="0" marR="0" lvl="0" indent="0" algn="l" rtl="0">
            <a:lnSpc>
              <a:spcPct val="100000"/>
            </a:lnSpc>
            <a:spcBef>
              <a:spcPts val="0"/>
            </a:spcBef>
            <a:spcAft>
              <a:spcPts val="0"/>
            </a:spcAft>
            <a:buSzPts val="900"/>
            <a:buFont typeface="Calibri"/>
            <a:buNone/>
          </a:pPr>
          <a:r>
            <a:rPr lang="en-US" sz="900" b="0" i="0" u="none" strike="noStrike">
              <a:latin typeface="Calibri"/>
              <a:ea typeface="Calibri"/>
              <a:cs typeface="Calibri"/>
              <a:sym typeface="Calibri"/>
            </a:rPr>
            <a:t>	</a:t>
          </a:r>
          <a:endParaRPr sz="1400"/>
        </a:p>
        <a:p>
          <a:pPr marL="0" lvl="0" indent="0" algn="l" rtl="0">
            <a:spcBef>
              <a:spcPts val="0"/>
            </a:spcBef>
            <a:spcAft>
              <a:spcPts val="0"/>
            </a:spcAft>
            <a:buNone/>
          </a:pPr>
          <a:r>
            <a:rPr lang="en-US" sz="1100" b="0" strike="noStrike">
              <a:solidFill>
                <a:srgbClr val="000000"/>
              </a:solidFill>
              <a:latin typeface="Arial"/>
              <a:ea typeface="Arial"/>
              <a:cs typeface="Arial"/>
              <a:sym typeface="Arial"/>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endParaRPr sz="1500" b="0" strike="noStrike">
            <a:latin typeface="Times New Roman"/>
            <a:ea typeface="Times New Roman"/>
            <a:cs typeface="Times New Roman"/>
            <a:sym typeface="Times New Roman"/>
          </a:endParaRPr>
        </a:p>
      </xdr:txBody>
    </xdr:sp>
    <xdr:clientData fLocksWithSheet="0"/>
  </xdr:oneCellAnchor>
  <xdr:oneCellAnchor>
    <xdr:from>
      <xdr:col>4</xdr:col>
      <xdr:colOff>28575</xdr:colOff>
      <xdr:row>17</xdr:row>
      <xdr:rowOff>-19050</xdr:rowOff>
    </xdr:from>
    <xdr:ext cx="304800" cy="38100"/>
    <xdr:grpSp>
      <xdr:nvGrpSpPr>
        <xdr:cNvPr id="2" name="Shape 2">
          <a:extLst>
            <a:ext uri="{FF2B5EF4-FFF2-40B4-BE49-F238E27FC236}">
              <a16:creationId xmlns:a16="http://schemas.microsoft.com/office/drawing/2014/main" id="{00000000-0008-0000-0400-000002000000}"/>
            </a:ext>
          </a:extLst>
        </xdr:cNvPr>
        <xdr:cNvGrpSpPr/>
      </xdr:nvGrpSpPr>
      <xdr:grpSpPr>
        <a:xfrm>
          <a:off x="8029575" y="4095750"/>
          <a:ext cx="304800" cy="38100"/>
          <a:chOff x="5193600" y="3780000"/>
          <a:chExt cx="304800" cy="0"/>
        </a:xfrm>
      </xdr:grpSpPr>
      <xdr:cxnSp macro="">
        <xdr:nvCxnSpPr>
          <xdr:cNvPr id="7" name="Shape 7">
            <a:extLst>
              <a:ext uri="{FF2B5EF4-FFF2-40B4-BE49-F238E27FC236}">
                <a16:creationId xmlns:a16="http://schemas.microsoft.com/office/drawing/2014/main" id="{00000000-0008-0000-0400-000007000000}"/>
              </a:ext>
            </a:extLst>
          </xdr:cNvPr>
          <xdr:cNvCxnSpPr/>
        </xdr:nvCxnSpPr>
        <xdr:spPr>
          <a:xfrm rot="10800000">
            <a:off x="5193600" y="3780000"/>
            <a:ext cx="304800" cy="0"/>
          </a:xfrm>
          <a:prstGeom prst="straightConnector1">
            <a:avLst/>
          </a:prstGeom>
          <a:noFill/>
          <a:ln w="28575" cap="flat" cmpd="sng">
            <a:solidFill>
              <a:srgbClr val="FF0000"/>
            </a:solidFill>
            <a:prstDash val="solid"/>
            <a:round/>
            <a:headEnd type="none" w="sm" len="sm"/>
            <a:tailEnd type="triangle" w="med" len="med"/>
          </a:ln>
        </xdr:spPr>
      </xdr:cxnSp>
    </xdr:grpSp>
    <xdr:clientData fLocksWithSheet="0"/>
  </xdr:oneCellAnchor>
  <xdr:oneCellAnchor>
    <xdr:from>
      <xdr:col>14</xdr:col>
      <xdr:colOff>142875</xdr:colOff>
      <xdr:row>16</xdr:row>
      <xdr:rowOff>161925</xdr:rowOff>
    </xdr:from>
    <xdr:ext cx="609600" cy="676275"/>
    <xdr:pic>
      <xdr:nvPicPr>
        <xdr:cNvPr id="3" name="image1.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14</xdr:col>
      <xdr:colOff>133350</xdr:colOff>
      <xdr:row>33</xdr:row>
      <xdr:rowOff>104775</xdr:rowOff>
    </xdr:from>
    <xdr:ext cx="657225" cy="666750"/>
    <xdr:pic>
      <xdr:nvPicPr>
        <xdr:cNvPr id="8" name="image1.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14</xdr:col>
      <xdr:colOff>114300</xdr:colOff>
      <xdr:row>51</xdr:row>
      <xdr:rowOff>66675</xdr:rowOff>
    </xdr:from>
    <xdr:ext cx="609600" cy="676275"/>
    <xdr:pic>
      <xdr:nvPicPr>
        <xdr:cNvPr id="9" name="image1.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11</xdr:col>
      <xdr:colOff>9525</xdr:colOff>
      <xdr:row>134</xdr:row>
      <xdr:rowOff>38100</xdr:rowOff>
    </xdr:from>
    <xdr:ext cx="14935200" cy="2819400"/>
    <xdr:sp macro="" textlink="">
      <xdr:nvSpPr>
        <xdr:cNvPr id="8" name="Shape 8"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500-000008000000}"/>
            </a:ext>
          </a:extLst>
        </xdr:cNvPr>
        <xdr:cNvSpPr txBox="1"/>
      </xdr:nvSpPr>
      <xdr:spPr>
        <a:xfrm>
          <a:off x="0" y="2375063"/>
          <a:ext cx="10692000" cy="28098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6.2.3 Interoperabilidad - Apartado a)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a:t>
          </a:r>
          <a:r>
            <a:rPr lang="en-US" sz="1200" b="0" i="0">
              <a:latin typeface="Arial"/>
              <a:ea typeface="Arial"/>
              <a:cs typeface="Arial"/>
              <a:sym typeface="Arial"/>
            </a:rPr>
            <a:t>Cuando las páginas web con funcionalidad RTT interoperen con otras TIC con funcionalidad RTT (como se especifica en el apartado 6.2.1.1). </a:t>
          </a:r>
          <a:endParaRPr sz="1200" b="0" i="0">
            <a:solidFill>
              <a:srgbClr val="FF0000"/>
            </a:solidFill>
            <a:latin typeface="Arial"/>
            <a:ea typeface="Arial"/>
            <a:cs typeface="Arial"/>
            <a:sym typeface="Arial"/>
          </a:endParaRPr>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i="0">
              <a:latin typeface="Arial"/>
              <a:ea typeface="Arial"/>
              <a:cs typeface="Arial"/>
              <a:sym typeface="Arial"/>
            </a:rPr>
            <a:t>Cuando las TIC con funcionalidad RTT interoperen con otras TIC con funcionalidad RTT (como se especifica en el apartado 6.2.1.1), deben ser compatibles con los mecanismos de interoperabilidad RTT descritos a continuación: </a:t>
          </a:r>
          <a:endParaRPr sz="1400"/>
        </a:p>
        <a:p>
          <a:pPr marL="0" lvl="0" indent="0" algn="l" rtl="0">
            <a:spcBef>
              <a:spcPts val="0"/>
            </a:spcBef>
            <a:spcAft>
              <a:spcPts val="0"/>
            </a:spcAft>
            <a:buNone/>
          </a:pPr>
          <a:endParaRPr sz="1200" b="0" i="0">
            <a:latin typeface="Arial"/>
            <a:ea typeface="Arial"/>
            <a:cs typeface="Arial"/>
            <a:sym typeface="Arial"/>
          </a:endParaRPr>
        </a:p>
        <a:p>
          <a:pPr marL="0" lvl="0" indent="0" algn="l" rtl="0">
            <a:spcBef>
              <a:spcPts val="0"/>
            </a:spcBef>
            <a:spcAft>
              <a:spcPts val="0"/>
            </a:spcAft>
            <a:buNone/>
          </a:pPr>
          <a:r>
            <a:rPr lang="en-US" sz="1200" b="0" i="0">
              <a:latin typeface="Arial"/>
              <a:ea typeface="Arial"/>
              <a:cs typeface="Arial"/>
              <a:sym typeface="Arial"/>
            </a:rPr>
            <a:t>a) TIC que interoperen con otras TIC que se conecten directamente a la Red Telefónica Pública Conmutada (RTPC) según la Recomendación ITU-T V.18 [i.23] o cualquiera de sus anexos relativos a las señales de telefonía con texto en la interfaz de la RTPC.</a:t>
          </a:r>
          <a:endParaRPr sz="1400"/>
        </a:p>
        <a:p>
          <a:pPr marL="0" lvl="0" indent="0" algn="l" rtl="0">
            <a:spcBef>
              <a:spcPts val="0"/>
            </a:spcBef>
            <a:spcAft>
              <a:spcPts val="0"/>
            </a:spcAft>
            <a:buNone/>
          </a:pPr>
          <a:endParaRPr sz="1000" b="0" i="0" u="none" strike="noStrike">
            <a:latin typeface="Calibri"/>
            <a:ea typeface="Calibri"/>
            <a:cs typeface="Calibri"/>
            <a:sym typeface="Calibri"/>
          </a:endParaRPr>
        </a:p>
        <a:p>
          <a:pPr marL="0" lvl="0" indent="0" algn="l" rtl="0">
            <a:spcBef>
              <a:spcPts val="0"/>
            </a:spcBef>
            <a:spcAft>
              <a:spcPts val="0"/>
            </a:spcAft>
            <a:buNone/>
          </a:pPr>
          <a:r>
            <a:rPr lang="en-US" sz="1050" b="0" i="0" u="none" strike="noStrike">
              <a:latin typeface="Arial"/>
              <a:ea typeface="Arial"/>
              <a:cs typeface="Arial"/>
              <a:sym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sz="1400"/>
        </a:p>
        <a:p>
          <a:pPr marL="0" lvl="0" indent="0" algn="l" rtl="0">
            <a:spcBef>
              <a:spcPts val="0"/>
            </a:spcBef>
            <a:spcAft>
              <a:spcPts val="0"/>
            </a:spcAft>
            <a:buNone/>
          </a:pPr>
          <a:r>
            <a:rPr lang="en-US" sz="1050" b="0" i="0" u="none" strike="noStrike">
              <a:latin typeface="Arial"/>
              <a:ea typeface="Arial"/>
              <a:cs typeface="Arial"/>
              <a:sym typeface="Arial"/>
            </a:rPr>
            <a:t>NOTA 2: En el caso de que se utilicen múltiples tecnologías para proporcionar la comunicación por voz, pueden ser necesarios múltiples mecanismos de interoperabilidad para garantizar que todos los usuarios puedan utilizar RTT. </a:t>
          </a:r>
          <a:endParaRPr sz="1400"/>
        </a:p>
        <a:p>
          <a:pPr marL="0" lvl="0" indent="0" algn="l" rtl="0">
            <a:spcBef>
              <a:spcPts val="0"/>
            </a:spcBef>
            <a:spcAft>
              <a:spcPts val="0"/>
            </a:spcAft>
            <a:buNone/>
          </a:pPr>
          <a:r>
            <a:rPr lang="en-US" sz="1050" b="0" i="0" u="none" strike="noStrike">
              <a:latin typeface="Arial"/>
              <a:ea typeface="Arial"/>
              <a:cs typeface="Arial"/>
              <a:sym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n-US" sz="1050" b="0" i="0">
              <a:latin typeface="Arial"/>
              <a:ea typeface="Arial"/>
              <a:cs typeface="Arial"/>
              <a:sym typeface="Arial"/>
            </a:rPr>
            <a:t> </a:t>
          </a:r>
          <a:endParaRPr sz="1400"/>
        </a:p>
      </xdr:txBody>
    </xdr:sp>
    <xdr:clientData fLocksWithSheet="0"/>
  </xdr:oneCellAnchor>
  <xdr:oneCellAnchor>
    <xdr:from>
      <xdr:col>11</xdr:col>
      <xdr:colOff>9525</xdr:colOff>
      <xdr:row>119</xdr:row>
      <xdr:rowOff>76200</xdr:rowOff>
    </xdr:from>
    <xdr:ext cx="6667500" cy="2447925"/>
    <xdr:sp macro="" textlink="">
      <xdr:nvSpPr>
        <xdr:cNvPr id="9" name="Shape 9"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500-000009000000}"/>
            </a:ext>
          </a:extLst>
        </xdr:cNvPr>
        <xdr:cNvSpPr txBox="1"/>
      </xdr:nvSpPr>
      <xdr:spPr>
        <a:xfrm>
          <a:off x="2017013" y="2560800"/>
          <a:ext cx="6657975" cy="24384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6.2.2.4 Indicador visual de audio con texto en tiempo real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proporcionen comunicación bidireccional por voz y tengan capacidades de RTT.</a:t>
          </a:r>
          <a:endParaRPr sz="1400"/>
        </a:p>
        <a:p>
          <a:pPr marL="0" marR="0" lvl="0" indent="0" algn="l" rtl="0">
            <a:lnSpc>
              <a:spcPct val="100000"/>
            </a:lnSpc>
            <a:spcBef>
              <a:spcPts val="0"/>
            </a:spcBef>
            <a:spcAft>
              <a:spcPts val="0"/>
            </a:spcAft>
            <a:buSzPts val="1100"/>
            <a:buFont typeface="Arial"/>
            <a:buNone/>
          </a:pPr>
          <a:endParaRPr sz="1100">
            <a:latin typeface="Arial"/>
            <a:ea typeface="Arial"/>
            <a:cs typeface="Arial"/>
            <a:sym typeface="Arial"/>
          </a:endParaRPr>
        </a:p>
        <a:p>
          <a:pPr marL="0" lvl="0" indent="0" algn="l" rtl="0">
            <a:spcBef>
              <a:spcPts val="0"/>
            </a:spcBef>
            <a:spcAft>
              <a:spcPts val="0"/>
            </a:spcAft>
            <a:buNone/>
          </a:pPr>
          <a:r>
            <a:rPr lang="en-US" sz="1100" b="0" i="0">
              <a:latin typeface="Arial"/>
              <a:ea typeface="Arial"/>
              <a:cs typeface="Arial"/>
              <a:sym typeface="Arial"/>
            </a:rPr>
            <a:t>Cuando las TIC proporcionen comunicación bidireccional por voz y tengan capacidades de RTT, deben proporcionar en pantalla un indicador visual de la actividad de audio en tiempo real .</a:t>
          </a:r>
          <a:endParaRPr sz="1400"/>
        </a:p>
        <a:p>
          <a:pPr marL="0" lvl="0" indent="0" algn="l" rtl="0">
            <a:spcBef>
              <a:spcPts val="0"/>
            </a:spcBef>
            <a:spcAft>
              <a:spcPts val="0"/>
            </a:spcAft>
            <a:buNone/>
          </a:pPr>
          <a:endParaRPr sz="1000" b="0" i="0" u="none" strike="noStrike">
            <a:latin typeface="Arial"/>
            <a:ea typeface="Arial"/>
            <a:cs typeface="Arial"/>
            <a:sym typeface="Arial"/>
          </a:endParaRPr>
        </a:p>
        <a:p>
          <a:pPr marL="0" lvl="0" indent="0" algn="l" rtl="0">
            <a:spcBef>
              <a:spcPts val="0"/>
            </a:spcBef>
            <a:spcAft>
              <a:spcPts val="0"/>
            </a:spcAft>
            <a:buNone/>
          </a:pPr>
          <a:r>
            <a:rPr lang="en-US" sz="1000" b="0" i="0" u="none" strike="noStrike">
              <a:latin typeface="Arial"/>
              <a:ea typeface="Arial"/>
              <a:cs typeface="Arial"/>
              <a:sym typeface="Arial"/>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endParaRPr sz="1400"/>
        </a:p>
        <a:p>
          <a:pPr marL="0" lvl="0" indent="0" algn="l" rtl="0">
            <a:spcBef>
              <a:spcPts val="0"/>
            </a:spcBef>
            <a:spcAft>
              <a:spcPts val="0"/>
            </a:spcAft>
            <a:buNone/>
          </a:pPr>
          <a:r>
            <a:rPr lang="en-US" sz="1000" b="0" i="0" u="none" strike="noStrike">
              <a:latin typeface="Arial"/>
              <a:ea typeface="Arial"/>
              <a:cs typeface="Arial"/>
              <a:sym typeface="Arial"/>
            </a:rPr>
            <a:t>NOTA 2: Sin esta indicación, una persona sin capacidad auditiva no sabrá cuándo se esté hablando.</a:t>
          </a:r>
          <a:endParaRPr sz="1000" b="0" strike="noStrike">
            <a:latin typeface="Arial"/>
            <a:ea typeface="Arial"/>
            <a:cs typeface="Arial"/>
            <a:sym typeface="Arial"/>
          </a:endParaRPr>
        </a:p>
      </xdr:txBody>
    </xdr:sp>
    <xdr:clientData fLocksWithSheet="0"/>
  </xdr:oneCellAnchor>
  <xdr:oneCellAnchor>
    <xdr:from>
      <xdr:col>10</xdr:col>
      <xdr:colOff>971550</xdr:colOff>
      <xdr:row>104</xdr:row>
      <xdr:rowOff>9525</xdr:rowOff>
    </xdr:from>
    <xdr:ext cx="6772275" cy="1838325"/>
    <xdr:sp macro="" textlink="">
      <xdr:nvSpPr>
        <xdr:cNvPr id="10" name="Shape 10"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500-00000A000000}"/>
            </a:ext>
          </a:extLst>
        </xdr:cNvPr>
        <xdr:cNvSpPr txBox="1"/>
      </xdr:nvSpPr>
      <xdr:spPr>
        <a:xfrm>
          <a:off x="1964625" y="2865600"/>
          <a:ext cx="6762750" cy="18288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6.2.2.3 Identificación del hablante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tengan capacidades de RTT y faciliten la identificación del hablante por voz.</a:t>
          </a:r>
          <a:endParaRPr sz="1400"/>
        </a:p>
        <a:p>
          <a:pPr marL="0" marR="0" lvl="0" indent="0" algn="l" rtl="0">
            <a:lnSpc>
              <a:spcPct val="100000"/>
            </a:lnSpc>
            <a:spcBef>
              <a:spcPts val="0"/>
            </a:spcBef>
            <a:spcAft>
              <a:spcPts val="0"/>
            </a:spcAft>
            <a:buSzPts val="1100"/>
            <a:buFont typeface="Arial"/>
            <a:buNone/>
          </a:pPr>
          <a:endParaRPr sz="1100">
            <a:latin typeface="Arial"/>
            <a:ea typeface="Arial"/>
            <a:cs typeface="Arial"/>
            <a:sym typeface="Arial"/>
          </a:endParaRPr>
        </a:p>
        <a:p>
          <a:pPr marL="0" lvl="0" indent="0" algn="l" rtl="0">
            <a:spcBef>
              <a:spcPts val="0"/>
            </a:spcBef>
            <a:spcAft>
              <a:spcPts val="0"/>
            </a:spcAft>
            <a:buNone/>
          </a:pPr>
          <a:r>
            <a:rPr lang="en-US" sz="1100" b="0" i="0">
              <a:latin typeface="Arial"/>
              <a:ea typeface="Arial"/>
              <a:cs typeface="Arial"/>
              <a:sym typeface="Arial"/>
            </a:rPr>
            <a:t>Cuando las TIC tengan capacidades de RTT y faciliten la identificación del hablante por voz, deben proporcionar la identificación del hablante por RTT. </a:t>
          </a:r>
          <a:endParaRPr sz="1400"/>
        </a:p>
        <a:p>
          <a:pPr marL="0" lvl="0" indent="0" algn="l" rtl="0">
            <a:spcBef>
              <a:spcPts val="0"/>
            </a:spcBef>
            <a:spcAft>
              <a:spcPts val="0"/>
            </a:spcAft>
            <a:buNone/>
          </a:pPr>
          <a:endParaRPr sz="1100" b="0" i="0">
            <a:latin typeface="Arial"/>
            <a:ea typeface="Arial"/>
            <a:cs typeface="Arial"/>
            <a:sym typeface="Arial"/>
          </a:endParaRPr>
        </a:p>
        <a:p>
          <a:pPr marL="0" lvl="0" indent="0" algn="l" rtl="0">
            <a:spcBef>
              <a:spcPts val="0"/>
            </a:spcBef>
            <a:spcAft>
              <a:spcPts val="0"/>
            </a:spcAft>
            <a:buNone/>
          </a:pPr>
          <a:r>
            <a:rPr lang="en-US" sz="1000" b="0" i="0" u="none" strike="noStrike">
              <a:latin typeface="Arial"/>
              <a:ea typeface="Arial"/>
              <a:cs typeface="Arial"/>
              <a:sym typeface="Arial"/>
            </a:rPr>
            <a:t>NOTA: Esto es necesario para permitir a los participantes tanto por voz como </a:t>
          </a:r>
          <a:r>
            <a:rPr lang="en-US" sz="1200" b="0" i="0" u="none" strike="noStrike">
              <a:latin typeface="Arial"/>
              <a:ea typeface="Arial"/>
              <a:cs typeface="Arial"/>
              <a:sym typeface="Arial"/>
            </a:rPr>
            <a:t>por RTT saber quién se está comunicando en cada momento, sea por RTT o por voz. </a:t>
          </a:r>
          <a:endParaRPr sz="1200" b="0" strike="noStrike">
            <a:latin typeface="Arial"/>
            <a:ea typeface="Arial"/>
            <a:cs typeface="Arial"/>
            <a:sym typeface="Arial"/>
          </a:endParaRPr>
        </a:p>
      </xdr:txBody>
    </xdr:sp>
    <xdr:clientData fLocksWithSheet="0"/>
  </xdr:oneCellAnchor>
  <xdr:oneCellAnchor>
    <xdr:from>
      <xdr:col>10</xdr:col>
      <xdr:colOff>942975</xdr:colOff>
      <xdr:row>87</xdr:row>
      <xdr:rowOff>28575</xdr:rowOff>
    </xdr:from>
    <xdr:ext cx="6696075" cy="1866900"/>
    <xdr:sp macro="" textlink="">
      <xdr:nvSpPr>
        <xdr:cNvPr id="11" name="Shape 1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500-00000B000000}"/>
            </a:ext>
          </a:extLst>
        </xdr:cNvPr>
        <xdr:cNvSpPr txBox="1"/>
      </xdr:nvSpPr>
      <xdr:spPr>
        <a:xfrm>
          <a:off x="2002725" y="2851313"/>
          <a:ext cx="6686550" cy="1857375"/>
        </a:xfrm>
        <a:prstGeom prst="rect">
          <a:avLst/>
        </a:prstGeom>
        <a:solidFill>
          <a:srgbClr val="DDDDDD"/>
        </a:solidFill>
        <a:ln>
          <a:noFill/>
        </a:ln>
      </xdr:spPr>
      <xdr:txBody>
        <a:bodyPr spcFirstLastPara="1" wrap="square" lIns="108000" tIns="108000" rIns="108000" bIns="108000" anchor="t" anchorCtr="0">
          <a:sp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6.2.2.2 Dirección de envío y recepción determinable por software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tengan capacidades de envío y recepción de RTT.</a:t>
          </a:r>
          <a:endParaRPr sz="1400"/>
        </a:p>
        <a:p>
          <a:pPr marL="0" marR="0" lvl="0" indent="0" algn="l" rtl="0">
            <a:lnSpc>
              <a:spcPct val="100000"/>
            </a:lnSpc>
            <a:spcBef>
              <a:spcPts val="0"/>
            </a:spcBef>
            <a:spcAft>
              <a:spcPts val="0"/>
            </a:spcAft>
            <a:buSzPts val="1100"/>
            <a:buFont typeface="Arial"/>
            <a:buNone/>
          </a:pPr>
          <a:endParaRPr sz="1100">
            <a:latin typeface="Arial"/>
            <a:ea typeface="Arial"/>
            <a:cs typeface="Arial"/>
            <a:sym typeface="Arial"/>
          </a:endParaRPr>
        </a:p>
        <a:p>
          <a:pPr marL="0" lvl="0" indent="0" algn="l" rtl="0">
            <a:spcBef>
              <a:spcPts val="0"/>
            </a:spcBef>
            <a:spcAft>
              <a:spcPts val="0"/>
            </a:spcAft>
            <a:buNone/>
          </a:pPr>
          <a:r>
            <a:rPr lang="en-US" sz="1100" b="0" i="0">
              <a:latin typeface="Arial"/>
              <a:ea typeface="Arial"/>
              <a:cs typeface="Arial"/>
              <a:sym typeface="Arial"/>
            </a:rPr>
            <a:t>Cuando las TIC tengan capacidades de envío y recepción de RTT, la dirección de envío y recepción del texto transmitido debe poder determinarse por software, salvo que el RTT esté implementado como funcionalidad cerrada.  </a:t>
          </a:r>
          <a:endParaRPr sz="1400"/>
        </a:p>
        <a:p>
          <a:pPr marL="0" lvl="0" indent="0" algn="l" rtl="0">
            <a:spcBef>
              <a:spcPts val="0"/>
            </a:spcBef>
            <a:spcAft>
              <a:spcPts val="0"/>
            </a:spcAft>
            <a:buNone/>
          </a:pPr>
          <a:endParaRPr sz="10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00" b="0" i="0" u="none" strike="noStrike">
              <a:latin typeface="Arial"/>
              <a:ea typeface="Arial"/>
              <a:cs typeface="Arial"/>
              <a:sym typeface="Arial"/>
            </a:rPr>
            <a:t>NOTA: De esta forma se permite a los lectores de pantalla distinguir entre el texto entrante y el texto saliente cuando se utilizan con la funcionalidad RTT.  </a:t>
          </a:r>
          <a:endParaRPr sz="1000" b="0" strike="noStrike">
            <a:latin typeface="Arial"/>
            <a:ea typeface="Arial"/>
            <a:cs typeface="Arial"/>
            <a:sym typeface="Arial"/>
          </a:endParaRPr>
        </a:p>
      </xdr:txBody>
    </xdr:sp>
    <xdr:clientData fLocksWithSheet="0"/>
  </xdr:oneCellAnchor>
  <xdr:oneCellAnchor>
    <xdr:from>
      <xdr:col>10</xdr:col>
      <xdr:colOff>962025</xdr:colOff>
      <xdr:row>69</xdr:row>
      <xdr:rowOff>114300</xdr:rowOff>
    </xdr:from>
    <xdr:ext cx="7848600" cy="1981200"/>
    <xdr:sp macro="" textlink="">
      <xdr:nvSpPr>
        <xdr:cNvPr id="12" name="Shape 12"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500-00000C000000}"/>
            </a:ext>
          </a:extLst>
        </xdr:cNvPr>
        <xdr:cNvSpPr txBox="1"/>
      </xdr:nvSpPr>
      <xdr:spPr>
        <a:xfrm>
          <a:off x="1426463" y="2794163"/>
          <a:ext cx="7839075" cy="19716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6.2.2.1 Presentación en pantalla diferenciable visualmente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tengan capacidades de envío y recepción de RTT.</a:t>
          </a:r>
          <a:endParaRPr sz="1400"/>
        </a:p>
        <a:p>
          <a:pPr marL="0" marR="0" lvl="0" indent="0" algn="l" rtl="0">
            <a:lnSpc>
              <a:spcPct val="100000"/>
            </a:lnSpc>
            <a:spcBef>
              <a:spcPts val="0"/>
            </a:spcBef>
            <a:spcAft>
              <a:spcPts val="0"/>
            </a:spcAft>
            <a:buSzPts val="1100"/>
            <a:buFont typeface="Arial"/>
            <a:buNone/>
          </a:pPr>
          <a:endParaRPr sz="1100">
            <a:latin typeface="Arial"/>
            <a:ea typeface="Arial"/>
            <a:cs typeface="Arial"/>
            <a:sym typeface="Arial"/>
          </a:endParaRPr>
        </a:p>
        <a:p>
          <a:pPr marL="0" lvl="0" indent="0" algn="l" rtl="0">
            <a:spcBef>
              <a:spcPts val="0"/>
            </a:spcBef>
            <a:spcAft>
              <a:spcPts val="0"/>
            </a:spcAft>
            <a:buNone/>
          </a:pPr>
          <a:r>
            <a:rPr lang="en-US" sz="1100" b="0" i="0">
              <a:latin typeface="Arial"/>
              <a:ea typeface="Arial"/>
              <a:cs typeface="Arial"/>
              <a:sym typeface="Arial"/>
            </a:rPr>
            <a:t>Cuando las TIC tengan capacidades de envío y recepción de RTT, el texto enviado que se muestra debe encontrarse visualmente diferenciado y separado del texto recibido. </a:t>
          </a:r>
          <a:endParaRPr sz="1400"/>
        </a:p>
        <a:p>
          <a:pPr marL="0" lvl="0" indent="0" algn="l" rtl="0">
            <a:spcBef>
              <a:spcPts val="0"/>
            </a:spcBef>
            <a:spcAft>
              <a:spcPts val="0"/>
            </a:spcAft>
            <a:buNone/>
          </a:pPr>
          <a:endParaRPr sz="1100" b="0" i="0">
            <a:latin typeface="Arial"/>
            <a:ea typeface="Arial"/>
            <a:cs typeface="Arial"/>
            <a:sym typeface="Arial"/>
          </a:endParaRPr>
        </a:p>
        <a:p>
          <a:pPr marL="0" lvl="0" indent="0" algn="l" rtl="0">
            <a:spcBef>
              <a:spcPts val="0"/>
            </a:spcBef>
            <a:spcAft>
              <a:spcPts val="0"/>
            </a:spcAft>
            <a:buNone/>
          </a:pPr>
          <a:r>
            <a:rPr lang="en-US" sz="1000" b="0" i="0" u="none" strike="noStrike">
              <a:latin typeface="Arial"/>
              <a:ea typeface="Arial"/>
              <a:cs typeface="Arial"/>
              <a:sym typeface="Arial"/>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sz="1000" b="0" strike="noStrike">
            <a:latin typeface="Arial"/>
            <a:ea typeface="Arial"/>
            <a:cs typeface="Arial"/>
            <a:sym typeface="Arial"/>
          </a:endParaRPr>
        </a:p>
      </xdr:txBody>
    </xdr:sp>
    <xdr:clientData fLocksWithSheet="0"/>
  </xdr:oneCellAnchor>
  <xdr:oneCellAnchor>
    <xdr:from>
      <xdr:col>10</xdr:col>
      <xdr:colOff>1000125</xdr:colOff>
      <xdr:row>51</xdr:row>
      <xdr:rowOff>47625</xdr:rowOff>
    </xdr:from>
    <xdr:ext cx="13268325" cy="2686050"/>
    <xdr:sp macro="" textlink="">
      <xdr:nvSpPr>
        <xdr:cNvPr id="13" name="Shape 13"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500-00000D000000}"/>
            </a:ext>
          </a:extLst>
        </xdr:cNvPr>
        <xdr:cNvSpPr txBox="1"/>
      </xdr:nvSpPr>
      <xdr:spPr>
        <a:xfrm>
          <a:off x="0" y="2441738"/>
          <a:ext cx="10692000" cy="26765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050"/>
            <a:buFont typeface="Arial"/>
            <a:buNone/>
          </a:pPr>
          <a:r>
            <a:rPr lang="en-US" sz="1050" b="1" u="none">
              <a:latin typeface="Arial"/>
              <a:ea typeface="Arial"/>
              <a:cs typeface="Arial"/>
              <a:sym typeface="Arial"/>
            </a:rPr>
            <a:t>6.2.1.2 Voz y texto simultáneos (Condicional)</a:t>
          </a:r>
          <a:endParaRPr sz="1400"/>
        </a:p>
        <a:p>
          <a:pPr marL="0" marR="0" lvl="0" indent="0" algn="l" rtl="0">
            <a:lnSpc>
              <a:spcPct val="100000"/>
            </a:lnSpc>
            <a:spcBef>
              <a:spcPts val="0"/>
            </a:spcBef>
            <a:spcAft>
              <a:spcPts val="0"/>
            </a:spcAft>
            <a:buSzPts val="1050"/>
            <a:buFont typeface="Arial"/>
            <a:buNone/>
          </a:pPr>
          <a:endParaRPr sz="1050" b="0" u="sng">
            <a:latin typeface="Arial"/>
            <a:ea typeface="Arial"/>
            <a:cs typeface="Arial"/>
            <a:sym typeface="Arial"/>
          </a:endParaRPr>
        </a:p>
        <a:p>
          <a:pPr marL="0" marR="0" lvl="0" indent="0" algn="l" rtl="0">
            <a:lnSpc>
              <a:spcPct val="100000"/>
            </a:lnSpc>
            <a:spcBef>
              <a:spcPts val="0"/>
            </a:spcBef>
            <a:spcAft>
              <a:spcPts val="0"/>
            </a:spcAft>
            <a:buSzPts val="1050"/>
            <a:buFont typeface="Arial"/>
            <a:buNone/>
          </a:pPr>
          <a:r>
            <a:rPr lang="en-US" sz="1050" b="0" u="sng">
              <a:latin typeface="Arial"/>
              <a:ea typeface="Arial"/>
              <a:cs typeface="Arial"/>
              <a:sym typeface="Arial"/>
            </a:rPr>
            <a:t>Condición:</a:t>
          </a:r>
          <a:r>
            <a:rPr lang="en-US" sz="1050" b="0">
              <a:latin typeface="Arial"/>
              <a:ea typeface="Arial"/>
              <a:cs typeface="Arial"/>
              <a:sym typeface="Arial"/>
            </a:rPr>
            <a:t> </a:t>
          </a:r>
          <a:r>
            <a:rPr lang="en-US" sz="1050" b="0" i="0">
              <a:latin typeface="Arial"/>
              <a:ea typeface="Arial"/>
              <a:cs typeface="Arial"/>
              <a:sym typeface="Arial"/>
            </a:rPr>
            <a:t>Cuando las páginas web proporcionen un medio de comunicación bidireccional por voz para permitir a los usuarios comunicarse mediante RTT.</a:t>
          </a:r>
          <a:endParaRPr sz="1400"/>
        </a:p>
        <a:p>
          <a:pPr marL="0" marR="0" lvl="0" indent="0" algn="l" rtl="0">
            <a:lnSpc>
              <a:spcPct val="100000"/>
            </a:lnSpc>
            <a:spcBef>
              <a:spcPts val="0"/>
            </a:spcBef>
            <a:spcAft>
              <a:spcPts val="0"/>
            </a:spcAft>
            <a:buSzPts val="1050"/>
            <a:buFont typeface="Arial"/>
            <a:buNone/>
          </a:pPr>
          <a:endParaRPr sz="1050">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Cuando las TIC proporcionen un medio de comunicación bidireccional por voz para permitir a los usuarios comunicarse mediante RTT, deben permitir la transmisión simultánea de voz y texto a través de una única conexión de usuario </a:t>
          </a:r>
          <a:r>
            <a:rPr lang="en-US" sz="1050" b="0" strike="noStrike">
              <a:latin typeface="Arial"/>
              <a:ea typeface="Arial"/>
              <a:cs typeface="Arial"/>
              <a:sym typeface="Arial"/>
            </a:rPr>
            <a:t>. </a:t>
          </a:r>
          <a:endParaRPr sz="1400"/>
        </a:p>
        <a:p>
          <a:pPr marL="0" lvl="0" indent="0" algn="l" rtl="0">
            <a:spcBef>
              <a:spcPts val="0"/>
            </a:spcBef>
            <a:spcAft>
              <a:spcPts val="0"/>
            </a:spcAft>
            <a:buNone/>
          </a:pPr>
          <a:endParaRPr sz="1050" b="0" strike="noStrike">
            <a:latin typeface="Arial"/>
            <a:ea typeface="Arial"/>
            <a:cs typeface="Arial"/>
            <a:sym typeface="Arial"/>
          </a:endParaRPr>
        </a:p>
        <a:p>
          <a:pPr marL="0" lvl="0" indent="0" algn="l" rtl="0">
            <a:spcBef>
              <a:spcPts val="0"/>
            </a:spcBef>
            <a:spcAft>
              <a:spcPts val="0"/>
            </a:spcAft>
            <a:buNone/>
          </a:pPr>
          <a:r>
            <a:rPr lang="en-US" sz="900" b="0" i="0" u="none" strike="noStrike">
              <a:latin typeface="Arial"/>
              <a:ea typeface="Arial"/>
              <a:cs typeface="Arial"/>
              <a:sym typeface="Arial"/>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endParaRPr sz="1400"/>
        </a:p>
        <a:p>
          <a:pPr marL="0" lvl="0" indent="0" algn="l" rtl="0">
            <a:spcBef>
              <a:spcPts val="0"/>
            </a:spcBef>
            <a:spcAft>
              <a:spcPts val="0"/>
            </a:spcAft>
            <a:buNone/>
          </a:pPr>
          <a:r>
            <a:rPr lang="en-US" sz="900" b="0" i="0" u="none" strike="noStrike">
              <a:latin typeface="Arial"/>
              <a:ea typeface="Arial"/>
              <a:cs typeface="Arial"/>
              <a:sym typeface="Arial"/>
            </a:rPr>
            <a:t>NOTA 2: En la comunicación multiparte, la práctica más idónea consiste en manejar el alzado de mano de los usuarios de voz y de RTT de idéntica forma para que los usuarios de voz y de RTT estén en la misma cola. </a:t>
          </a:r>
          <a:endParaRPr sz="1400"/>
        </a:p>
        <a:p>
          <a:pPr marL="0" lvl="0" indent="0" algn="l" rtl="0">
            <a:spcBef>
              <a:spcPts val="0"/>
            </a:spcBef>
            <a:spcAft>
              <a:spcPts val="0"/>
            </a:spcAft>
            <a:buNone/>
          </a:pPr>
          <a:r>
            <a:rPr lang="en-US" sz="900" b="0" i="0" u="none" strike="noStrike">
              <a:latin typeface="Arial"/>
              <a:ea typeface="Arial"/>
              <a:cs typeface="Arial"/>
              <a:sym typeface="Arial"/>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endParaRPr sz="1400"/>
        </a:p>
        <a:p>
          <a:pPr marL="0" lvl="0" indent="0" algn="l" rtl="0">
            <a:spcBef>
              <a:spcPts val="0"/>
            </a:spcBef>
            <a:spcAft>
              <a:spcPts val="0"/>
            </a:spcAft>
            <a:buNone/>
          </a:pPr>
          <a:r>
            <a:rPr lang="en-US" sz="900" b="0" i="0" u="none" strike="noStrike">
              <a:latin typeface="Arial"/>
              <a:ea typeface="Arial"/>
              <a:cs typeface="Arial"/>
              <a:sym typeface="Arial"/>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endParaRPr sz="1400"/>
        </a:p>
        <a:p>
          <a:pPr marL="0" lvl="0" indent="0" algn="l" rtl="0">
            <a:spcBef>
              <a:spcPts val="0"/>
            </a:spcBef>
            <a:spcAft>
              <a:spcPts val="0"/>
            </a:spcAft>
            <a:buNone/>
          </a:pPr>
          <a:r>
            <a:rPr lang="en-US" sz="900" b="0" i="0" u="none" strike="noStrike">
              <a:latin typeface="Arial"/>
              <a:ea typeface="Arial"/>
              <a:cs typeface="Arial"/>
              <a:sym typeface="Arial"/>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a:t>
          </a:r>
          <a:r>
            <a:rPr lang="en-US" sz="1200" b="0" i="0" u="none" strike="noStrike">
              <a:latin typeface="Arial"/>
              <a:ea typeface="Arial"/>
              <a:cs typeface="Arial"/>
              <a:sym typeface="Arial"/>
            </a:rPr>
            <a:t>. </a:t>
          </a:r>
          <a:endParaRPr sz="1400"/>
        </a:p>
      </xdr:txBody>
    </xdr:sp>
    <xdr:clientData fLocksWithSheet="0"/>
  </xdr:oneCellAnchor>
  <xdr:oneCellAnchor>
    <xdr:from>
      <xdr:col>10</xdr:col>
      <xdr:colOff>981075</xdr:colOff>
      <xdr:row>34</xdr:row>
      <xdr:rowOff>0</xdr:rowOff>
    </xdr:from>
    <xdr:ext cx="8277225" cy="2743200"/>
    <xdr:sp macro="" textlink="">
      <xdr:nvSpPr>
        <xdr:cNvPr id="14" name="Shape 14"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500-00000E000000}"/>
            </a:ext>
          </a:extLst>
        </xdr:cNvPr>
        <xdr:cNvSpPr txBox="1"/>
      </xdr:nvSpPr>
      <xdr:spPr>
        <a:xfrm>
          <a:off x="1212150" y="2408400"/>
          <a:ext cx="8267700" cy="27432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6.2.1.1 Comuniación mediante RTT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se encuentren en un modo que proporcione una comunicación bidireccional por voz.</a:t>
          </a:r>
          <a:endParaRPr sz="1400"/>
        </a:p>
        <a:p>
          <a:pPr marL="0" marR="0" lvl="0" indent="0" algn="l" rtl="0">
            <a:lnSpc>
              <a:spcPct val="100000"/>
            </a:lnSpc>
            <a:spcBef>
              <a:spcPts val="0"/>
            </a:spcBef>
            <a:spcAft>
              <a:spcPts val="0"/>
            </a:spcAft>
            <a:buSzPts val="1100"/>
            <a:buFont typeface="Arial"/>
            <a:buNone/>
          </a:pPr>
          <a:endParaRPr sz="1100"/>
        </a:p>
        <a:p>
          <a:pPr marL="0" marR="0" lvl="0" indent="0" algn="l" rtl="0">
            <a:lnSpc>
              <a:spcPct val="100000"/>
            </a:lnSpc>
            <a:spcBef>
              <a:spcPts val="0"/>
            </a:spcBef>
            <a:spcAft>
              <a:spcPts val="0"/>
            </a:spcAft>
            <a:buSzPts val="1100"/>
            <a:buFont typeface="Arial"/>
            <a:buNone/>
          </a:pPr>
          <a:r>
            <a:rPr lang="en-US" sz="1100" b="0" i="0">
              <a:latin typeface="Arial"/>
              <a:ea typeface="Arial"/>
              <a:cs typeface="Arial"/>
              <a:sym typeface="Arial"/>
            </a:rPr>
            <a:t>Cuando las TIC se encuentren en un modo que proporcione una comunicación bidireccional por voz, deben proporcionar un modo de comunicación bidireccional mediante RTT, salvo que fuese necesario modificar el diseño para incorporar hardware de entrada o salida a las TIC. </a:t>
          </a:r>
          <a:endParaRPr sz="1100" b="0" i="0">
            <a:latin typeface="Arial"/>
            <a:ea typeface="Arial"/>
            <a:cs typeface="Arial"/>
            <a:sym typeface="Arial"/>
          </a:endParaRPr>
        </a:p>
        <a:p>
          <a:pPr marL="0" lvl="0" indent="0" algn="l" rtl="0">
            <a:spcBef>
              <a:spcPts val="0"/>
            </a:spcBef>
            <a:spcAft>
              <a:spcPts val="0"/>
            </a:spcAft>
            <a:buNone/>
          </a:pPr>
          <a:endParaRPr sz="11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00" b="0" i="0" u="none" strike="noStrike">
              <a:latin typeface="Arial"/>
              <a:ea typeface="Arial"/>
              <a:cs typeface="Arial"/>
              <a:sym typeface="Arial"/>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endParaRPr sz="1400"/>
        </a:p>
        <a:p>
          <a:pPr marL="0" lvl="0" indent="0" algn="l" rtl="0">
            <a:spcBef>
              <a:spcPts val="0"/>
            </a:spcBef>
            <a:spcAft>
              <a:spcPts val="0"/>
            </a:spcAft>
            <a:buNone/>
          </a:pPr>
          <a:r>
            <a:rPr lang="en-US" sz="1000" b="0" i="0" u="none" strike="noStrike">
              <a:latin typeface="Arial"/>
              <a:ea typeface="Arial"/>
              <a:cs typeface="Arial"/>
              <a:sym typeface="Arial"/>
            </a:rPr>
            <a:t>NOTA 2: No se establece ningún requisito relativo a añadir una pantalla física, un teclado físico o </a:t>
          </a:r>
          <a:r>
            <a:rPr lang="en-US" sz="1000" b="0" i="1" u="none" strike="noStrike">
              <a:latin typeface="Arial"/>
              <a:ea typeface="Arial"/>
              <a:cs typeface="Arial"/>
              <a:sym typeface="Arial"/>
            </a:rPr>
            <a:t>hardware </a:t>
          </a:r>
          <a:r>
            <a:rPr lang="en-US" sz="1000" b="0" i="0" u="none" strike="noStrike">
              <a:latin typeface="Arial"/>
              <a:ea typeface="Arial"/>
              <a:cs typeface="Arial"/>
              <a:sym typeface="Arial"/>
            </a:rPr>
            <a:t>compatible con la capacidad de conectarse a una pantalla o teclado, con o sin cable, en el caso de que, de forma habitual, dicho </a:t>
          </a:r>
          <a:r>
            <a:rPr lang="en-US" sz="1000" b="0" i="1" u="none" strike="noStrike">
              <a:latin typeface="Arial"/>
              <a:ea typeface="Arial"/>
              <a:cs typeface="Arial"/>
              <a:sym typeface="Arial"/>
            </a:rPr>
            <a:t>hardware </a:t>
          </a:r>
          <a:r>
            <a:rPr lang="en-US" sz="1000" b="0" i="0" u="none" strike="noStrike">
              <a:latin typeface="Arial"/>
              <a:ea typeface="Arial"/>
              <a:cs typeface="Arial"/>
              <a:sym typeface="Arial"/>
            </a:rPr>
            <a:t>no se suministrase .</a:t>
          </a:r>
          <a:endParaRPr sz="1400"/>
        </a:p>
        <a:p>
          <a:pPr marL="0" lvl="0" indent="0" algn="l" rtl="0">
            <a:spcBef>
              <a:spcPts val="0"/>
            </a:spcBef>
            <a:spcAft>
              <a:spcPts val="0"/>
            </a:spcAft>
            <a:buNone/>
          </a:pPr>
          <a:r>
            <a:rPr lang="en-US" sz="1000" b="0" i="0" u="none" strike="noStrike">
              <a:latin typeface="Arial"/>
              <a:ea typeface="Arial"/>
              <a:cs typeface="Arial"/>
              <a:sym typeface="Arial"/>
            </a:rPr>
            <a:t>NOTA 3: A efectos de la interoperabilidad, se suele requerir el cumplimiento de la Recomendación ITU-T T.140 [i.36]. </a:t>
          </a:r>
          <a:endParaRPr sz="1000" b="0" strike="noStrike">
            <a:solidFill>
              <a:srgbClr val="000000"/>
            </a:solidFill>
            <a:latin typeface="Arial"/>
            <a:ea typeface="Arial"/>
            <a:cs typeface="Arial"/>
            <a:sym typeface="Arial"/>
          </a:endParaRPr>
        </a:p>
      </xdr:txBody>
    </xdr:sp>
    <xdr:clientData fLocksWithSheet="0"/>
  </xdr:oneCellAnchor>
  <xdr:oneCellAnchor>
    <xdr:from>
      <xdr:col>10</xdr:col>
      <xdr:colOff>981075</xdr:colOff>
      <xdr:row>17</xdr:row>
      <xdr:rowOff>85725</xdr:rowOff>
    </xdr:from>
    <xdr:ext cx="8248650" cy="2076450"/>
    <xdr:sp macro="" textlink="">
      <xdr:nvSpPr>
        <xdr:cNvPr id="15" name="Shape 15"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500-00000F000000}"/>
            </a:ext>
          </a:extLst>
        </xdr:cNvPr>
        <xdr:cNvSpPr txBox="1"/>
      </xdr:nvSpPr>
      <xdr:spPr>
        <a:xfrm>
          <a:off x="1226438" y="2746538"/>
          <a:ext cx="8239125" cy="20669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u="none" strike="noStrike">
              <a:solidFill>
                <a:srgbClr val="000000"/>
              </a:solidFill>
              <a:latin typeface="Arial"/>
              <a:ea typeface="Arial"/>
              <a:cs typeface="Arial"/>
              <a:sym typeface="Arial"/>
            </a:rPr>
            <a:t>6.1 Anchura de banda para voz (Condicional)</a:t>
          </a:r>
          <a:endParaRPr sz="1400"/>
        </a:p>
        <a:p>
          <a:pPr marL="0" marR="0" lvl="0" indent="0" algn="l" rtl="0">
            <a:lnSpc>
              <a:spcPct val="100000"/>
            </a:lnSpc>
            <a:spcBef>
              <a:spcPts val="0"/>
            </a:spcBef>
            <a:spcAft>
              <a:spcPts val="0"/>
            </a:spcAft>
            <a:buSzPts val="1200"/>
            <a:buFont typeface="Arial"/>
            <a:buNone/>
          </a:pPr>
          <a:endParaRPr sz="1200" b="0" u="sng"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u="sng" strike="noStrike">
              <a:solidFill>
                <a:srgbClr val="000000"/>
              </a:solidFill>
              <a:latin typeface="Arial"/>
              <a:ea typeface="Arial"/>
              <a:cs typeface="Arial"/>
              <a:sym typeface="Arial"/>
            </a:rPr>
            <a:t>Condición:</a:t>
          </a:r>
          <a:r>
            <a:rPr lang="en-US" sz="1200" b="0" strike="noStrike">
              <a:solidFill>
                <a:srgbClr val="000000"/>
              </a:solidFill>
              <a:latin typeface="Arial"/>
              <a:ea typeface="Arial"/>
              <a:cs typeface="Arial"/>
              <a:sym typeface="Arial"/>
            </a:rPr>
            <a:t> </a:t>
          </a:r>
          <a:r>
            <a:rPr lang="en-US" sz="1200" b="0" i="0" u="none" strike="noStrike">
              <a:latin typeface="Arial"/>
              <a:ea typeface="Arial"/>
              <a:cs typeface="Arial"/>
              <a:sym typeface="Arial"/>
            </a:rPr>
            <a:t>Cuando las páginas web proporcionen comunicación bidireccional por voz.</a:t>
          </a:r>
          <a:endParaRPr sz="1400"/>
        </a:p>
        <a:p>
          <a:pPr marL="0" marR="0" lvl="0" indent="0" algn="l" rtl="0">
            <a:lnSpc>
              <a:spcPct val="100000"/>
            </a:lnSpc>
            <a:spcBef>
              <a:spcPts val="0"/>
            </a:spcBef>
            <a:spcAft>
              <a:spcPts val="0"/>
            </a:spcAft>
            <a:buSzPts val="1200"/>
            <a:buFont typeface="Arial"/>
            <a:buNone/>
          </a:pPr>
          <a:endParaRPr sz="1200" b="0" i="0" u="none"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strike="noStrike">
              <a:solidFill>
                <a:srgbClr val="000000"/>
              </a:solidFill>
              <a:latin typeface="Arial"/>
              <a:ea typeface="Arial"/>
              <a:cs typeface="Arial"/>
              <a:sym typeface="Arial"/>
            </a:rPr>
            <a:t>Cuando las TIC proporcionen comunicación bidireccional por voz, dichas TIC deben poder codificar y descodificar la comunicación bidireccional por voz con una gama de frecuencias cuyo límite superior sea como mínimo 7 000 Hz a fin de proporcionar una buena calidad de audio. </a:t>
          </a:r>
          <a:endParaRPr sz="1400"/>
        </a:p>
        <a:p>
          <a:pPr marL="0" marR="0" lvl="0" indent="0" algn="l" rtl="0">
            <a:lnSpc>
              <a:spcPct val="100000"/>
            </a:lnSpc>
            <a:spcBef>
              <a:spcPts val="0"/>
            </a:spcBef>
            <a:spcAft>
              <a:spcPts val="0"/>
            </a:spcAft>
            <a:buSzPts val="1050"/>
            <a:buFont typeface="Arial"/>
            <a:buNone/>
          </a:pPr>
          <a:endParaRPr sz="105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A efectos de la interoperabilidad es frecuente recurrir a la Recomendación ITU-T G.722 [i.21]. </a:t>
          </a:r>
          <a:endParaRPr sz="1400"/>
        </a:p>
        <a:p>
          <a:pPr marL="0" lvl="0" indent="0" algn="l" rtl="0">
            <a:spcBef>
              <a:spcPts val="0"/>
            </a:spcBef>
            <a:spcAft>
              <a:spcPts val="0"/>
            </a:spcAft>
            <a:buNone/>
          </a:pPr>
          <a:r>
            <a:rPr lang="en-US" sz="1050" b="0" i="0" u="none" strike="noStrike">
              <a:latin typeface="Arial"/>
              <a:ea typeface="Arial"/>
              <a:cs typeface="Arial"/>
              <a:sym typeface="Arial"/>
            </a:rPr>
            <a:t>NOTA 2: En el caso de que se implemente la negociación de códecs, a veces se utilizan otros códecs normalizados tales como la Recomendación ITU-T G.722.2 [i.22] para evitar la transcodificación. </a:t>
          </a:r>
          <a:endParaRPr sz="1050" b="0" strike="noStrike">
            <a:latin typeface="Arial"/>
            <a:ea typeface="Arial"/>
            <a:cs typeface="Arial"/>
            <a:sym typeface="Arial"/>
          </a:endParaRPr>
        </a:p>
      </xdr:txBody>
    </xdr:sp>
    <xdr:clientData fLocksWithSheet="0"/>
  </xdr:oneCellAnchor>
  <xdr:oneCellAnchor>
    <xdr:from>
      <xdr:col>11</xdr:col>
      <xdr:colOff>0</xdr:colOff>
      <xdr:row>152</xdr:row>
      <xdr:rowOff>19050</xdr:rowOff>
    </xdr:from>
    <xdr:ext cx="14954250" cy="2619375"/>
    <xdr:sp macro="" textlink="">
      <xdr:nvSpPr>
        <xdr:cNvPr id="16" name="Shape 16"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500-000010000000}"/>
            </a:ext>
          </a:extLst>
        </xdr:cNvPr>
        <xdr:cNvSpPr txBox="1"/>
      </xdr:nvSpPr>
      <xdr:spPr>
        <a:xfrm>
          <a:off x="0" y="2475075"/>
          <a:ext cx="10692000" cy="26098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6.2.3 Interoperabilidad - Apartado b)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con funcionalidad RTT interoperen con otras TIC con funcionalidad RTT (como se especifica en el apartado 6.2.1.1).</a:t>
          </a:r>
          <a:endParaRPr sz="1400"/>
        </a:p>
        <a:p>
          <a:pPr marL="0" marR="0" lvl="0" indent="0" algn="l" rtl="0">
            <a:lnSpc>
              <a:spcPct val="100000"/>
            </a:lnSpc>
            <a:spcBef>
              <a:spcPts val="0"/>
            </a:spcBef>
            <a:spcAft>
              <a:spcPts val="0"/>
            </a:spcAft>
            <a:buSzPts val="1100"/>
            <a:buFont typeface="Arial"/>
            <a:buNone/>
          </a:pPr>
          <a:endParaRPr sz="1100" b="0" i="0">
            <a:latin typeface="Arial"/>
            <a:ea typeface="Arial"/>
            <a:cs typeface="Arial"/>
            <a:sym typeface="Arial"/>
          </a:endParaRPr>
        </a:p>
        <a:p>
          <a:pPr marL="0" lvl="0" indent="0" algn="l" rtl="0">
            <a:spcBef>
              <a:spcPts val="0"/>
            </a:spcBef>
            <a:spcAft>
              <a:spcPts val="0"/>
            </a:spcAft>
            <a:buNone/>
          </a:pPr>
          <a:r>
            <a:rPr lang="en-US" sz="1100" b="0" i="0">
              <a:latin typeface="Arial"/>
              <a:ea typeface="Arial"/>
              <a:cs typeface="Arial"/>
              <a:sym typeface="Arial"/>
            </a:rPr>
            <a:t>Cuando las TIC con funcionalidad RTT interoperen con otras TIC con funcionalidad RTT (como se especifica en el apartado 6.2.1.1), deben ser compatibles con los mecanismos de interoperabilidad RTT descritos a continuación: </a:t>
          </a:r>
          <a:endParaRPr sz="1400"/>
        </a:p>
        <a:p>
          <a:pPr marL="0" lvl="0" indent="0" algn="l" rtl="0">
            <a:spcBef>
              <a:spcPts val="0"/>
            </a:spcBef>
            <a:spcAft>
              <a:spcPts val="0"/>
            </a:spcAft>
            <a:buNone/>
          </a:pPr>
          <a:endParaRPr sz="1100" b="0" i="0" u="none" strike="noStrike">
            <a:latin typeface="Arial"/>
            <a:ea typeface="Arial"/>
            <a:cs typeface="Arial"/>
            <a:sym typeface="Arial"/>
          </a:endParaRPr>
        </a:p>
        <a:p>
          <a:pPr marL="0" lvl="0" indent="0" algn="l" rtl="0">
            <a:spcBef>
              <a:spcPts val="0"/>
            </a:spcBef>
            <a:spcAft>
              <a:spcPts val="0"/>
            </a:spcAft>
            <a:buNone/>
          </a:pPr>
          <a:r>
            <a:rPr lang="en-US" sz="1100" b="0" i="0" u="none" strike="noStrike">
              <a:latin typeface="Arial"/>
              <a:ea typeface="Arial"/>
              <a:cs typeface="Arial"/>
              <a:sym typeface="Arial"/>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sz="1100" b="0" i="0">
            <a:latin typeface="Arial"/>
            <a:ea typeface="Arial"/>
            <a:cs typeface="Arial"/>
            <a:sym typeface="Arial"/>
          </a:endParaRPr>
        </a:p>
        <a:p>
          <a:pPr marL="0" lvl="0" indent="0" algn="l" rtl="0">
            <a:spcBef>
              <a:spcPts val="0"/>
            </a:spcBef>
            <a:spcAft>
              <a:spcPts val="0"/>
            </a:spcAft>
            <a:buNone/>
          </a:pPr>
          <a:endParaRPr sz="1000" b="0" i="0">
            <a:latin typeface="Arial"/>
            <a:ea typeface="Arial"/>
            <a:cs typeface="Arial"/>
            <a:sym typeface="Arial"/>
          </a:endParaRPr>
        </a:p>
        <a:p>
          <a:pPr marL="0" lvl="0" indent="0" algn="l" rtl="0">
            <a:spcBef>
              <a:spcPts val="0"/>
            </a:spcBef>
            <a:spcAft>
              <a:spcPts val="0"/>
            </a:spcAft>
            <a:buNone/>
          </a:pPr>
          <a:r>
            <a:rPr lang="en-US" sz="1000" b="0" i="0">
              <a:latin typeface="Arial"/>
              <a:ea typeface="Arial"/>
              <a:cs typeface="Arial"/>
              <a:sym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sz="1400"/>
        </a:p>
        <a:p>
          <a:pPr marL="0" lvl="0" indent="0" algn="l" rtl="0">
            <a:spcBef>
              <a:spcPts val="0"/>
            </a:spcBef>
            <a:spcAft>
              <a:spcPts val="0"/>
            </a:spcAft>
            <a:buNone/>
          </a:pPr>
          <a:r>
            <a:rPr lang="en-US" sz="1000" b="0" i="0">
              <a:latin typeface="Arial"/>
              <a:ea typeface="Arial"/>
              <a:cs typeface="Arial"/>
              <a:sym typeface="Arial"/>
            </a:rPr>
            <a:t>NOTA 2: En el caso de que se utilicen múltiples tecnologías para proporcionar la comunicación por voz, pueden ser necesarios múltiples mecanismos de interoperabilidad para garantizar que todos los usuarios puedan utilizar RTT. </a:t>
          </a:r>
          <a:endParaRPr sz="1400"/>
        </a:p>
        <a:p>
          <a:pPr marL="0" lvl="0" indent="0" algn="l" rtl="0">
            <a:spcBef>
              <a:spcPts val="0"/>
            </a:spcBef>
            <a:spcAft>
              <a:spcPts val="0"/>
            </a:spcAft>
            <a:buNone/>
          </a:pPr>
          <a:r>
            <a:rPr lang="en-US" sz="1000" b="0" i="0">
              <a:latin typeface="Arial"/>
              <a:ea typeface="Arial"/>
              <a:cs typeface="Arial"/>
              <a:sym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sz="1400"/>
        </a:p>
      </xdr:txBody>
    </xdr:sp>
    <xdr:clientData fLocksWithSheet="0"/>
  </xdr:oneCellAnchor>
  <xdr:oneCellAnchor>
    <xdr:from>
      <xdr:col>11</xdr:col>
      <xdr:colOff>0</xdr:colOff>
      <xdr:row>169</xdr:row>
      <xdr:rowOff>333375</xdr:rowOff>
    </xdr:from>
    <xdr:ext cx="14954250" cy="2428875"/>
    <xdr:sp macro="" textlink="">
      <xdr:nvSpPr>
        <xdr:cNvPr id="17" name="Shape 17"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500-000011000000}"/>
            </a:ext>
          </a:extLst>
        </xdr:cNvPr>
        <xdr:cNvSpPr txBox="1"/>
      </xdr:nvSpPr>
      <xdr:spPr>
        <a:xfrm>
          <a:off x="0" y="2570325"/>
          <a:ext cx="10692000" cy="24193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6.2.3 Interoperabilidad - Apartado c)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con funcionalidad RTT interoperen con otras TIC con funcionalidad RTT (como se especifica en el apartado 6.2.1.1).</a:t>
          </a:r>
          <a:endParaRPr sz="1400"/>
        </a:p>
        <a:p>
          <a:pPr marL="0" marR="0" lvl="0" indent="0" algn="l" rtl="0">
            <a:lnSpc>
              <a:spcPct val="100000"/>
            </a:lnSpc>
            <a:spcBef>
              <a:spcPts val="0"/>
            </a:spcBef>
            <a:spcAft>
              <a:spcPts val="0"/>
            </a:spcAft>
            <a:buSzPts val="1100"/>
            <a:buFont typeface="Arial"/>
            <a:buNone/>
          </a:pPr>
          <a:endParaRPr sz="1100" b="0" i="0">
            <a:latin typeface="Arial"/>
            <a:ea typeface="Arial"/>
            <a:cs typeface="Arial"/>
            <a:sym typeface="Arial"/>
          </a:endParaRPr>
        </a:p>
        <a:p>
          <a:pPr marL="0" lvl="0" indent="0" algn="l" rtl="0">
            <a:spcBef>
              <a:spcPts val="0"/>
            </a:spcBef>
            <a:spcAft>
              <a:spcPts val="0"/>
            </a:spcAft>
            <a:buNone/>
          </a:pPr>
          <a:r>
            <a:rPr lang="en-US" sz="1100" b="0" i="0">
              <a:latin typeface="Arial"/>
              <a:ea typeface="Arial"/>
              <a:cs typeface="Arial"/>
              <a:sym typeface="Arial"/>
            </a:rPr>
            <a:t>Cuando las TIC con funcionalidad RTT interoperen con otras TIC con funcionalidad RTT (como se especifica en el apartado 6.2.1.1), deben ser compatibles con los mecanismos de interoperabilidad RTT descritos a continuación: </a:t>
          </a:r>
          <a:endParaRPr sz="1400"/>
        </a:p>
        <a:p>
          <a:pPr marL="0" lvl="0" indent="0" algn="l" rtl="0">
            <a:spcBef>
              <a:spcPts val="0"/>
            </a:spcBef>
            <a:spcAft>
              <a:spcPts val="0"/>
            </a:spcAft>
            <a:buNone/>
          </a:pPr>
          <a:endParaRPr sz="1100" b="0" i="0">
            <a:latin typeface="Arial"/>
            <a:ea typeface="Arial"/>
            <a:cs typeface="Arial"/>
            <a:sym typeface="Arial"/>
          </a:endParaRPr>
        </a:p>
        <a:p>
          <a:pPr marL="0" lvl="0" indent="0" algn="l" rtl="0">
            <a:spcBef>
              <a:spcPts val="0"/>
            </a:spcBef>
            <a:spcAft>
              <a:spcPts val="0"/>
            </a:spcAft>
            <a:buNone/>
          </a:pPr>
          <a:r>
            <a:rPr lang="en-US" sz="1100" b="0" i="0" u="none" strike="noStrike">
              <a:latin typeface="Arial"/>
              <a:ea typeface="Arial"/>
              <a:cs typeface="Arial"/>
              <a:sym typeface="Arial"/>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sz="1100" b="0" i="0">
            <a:latin typeface="Arial"/>
            <a:ea typeface="Arial"/>
            <a:cs typeface="Arial"/>
            <a:sym typeface="Arial"/>
          </a:endParaRPr>
        </a:p>
        <a:p>
          <a:pPr marL="0" lvl="0" indent="0" algn="l" rtl="0">
            <a:spcBef>
              <a:spcPts val="0"/>
            </a:spcBef>
            <a:spcAft>
              <a:spcPts val="0"/>
            </a:spcAft>
            <a:buNone/>
          </a:pPr>
          <a:endParaRPr sz="1000" b="0" i="0">
            <a:latin typeface="Arial"/>
            <a:ea typeface="Arial"/>
            <a:cs typeface="Arial"/>
            <a:sym typeface="Arial"/>
          </a:endParaRPr>
        </a:p>
        <a:p>
          <a:pPr marL="0" lvl="0" indent="0" algn="l" rtl="0">
            <a:spcBef>
              <a:spcPts val="0"/>
            </a:spcBef>
            <a:spcAft>
              <a:spcPts val="0"/>
            </a:spcAft>
            <a:buNone/>
          </a:pPr>
          <a:r>
            <a:rPr lang="en-US" sz="1000" b="0" i="0">
              <a:latin typeface="Arial"/>
              <a:ea typeface="Arial"/>
              <a:cs typeface="Arial"/>
              <a:sym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sz="1400"/>
        </a:p>
        <a:p>
          <a:pPr marL="0" lvl="0" indent="0" algn="l" rtl="0">
            <a:spcBef>
              <a:spcPts val="0"/>
            </a:spcBef>
            <a:spcAft>
              <a:spcPts val="0"/>
            </a:spcAft>
            <a:buNone/>
          </a:pPr>
          <a:r>
            <a:rPr lang="en-US" sz="1000" b="0" i="0">
              <a:latin typeface="Arial"/>
              <a:ea typeface="Arial"/>
              <a:cs typeface="Arial"/>
              <a:sym typeface="Arial"/>
            </a:rPr>
            <a:t>NOTA 2: En el caso de que se utilicen múltiples tecnologías para proporcionar la comunicación por voz, pueden ser necesarios múltiples mecanismos de interoperabilidad para garantizar que todos los usuarios puedan utilizar RTT. </a:t>
          </a:r>
          <a:endParaRPr sz="1400"/>
        </a:p>
        <a:p>
          <a:pPr marL="0" lvl="0" indent="0" algn="l" rtl="0">
            <a:spcBef>
              <a:spcPts val="0"/>
            </a:spcBef>
            <a:spcAft>
              <a:spcPts val="0"/>
            </a:spcAft>
            <a:buNone/>
          </a:pPr>
          <a:r>
            <a:rPr lang="en-US" sz="1000" b="0" i="0">
              <a:latin typeface="Arial"/>
              <a:ea typeface="Arial"/>
              <a:cs typeface="Arial"/>
              <a:sym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sz="1400"/>
        </a:p>
      </xdr:txBody>
    </xdr:sp>
    <xdr:clientData fLocksWithSheet="0"/>
  </xdr:oneCellAnchor>
  <xdr:oneCellAnchor>
    <xdr:from>
      <xdr:col>10</xdr:col>
      <xdr:colOff>1000125</xdr:colOff>
      <xdr:row>186</xdr:row>
      <xdr:rowOff>285750</xdr:rowOff>
    </xdr:from>
    <xdr:ext cx="15039975" cy="2495550"/>
    <xdr:sp macro="" textlink="">
      <xdr:nvSpPr>
        <xdr:cNvPr id="18" name="Shape 18"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500-000012000000}"/>
            </a:ext>
          </a:extLst>
        </xdr:cNvPr>
        <xdr:cNvSpPr txBox="1"/>
      </xdr:nvSpPr>
      <xdr:spPr>
        <a:xfrm>
          <a:off x="0" y="2536988"/>
          <a:ext cx="10692000" cy="24860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6.2.3 Interoperabilidad - Apartado d)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con funcionalidad RTT interoperen con otras TIC con funcionalidad RTT (como se especifica en el apartado 6.2.1.1).</a:t>
          </a:r>
          <a:endParaRPr sz="1400"/>
        </a:p>
        <a:p>
          <a:pPr marL="0" marR="0" lvl="0" indent="0" algn="l" rtl="0">
            <a:lnSpc>
              <a:spcPct val="100000"/>
            </a:lnSpc>
            <a:spcBef>
              <a:spcPts val="0"/>
            </a:spcBef>
            <a:spcAft>
              <a:spcPts val="0"/>
            </a:spcAft>
            <a:buSzPts val="1100"/>
            <a:buFont typeface="Arial"/>
            <a:buNone/>
          </a:pPr>
          <a:endParaRPr sz="1100" b="0" i="0">
            <a:latin typeface="Arial"/>
            <a:ea typeface="Arial"/>
            <a:cs typeface="Arial"/>
            <a:sym typeface="Arial"/>
          </a:endParaRPr>
        </a:p>
        <a:p>
          <a:pPr marL="0" lvl="0" indent="0" algn="l" rtl="0">
            <a:spcBef>
              <a:spcPts val="0"/>
            </a:spcBef>
            <a:spcAft>
              <a:spcPts val="0"/>
            </a:spcAft>
            <a:buNone/>
          </a:pPr>
          <a:r>
            <a:rPr lang="en-US" sz="1100" b="0" i="0">
              <a:latin typeface="Arial"/>
              <a:ea typeface="Arial"/>
              <a:cs typeface="Arial"/>
              <a:sym typeface="Arial"/>
            </a:rPr>
            <a:t>Cuando las TIC con funcionalidad RTT interoperen con otras TIC con funcionalidad RTT (como se especifica en el apartado 6.2.1.1), deben ser compatibles con los mecanismos de interoperabilidad RTT descritos a continuación: </a:t>
          </a:r>
          <a:endParaRPr sz="1400"/>
        </a:p>
        <a:p>
          <a:pPr marL="0" lvl="0" indent="0" algn="l" rtl="0">
            <a:spcBef>
              <a:spcPts val="0"/>
            </a:spcBef>
            <a:spcAft>
              <a:spcPts val="0"/>
            </a:spcAft>
            <a:buNone/>
          </a:pPr>
          <a:endParaRPr sz="1100" b="0" i="0">
            <a:latin typeface="Arial"/>
            <a:ea typeface="Arial"/>
            <a:cs typeface="Arial"/>
            <a:sym typeface="Arial"/>
          </a:endParaRPr>
        </a:p>
        <a:p>
          <a:pPr marL="0" lvl="0" indent="0" algn="l" rtl="0">
            <a:spcBef>
              <a:spcPts val="0"/>
            </a:spcBef>
            <a:spcAft>
              <a:spcPts val="0"/>
            </a:spcAft>
            <a:buNone/>
          </a:pPr>
          <a:r>
            <a:rPr lang="en-US" sz="1100" b="0" i="0" u="none" strike="noStrike">
              <a:latin typeface="Arial"/>
              <a:ea typeface="Arial"/>
              <a:cs typeface="Arial"/>
              <a:sym typeface="Arial"/>
            </a:rPr>
            <a:t>d) TIC que interoperen con otras TIC mediante una norma de RTT que haya sido introducida para su uso en cualquiera de los entornos arriba mencionados y sea compatible con todas las TIC activas que sean compatibles con voz y RTT en ese entorno. </a:t>
          </a:r>
          <a:endParaRPr sz="1100" b="0" i="0">
            <a:latin typeface="Arial"/>
            <a:ea typeface="Arial"/>
            <a:cs typeface="Arial"/>
            <a:sym typeface="Arial"/>
          </a:endParaRPr>
        </a:p>
        <a:p>
          <a:pPr marL="0" lvl="0" indent="0" algn="l" rtl="0">
            <a:spcBef>
              <a:spcPts val="0"/>
            </a:spcBef>
            <a:spcAft>
              <a:spcPts val="0"/>
            </a:spcAft>
            <a:buNone/>
          </a:pPr>
          <a:endParaRPr sz="1000">
            <a:latin typeface="Arial"/>
            <a:ea typeface="Arial"/>
            <a:cs typeface="Arial"/>
            <a:sym typeface="Arial"/>
          </a:endParaRPr>
        </a:p>
        <a:p>
          <a:pPr marL="0" lvl="0" indent="0" algn="l" rtl="0">
            <a:spcBef>
              <a:spcPts val="0"/>
            </a:spcBef>
            <a:spcAft>
              <a:spcPts val="0"/>
            </a:spcAft>
            <a:buNone/>
          </a:pPr>
          <a:r>
            <a:rPr lang="en-US" sz="1000" b="0" i="0">
              <a:latin typeface="Arial"/>
              <a:ea typeface="Arial"/>
              <a:cs typeface="Arial"/>
              <a:sym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sz="1400"/>
        </a:p>
        <a:p>
          <a:pPr marL="0" lvl="0" indent="0" algn="l" rtl="0">
            <a:spcBef>
              <a:spcPts val="0"/>
            </a:spcBef>
            <a:spcAft>
              <a:spcPts val="0"/>
            </a:spcAft>
            <a:buNone/>
          </a:pPr>
          <a:r>
            <a:rPr lang="en-US" sz="1000" b="0" i="0">
              <a:latin typeface="Arial"/>
              <a:ea typeface="Arial"/>
              <a:cs typeface="Arial"/>
              <a:sym typeface="Arial"/>
            </a:rPr>
            <a:t>NOTA 2: En el caso de que se utilicen múltiples tecnologías para proporcionar la comunicación por voz, pueden ser necesarios múltiples mecanismos de interoperabilidad para garantizar que todos los usuarios puedan utilizar RTT. </a:t>
          </a:r>
          <a:endParaRPr sz="1400"/>
        </a:p>
        <a:p>
          <a:pPr marL="0" lvl="0" indent="0" algn="l" rtl="0">
            <a:spcBef>
              <a:spcPts val="0"/>
            </a:spcBef>
            <a:spcAft>
              <a:spcPts val="0"/>
            </a:spcAft>
            <a:buNone/>
          </a:pPr>
          <a:r>
            <a:rPr lang="en-US" sz="1000" b="0" i="0">
              <a:latin typeface="Arial"/>
              <a:ea typeface="Arial"/>
              <a:cs typeface="Arial"/>
              <a:sym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sz="1400"/>
        </a:p>
      </xdr:txBody>
    </xdr:sp>
    <xdr:clientData fLocksWithSheet="0"/>
  </xdr:oneCellAnchor>
  <xdr:oneCellAnchor>
    <xdr:from>
      <xdr:col>10</xdr:col>
      <xdr:colOff>1000125</xdr:colOff>
      <xdr:row>204</xdr:row>
      <xdr:rowOff>47625</xdr:rowOff>
    </xdr:from>
    <xdr:ext cx="10487025" cy="2733675"/>
    <xdr:sp macro="" textlink="">
      <xdr:nvSpPr>
        <xdr:cNvPr id="19" name="Shape 19"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00000000-0008-0000-0500-000013000000}"/>
            </a:ext>
          </a:extLst>
        </xdr:cNvPr>
        <xdr:cNvSpPr txBox="1"/>
      </xdr:nvSpPr>
      <xdr:spPr>
        <a:xfrm>
          <a:off x="107250" y="2417925"/>
          <a:ext cx="10477500" cy="27241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6.2.4 Capacidad de respuesta de RTT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a:t>
          </a:r>
          <a:r>
            <a:rPr lang="en-US" sz="1200" b="0" i="0">
              <a:latin typeface="Arial"/>
              <a:ea typeface="Arial"/>
              <a:cs typeface="Arial"/>
              <a:sym typeface="Arial"/>
            </a:rPr>
            <a:t>Cuando las páginas web utilicen una entrada de RTT.</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i="0" u="none" strike="noStrike">
              <a:latin typeface="Arial"/>
              <a:ea typeface="Arial"/>
              <a:cs typeface="Arial"/>
              <a:sym typeface="Arial"/>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endParaRPr sz="1400"/>
        </a:p>
        <a:p>
          <a:pPr marL="0" lvl="0" indent="0" algn="l" rtl="0">
            <a:spcBef>
              <a:spcPts val="0"/>
            </a:spcBef>
            <a:spcAft>
              <a:spcPts val="0"/>
            </a:spcAft>
            <a:buNone/>
          </a:pPr>
          <a:endParaRPr sz="1200" b="0" i="0" u="none" strike="noStrike">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n-US" sz="1050" b="0" i="1" u="none" strike="noStrike">
              <a:latin typeface="Arial"/>
              <a:ea typeface="Arial"/>
              <a:cs typeface="Arial"/>
              <a:sym typeface="Arial"/>
            </a:rPr>
            <a:t>software </a:t>
          </a:r>
          <a:r>
            <a:rPr lang="en-US" sz="1050" b="0" i="0" u="none" strike="noStrike">
              <a:latin typeface="Arial"/>
              <a:ea typeface="Arial"/>
              <a:cs typeface="Arial"/>
              <a:sym typeface="Arial"/>
            </a:rPr>
            <a:t>de reconocimiento hasta que no se haya pronunciado una palabra (o frase) entera. En este caso, la unidad mínima de entrada de texto compuesta de forma fiable a la que tiene acceso la TIC sería la palabra (o frase). </a:t>
          </a:r>
          <a:endParaRPr sz="1400"/>
        </a:p>
        <a:p>
          <a:pPr marL="0" lvl="0" indent="0" algn="l" rtl="0">
            <a:spcBef>
              <a:spcPts val="0"/>
            </a:spcBef>
            <a:spcAft>
              <a:spcPts val="0"/>
            </a:spcAft>
            <a:buNone/>
          </a:pPr>
          <a:r>
            <a:rPr lang="en-US" sz="1050" b="0" i="0" u="none" strike="noStrike">
              <a:latin typeface="Arial"/>
              <a:ea typeface="Arial"/>
              <a:cs typeface="Arial"/>
              <a:sym typeface="Arial"/>
            </a:rPr>
            <a:t>NOTA 2: El límite de 500 ms permite el almacenamiento intermedio de caracteres durante este periodo antes de su transmisión, por lo que no es necesaria la transmisión por caracteres a no ser que los caracteres se generen a un ritmo menor de 1 por 500 ms. </a:t>
          </a:r>
          <a:endParaRPr sz="1400"/>
        </a:p>
        <a:p>
          <a:pPr marL="0" lvl="0" indent="0" algn="l" rtl="0">
            <a:spcBef>
              <a:spcPts val="0"/>
            </a:spcBef>
            <a:spcAft>
              <a:spcPts val="0"/>
            </a:spcAft>
            <a:buNone/>
          </a:pPr>
          <a:r>
            <a:rPr lang="en-US" sz="1050" b="0" i="0" u="none" strike="noStrike">
              <a:latin typeface="Arial"/>
              <a:ea typeface="Arial"/>
              <a:cs typeface="Arial"/>
              <a:sym typeface="Arial"/>
            </a:rPr>
            <a:t>NOTA 3: Con un retardo de 300 ms, o menor, el usuario percibe mejor el flujo. </a:t>
          </a:r>
          <a:endParaRPr sz="1050">
            <a:latin typeface="Arial"/>
            <a:ea typeface="Arial"/>
            <a:cs typeface="Arial"/>
            <a:sym typeface="Arial"/>
          </a:endParaRPr>
        </a:p>
      </xdr:txBody>
    </xdr:sp>
    <xdr:clientData fLocksWithSheet="0"/>
  </xdr:oneCellAnchor>
  <xdr:oneCellAnchor>
    <xdr:from>
      <xdr:col>10</xdr:col>
      <xdr:colOff>981075</xdr:colOff>
      <xdr:row>224</xdr:row>
      <xdr:rowOff>19050</xdr:rowOff>
    </xdr:from>
    <xdr:ext cx="6572250" cy="1628775"/>
    <xdr:sp macro="" textlink="">
      <xdr:nvSpPr>
        <xdr:cNvPr id="20" name="Shape 20"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00000000-0008-0000-0500-000014000000}"/>
            </a:ext>
          </a:extLst>
        </xdr:cNvPr>
        <xdr:cNvSpPr txBox="1"/>
      </xdr:nvSpPr>
      <xdr:spPr>
        <a:xfrm>
          <a:off x="2064638" y="2970375"/>
          <a:ext cx="6562725" cy="16192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6.3 Identificación de llamadas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proporcionen identificación de llamadas o funciones similares de telecomunicación.</a:t>
          </a:r>
          <a:endParaRPr sz="1400"/>
        </a:p>
        <a:p>
          <a:pPr marL="0" marR="0" lvl="0" indent="0" algn="l" rtl="0">
            <a:lnSpc>
              <a:spcPct val="100000"/>
            </a:lnSpc>
            <a:spcBef>
              <a:spcPts val="0"/>
            </a:spcBef>
            <a:spcAft>
              <a:spcPts val="0"/>
            </a:spcAft>
            <a:buSzPts val="1100"/>
            <a:buFont typeface="Arial"/>
            <a:buNone/>
          </a:pPr>
          <a:endParaRPr sz="1100">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i="0" u="none" strike="noStrike">
              <a:latin typeface="Arial"/>
              <a:ea typeface="Arial"/>
              <a:cs typeface="Arial"/>
              <a:sym typeface="Arial"/>
            </a:rPr>
            <a:t>Cuando las TIC proporcionen identificación de llamadas o funciones similares de telecomunicación, estas funciones de telecomunicación deben estar disponibles en forma textual, además de ser determinable por software, salvo que la funcionalidad esté cerrada. </a:t>
          </a:r>
          <a:endParaRPr sz="1400"/>
        </a:p>
      </xdr:txBody>
    </xdr:sp>
    <xdr:clientData fLocksWithSheet="0"/>
  </xdr:oneCellAnchor>
  <xdr:oneCellAnchor>
    <xdr:from>
      <xdr:col>10</xdr:col>
      <xdr:colOff>1009650</xdr:colOff>
      <xdr:row>238</xdr:row>
      <xdr:rowOff>133350</xdr:rowOff>
    </xdr:from>
    <xdr:ext cx="8439150" cy="2552700"/>
    <xdr:sp macro="" textlink="">
      <xdr:nvSpPr>
        <xdr:cNvPr id="21" name="Shape 2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00000000-0008-0000-0500-000015000000}"/>
            </a:ext>
          </a:extLst>
        </xdr:cNvPr>
        <xdr:cNvSpPr txBox="1"/>
      </xdr:nvSpPr>
      <xdr:spPr>
        <a:xfrm>
          <a:off x="1131188" y="2508413"/>
          <a:ext cx="8429625" cy="25431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6.4 Alternativas a los servicios basados ​​en voz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a:t>
          </a:r>
          <a:r>
            <a:rPr lang="en-US" sz="1200" b="0" i="0">
              <a:latin typeface="Arial"/>
              <a:ea typeface="Arial"/>
              <a:cs typeface="Arial"/>
              <a:sym typeface="Arial"/>
            </a:rPr>
            <a:t>Cuando las páginas web proporcionen un servicio de comunicación basada en voz en tiempo real e igualmente facilidades de buzón de voz, asistente automático o respuesta interactiva de voz.</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i="0">
              <a:latin typeface="Arial"/>
              <a:ea typeface="Arial"/>
              <a:cs typeface="Arial"/>
              <a:sym typeface="Arial"/>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endParaRPr sz="1400"/>
        </a:p>
        <a:p>
          <a:pPr marL="0" lvl="0" indent="0" algn="l" rtl="0">
            <a:spcBef>
              <a:spcPts val="0"/>
            </a:spcBef>
            <a:spcAft>
              <a:spcPts val="0"/>
            </a:spcAft>
            <a:buNone/>
          </a:pPr>
          <a:endParaRPr sz="1200" b="0" i="0">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Se requeriría, para las tareas que implican tanto la operación de la interfaz como la percepción de la información, que tanto la interfaz como la información fueran accesibles sin la necesidad de utilizar la voz o la audición. </a:t>
          </a:r>
          <a:endParaRPr sz="1400"/>
        </a:p>
        <a:p>
          <a:pPr marL="0" lvl="0" indent="0" algn="l" rtl="0">
            <a:spcBef>
              <a:spcPts val="0"/>
            </a:spcBef>
            <a:spcAft>
              <a:spcPts val="0"/>
            </a:spcAft>
            <a:buNone/>
          </a:pPr>
          <a:r>
            <a:rPr lang="en-US" sz="1050" b="0" i="0" u="none" strike="noStrike">
              <a:latin typeface="Arial"/>
              <a:ea typeface="Arial"/>
              <a:cs typeface="Arial"/>
              <a:sym typeface="Arial"/>
            </a:rPr>
            <a:t>NOTA 2 Las soluciones capaces de manejar los medios sonoros, de RTT y de vídeo podrían satisfacer el requisito anterior. </a:t>
          </a:r>
          <a:endParaRPr sz="1050">
            <a:latin typeface="Arial"/>
            <a:ea typeface="Arial"/>
            <a:cs typeface="Arial"/>
            <a:sym typeface="Arial"/>
          </a:endParaRPr>
        </a:p>
      </xdr:txBody>
    </xdr:sp>
    <xdr:clientData fLocksWithSheet="0"/>
  </xdr:oneCellAnchor>
  <xdr:oneCellAnchor>
    <xdr:from>
      <xdr:col>11</xdr:col>
      <xdr:colOff>19050</xdr:colOff>
      <xdr:row>255</xdr:row>
      <xdr:rowOff>152400</xdr:rowOff>
    </xdr:from>
    <xdr:ext cx="6648450" cy="2286000"/>
    <xdr:sp macro="" textlink="">
      <xdr:nvSpPr>
        <xdr:cNvPr id="22" name="Shape 22"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00000000-0008-0000-0500-000016000000}"/>
            </a:ext>
          </a:extLst>
        </xdr:cNvPr>
        <xdr:cNvSpPr txBox="1"/>
      </xdr:nvSpPr>
      <xdr:spPr>
        <a:xfrm>
          <a:off x="2026538" y="2641763"/>
          <a:ext cx="6638925" cy="22764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6.5.2 Resolución - Apartado a)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a:t>
          </a:r>
          <a:r>
            <a:rPr lang="en-US" sz="1200" b="0" i="0">
              <a:latin typeface="Arial"/>
              <a:ea typeface="Arial"/>
              <a:cs typeface="Arial"/>
              <a:sym typeface="Arial"/>
            </a:rPr>
            <a:t>Cuando las páginas web proporcionen comunicación bidireccional por voz incluyan una funcionalidad de vídeo en tiempo real.</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i="0">
              <a:latin typeface="Arial"/>
              <a:ea typeface="Arial"/>
              <a:cs typeface="Arial"/>
              <a:sym typeface="Arial"/>
            </a:rPr>
            <a:t>En el caso de que unas TIC que proporcionen comunicación bidireccional por voz incluyan una funcionalidad de vídeo en tiempo real, las TIC:</a:t>
          </a:r>
          <a:endParaRPr sz="1400"/>
        </a:p>
        <a:p>
          <a:pPr marL="0" lvl="0" indent="0" algn="l" rtl="0">
            <a:spcBef>
              <a:spcPts val="0"/>
            </a:spcBef>
            <a:spcAft>
              <a:spcPts val="0"/>
            </a:spcAft>
            <a:buNone/>
          </a:pPr>
          <a:endParaRPr sz="1200" b="0" i="0">
            <a:latin typeface="Arial"/>
            <a:ea typeface="Arial"/>
            <a:cs typeface="Arial"/>
            <a:sym typeface="Arial"/>
          </a:endParaRPr>
        </a:p>
        <a:p>
          <a:pPr marL="0" lvl="0" indent="0" algn="l" rtl="0">
            <a:spcBef>
              <a:spcPts val="0"/>
            </a:spcBef>
            <a:spcAft>
              <a:spcPts val="0"/>
            </a:spcAft>
            <a:buNone/>
          </a:pPr>
          <a:r>
            <a:rPr lang="en-US" sz="1200" b="0" i="0">
              <a:latin typeface="Arial"/>
              <a:ea typeface="Arial"/>
              <a:cs typeface="Arial"/>
              <a:sym typeface="Arial"/>
            </a:rPr>
            <a:t>a) deben ser compatible con una resolución QVGA como mínimo. </a:t>
          </a:r>
          <a:endParaRPr sz="1400"/>
        </a:p>
        <a:p>
          <a:pPr marL="0" lvl="0" indent="0" algn="l" rtl="0">
            <a:spcBef>
              <a:spcPts val="0"/>
            </a:spcBef>
            <a:spcAft>
              <a:spcPts val="0"/>
            </a:spcAft>
            <a:buNone/>
          </a:pPr>
          <a:endParaRPr sz="1200" b="0" i="0">
            <a:latin typeface="Arial"/>
            <a:ea typeface="Arial"/>
            <a:cs typeface="Arial"/>
            <a:sym typeface="Arial"/>
          </a:endParaRPr>
        </a:p>
        <a:p>
          <a:pPr marL="0" marR="0" lvl="0" indent="0" algn="l" rtl="0">
            <a:lnSpc>
              <a:spcPct val="100000"/>
            </a:lnSpc>
            <a:spcBef>
              <a:spcPts val="0"/>
            </a:spcBef>
            <a:spcAft>
              <a:spcPts val="0"/>
            </a:spcAft>
            <a:buSzPts val="1050"/>
            <a:buFont typeface="Arial"/>
            <a:buNone/>
          </a:pPr>
          <a:r>
            <a:rPr lang="en-US" sz="1050" b="0" i="0">
              <a:latin typeface="Arial"/>
              <a:ea typeface="Arial"/>
              <a:cs typeface="Arial"/>
              <a:sym typeface="Arial"/>
            </a:rPr>
            <a:t>NOTA: En la tabla A.1 de la norma EN 301 549 v3.2.1 (2021-03) se indica que solo hay que evaluar el apartado a) de este requisito.</a:t>
          </a:r>
          <a:endParaRPr sz="1400"/>
        </a:p>
        <a:p>
          <a:pPr marL="0" lvl="0" indent="0" algn="l" rtl="0">
            <a:spcBef>
              <a:spcPts val="0"/>
            </a:spcBef>
            <a:spcAft>
              <a:spcPts val="0"/>
            </a:spcAft>
            <a:buNone/>
          </a:pPr>
          <a:endParaRPr sz="1500" b="0" i="0">
            <a:latin typeface="Arial"/>
            <a:ea typeface="Arial"/>
            <a:cs typeface="Arial"/>
            <a:sym typeface="Arial"/>
          </a:endParaRPr>
        </a:p>
      </xdr:txBody>
    </xdr:sp>
    <xdr:clientData fLocksWithSheet="0"/>
  </xdr:oneCellAnchor>
  <xdr:oneCellAnchor>
    <xdr:from>
      <xdr:col>11</xdr:col>
      <xdr:colOff>0</xdr:colOff>
      <xdr:row>272</xdr:row>
      <xdr:rowOff>28575</xdr:rowOff>
    </xdr:from>
    <xdr:ext cx="6648450" cy="2371725"/>
    <xdr:sp macro="" textlink="">
      <xdr:nvSpPr>
        <xdr:cNvPr id="23" name="Shape 23"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00000000-0008-0000-0500-000017000000}"/>
            </a:ext>
          </a:extLst>
        </xdr:cNvPr>
        <xdr:cNvSpPr txBox="1"/>
      </xdr:nvSpPr>
      <xdr:spPr>
        <a:xfrm>
          <a:off x="2026538" y="2598900"/>
          <a:ext cx="6638925" cy="2362200"/>
        </a:xfrm>
        <a:prstGeom prst="rect">
          <a:avLst/>
        </a:prstGeom>
        <a:solidFill>
          <a:srgbClr val="DDDDDD"/>
        </a:solidFill>
        <a:ln>
          <a:noFill/>
        </a:ln>
      </xdr:spPr>
      <xdr:txBody>
        <a:bodyPr spcFirstLastPara="1" wrap="square" lIns="108000" tIns="108000" rIns="108000" bIns="108000" anchor="t" anchorCtr="0">
          <a:sp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6.5.3 Frecuencia de imagen - Apartado a)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a:t>
          </a:r>
          <a:r>
            <a:rPr lang="en-US" sz="1200" b="0" i="0">
              <a:latin typeface="Arial"/>
              <a:ea typeface="Arial"/>
              <a:cs typeface="Arial"/>
              <a:sym typeface="Arial"/>
            </a:rPr>
            <a:t>Cuando las páginas web que proporcionan comunicación bidireccional por voz incluyan una funcionalidad de vídeo en tiempo real.</a:t>
          </a:r>
          <a:endParaRPr sz="1400"/>
        </a:p>
        <a:p>
          <a:pPr marL="0" marR="0" lvl="0" indent="0" algn="l" rtl="0">
            <a:lnSpc>
              <a:spcPct val="100000"/>
            </a:lnSpc>
            <a:spcBef>
              <a:spcPts val="0"/>
            </a:spcBef>
            <a:spcAft>
              <a:spcPts val="0"/>
            </a:spcAft>
            <a:buSzPts val="1200"/>
            <a:buFont typeface="Arial"/>
            <a:buNone/>
          </a:pPr>
          <a:endParaRPr sz="1200" b="0" i="0">
            <a:latin typeface="Arial"/>
            <a:ea typeface="Arial"/>
            <a:cs typeface="Arial"/>
            <a:sym typeface="Arial"/>
          </a:endParaRPr>
        </a:p>
        <a:p>
          <a:pPr marL="0" lvl="0" indent="0" algn="l" rtl="0">
            <a:spcBef>
              <a:spcPts val="0"/>
            </a:spcBef>
            <a:spcAft>
              <a:spcPts val="0"/>
            </a:spcAft>
            <a:buNone/>
          </a:pPr>
          <a:r>
            <a:rPr lang="en-US" sz="1200" b="0" i="0" u="none" strike="noStrike">
              <a:latin typeface="Arial"/>
              <a:ea typeface="Arial"/>
              <a:cs typeface="Arial"/>
              <a:sym typeface="Arial"/>
            </a:rPr>
            <a:t>En el caso de que unas TIC que proporcionen comunicación bidireccional por voz incluyan una funcionalidad de vídeo en tiempo real, las TIC: </a:t>
          </a:r>
          <a:endParaRPr sz="1400"/>
        </a:p>
        <a:p>
          <a:pPr marL="0" lvl="0" indent="0" algn="l" rtl="0">
            <a:spcBef>
              <a:spcPts val="0"/>
            </a:spcBef>
            <a:spcAft>
              <a:spcPts val="0"/>
            </a:spcAft>
            <a:buNone/>
          </a:pPr>
          <a:endParaRPr sz="1200" b="0" i="0" u="none" strike="noStrike">
            <a:latin typeface="Arial"/>
            <a:ea typeface="Arial"/>
            <a:cs typeface="Arial"/>
            <a:sym typeface="Arial"/>
          </a:endParaRPr>
        </a:p>
        <a:p>
          <a:pPr marL="0" lvl="0" indent="0" algn="l" rtl="0">
            <a:spcBef>
              <a:spcPts val="0"/>
            </a:spcBef>
            <a:spcAft>
              <a:spcPts val="0"/>
            </a:spcAft>
            <a:buNone/>
          </a:pPr>
          <a:r>
            <a:rPr lang="en-US" sz="1200" b="0" i="0" u="none" strike="noStrike">
              <a:latin typeface="Arial"/>
              <a:ea typeface="Arial"/>
              <a:cs typeface="Arial"/>
              <a:sym typeface="Arial"/>
            </a:rPr>
            <a:t>a) deben ser compatible con una frecuencia de imagen de 20 FPS como mínimo.</a:t>
          </a:r>
          <a:endParaRPr sz="1400"/>
        </a:p>
        <a:p>
          <a:pPr marL="0" lvl="0" indent="0" algn="l" rtl="0">
            <a:spcBef>
              <a:spcPts val="0"/>
            </a:spcBef>
            <a:spcAft>
              <a:spcPts val="0"/>
            </a:spcAft>
            <a:buNone/>
          </a:pPr>
          <a:endParaRPr sz="1200" b="0" i="0" u="none" strike="noStrike">
            <a:latin typeface="Arial"/>
            <a:ea typeface="Arial"/>
            <a:cs typeface="Arial"/>
            <a:sym typeface="Arial"/>
          </a:endParaRPr>
        </a:p>
        <a:p>
          <a:pPr marL="0" lvl="0" indent="0" algn="l" rtl="0">
            <a:spcBef>
              <a:spcPts val="0"/>
            </a:spcBef>
            <a:spcAft>
              <a:spcPts val="0"/>
            </a:spcAft>
            <a:buNone/>
          </a:pPr>
          <a:r>
            <a:rPr lang="en-US" sz="1050" b="0" i="0">
              <a:latin typeface="Arial"/>
              <a:ea typeface="Arial"/>
              <a:cs typeface="Arial"/>
              <a:sym typeface="Arial"/>
            </a:rPr>
            <a:t>NOTA: En la tabla A.1 de la norma EN 301 549 v3.2.1 (2021-03) se indica que solo hay que evaluar el apartado a) de este requisito.</a:t>
          </a:r>
          <a:endParaRPr sz="1050">
            <a:latin typeface="Arial"/>
            <a:ea typeface="Arial"/>
            <a:cs typeface="Arial"/>
            <a:sym typeface="Arial"/>
          </a:endParaRPr>
        </a:p>
      </xdr:txBody>
    </xdr:sp>
    <xdr:clientData fLocksWithSheet="0"/>
  </xdr:oneCellAnchor>
  <xdr:oneCellAnchor>
    <xdr:from>
      <xdr:col>11</xdr:col>
      <xdr:colOff>9525</xdr:colOff>
      <xdr:row>288</xdr:row>
      <xdr:rowOff>123825</xdr:rowOff>
    </xdr:from>
    <xdr:ext cx="6648450" cy="2352675"/>
    <xdr:sp macro="" textlink="">
      <xdr:nvSpPr>
        <xdr:cNvPr id="24" name="Shape 24"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00000000-0008-0000-0500-000018000000}"/>
            </a:ext>
          </a:extLst>
        </xdr:cNvPr>
        <xdr:cNvSpPr txBox="1"/>
      </xdr:nvSpPr>
      <xdr:spPr>
        <a:xfrm>
          <a:off x="2026538" y="2608425"/>
          <a:ext cx="6638925" cy="23431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400"/>
            <a:buFont typeface="Arial"/>
            <a:buNone/>
          </a:pPr>
          <a:r>
            <a:rPr lang="en-US" sz="1400" b="1" u="none">
              <a:latin typeface="Arial"/>
              <a:ea typeface="Arial"/>
              <a:cs typeface="Arial"/>
              <a:sym typeface="Arial"/>
            </a:rPr>
            <a:t>6.5.4 Sincronización entre audio y video (Condicional)</a:t>
          </a:r>
          <a:endParaRPr sz="1400"/>
        </a:p>
        <a:p>
          <a:pPr marL="0" marR="0" lvl="0" indent="0" algn="l" rtl="0">
            <a:lnSpc>
              <a:spcPct val="100000"/>
            </a:lnSpc>
            <a:spcBef>
              <a:spcPts val="0"/>
            </a:spcBef>
            <a:spcAft>
              <a:spcPts val="0"/>
            </a:spcAft>
            <a:buSzPts val="1400"/>
            <a:buFont typeface="Arial"/>
            <a:buNone/>
          </a:pPr>
          <a:endParaRPr sz="1400" b="0" u="sng">
            <a:latin typeface="Arial"/>
            <a:ea typeface="Arial"/>
            <a:cs typeface="Arial"/>
            <a:sym typeface="Arial"/>
          </a:endParaRPr>
        </a:p>
        <a:p>
          <a:pPr marL="0" marR="0" lvl="0" indent="0" algn="l" rtl="0">
            <a:lnSpc>
              <a:spcPct val="100000"/>
            </a:lnSpc>
            <a:spcBef>
              <a:spcPts val="0"/>
            </a:spcBef>
            <a:spcAft>
              <a:spcPts val="0"/>
            </a:spcAft>
            <a:buSzPts val="1400"/>
            <a:buFont typeface="Arial"/>
            <a:buNone/>
          </a:pPr>
          <a:r>
            <a:rPr lang="en-US" sz="1400" b="0" u="sng">
              <a:latin typeface="Arial"/>
              <a:ea typeface="Arial"/>
              <a:cs typeface="Arial"/>
              <a:sym typeface="Arial"/>
            </a:rPr>
            <a:t>Condición:</a:t>
          </a:r>
          <a:r>
            <a:rPr lang="en-US" sz="1400" b="0">
              <a:latin typeface="Arial"/>
              <a:ea typeface="Arial"/>
              <a:cs typeface="Arial"/>
              <a:sym typeface="Arial"/>
            </a:rPr>
            <a:t> </a:t>
          </a:r>
          <a:r>
            <a:rPr lang="en-US" sz="1400" b="0" i="0">
              <a:latin typeface="Arial"/>
              <a:ea typeface="Arial"/>
              <a:cs typeface="Arial"/>
              <a:sym typeface="Arial"/>
            </a:rPr>
            <a:t>Cuando las páginas web que proporcionan comunicación bidireccional por voz incluyan una funcionalidad de vídeo en tiempo real.</a:t>
          </a:r>
          <a:endParaRPr sz="1400"/>
        </a:p>
        <a:p>
          <a:pPr marL="0" lvl="0" indent="0" algn="l" rtl="0">
            <a:spcBef>
              <a:spcPts val="0"/>
            </a:spcBef>
            <a:spcAft>
              <a:spcPts val="0"/>
            </a:spcAft>
            <a:buNone/>
          </a:pPr>
          <a:endParaRPr sz="1400" b="0" i="0" u="none" strike="noStrike">
            <a:latin typeface="Arial"/>
            <a:ea typeface="Arial"/>
            <a:cs typeface="Arial"/>
            <a:sym typeface="Arial"/>
          </a:endParaRPr>
        </a:p>
        <a:p>
          <a:pPr marL="0" lvl="0" indent="0" algn="l" rtl="0">
            <a:spcBef>
              <a:spcPts val="0"/>
            </a:spcBef>
            <a:spcAft>
              <a:spcPts val="0"/>
            </a:spcAft>
            <a:buNone/>
          </a:pPr>
          <a:r>
            <a:rPr lang="en-US" sz="1400" b="0" i="0" u="none" strike="noStrike">
              <a:latin typeface="Arial"/>
              <a:ea typeface="Arial"/>
              <a:cs typeface="Arial"/>
              <a:sym typeface="Arial"/>
            </a:rPr>
            <a:t>En el caso de que unas TIC que proporcionen comunicación bidireccional por voz incluyan una funcionalidad de vídeo en tiempo real, las TIC deben garantizar una diferencia temporal máxima de 100 ms entre la presentación de la voz y el vídeo al usuario. </a:t>
          </a:r>
          <a:endParaRPr sz="1400"/>
        </a:p>
        <a:p>
          <a:pPr marL="0" lvl="0" indent="0" algn="l" rtl="0">
            <a:spcBef>
              <a:spcPts val="0"/>
            </a:spcBef>
            <a:spcAft>
              <a:spcPts val="0"/>
            </a:spcAft>
            <a:buNone/>
          </a:pPr>
          <a:endParaRPr sz="1050" b="0" i="0" u="none" strike="noStrike">
            <a:latin typeface="Calibri"/>
            <a:ea typeface="Calibri"/>
            <a:cs typeface="Calibri"/>
            <a:sym typeface="Calibri"/>
          </a:endParaRPr>
        </a:p>
        <a:p>
          <a:pPr marL="0" lvl="0" indent="0" algn="l" rtl="0">
            <a:spcBef>
              <a:spcPts val="0"/>
            </a:spcBef>
            <a:spcAft>
              <a:spcPts val="0"/>
            </a:spcAft>
            <a:buNone/>
          </a:pPr>
          <a:r>
            <a:rPr lang="en-US" sz="1100" b="0" i="0" u="none" strike="noStrike">
              <a:latin typeface="Arial"/>
              <a:ea typeface="Arial"/>
              <a:cs typeface="Arial"/>
              <a:sym typeface="Arial"/>
            </a:rPr>
            <a:t>NOTA Las investigaciones recientes indican que, si el audio se adelanta al vídeo, se degrada mucho más la inteligibilidad que viceversa. </a:t>
          </a:r>
          <a:endParaRPr sz="1100">
            <a:latin typeface="Arial"/>
            <a:ea typeface="Arial"/>
            <a:cs typeface="Arial"/>
            <a:sym typeface="Arial"/>
          </a:endParaRPr>
        </a:p>
      </xdr:txBody>
    </xdr:sp>
    <xdr:clientData fLocksWithSheet="0"/>
  </xdr:oneCellAnchor>
  <xdr:oneCellAnchor>
    <xdr:from>
      <xdr:col>11</xdr:col>
      <xdr:colOff>28575</xdr:colOff>
      <xdr:row>305</xdr:row>
      <xdr:rowOff>257175</xdr:rowOff>
    </xdr:from>
    <xdr:ext cx="6648450" cy="2514600"/>
    <xdr:sp macro="" textlink="">
      <xdr:nvSpPr>
        <xdr:cNvPr id="25" name="Shape 25"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00000000-0008-0000-0500-000019000000}"/>
            </a:ext>
          </a:extLst>
        </xdr:cNvPr>
        <xdr:cNvSpPr txBox="1"/>
      </xdr:nvSpPr>
      <xdr:spPr>
        <a:xfrm>
          <a:off x="2026538" y="2527463"/>
          <a:ext cx="6638925" cy="25050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400"/>
            <a:buFont typeface="Arial"/>
            <a:buNone/>
          </a:pPr>
          <a:r>
            <a:rPr lang="en-US" sz="1400" b="1" u="none">
              <a:latin typeface="Arial"/>
              <a:ea typeface="Arial"/>
              <a:cs typeface="Arial"/>
              <a:sym typeface="Arial"/>
            </a:rPr>
            <a:t>6.5.5 Indicador visual de audio con video (Condicional)</a:t>
          </a:r>
          <a:endParaRPr sz="1400"/>
        </a:p>
        <a:p>
          <a:pPr marL="0" marR="0" lvl="0" indent="0" algn="l" rtl="0">
            <a:lnSpc>
              <a:spcPct val="100000"/>
            </a:lnSpc>
            <a:spcBef>
              <a:spcPts val="0"/>
            </a:spcBef>
            <a:spcAft>
              <a:spcPts val="0"/>
            </a:spcAft>
            <a:buSzPts val="1400"/>
            <a:buFont typeface="Arial"/>
            <a:buNone/>
          </a:pPr>
          <a:endParaRPr sz="1400" b="0" u="sng">
            <a:latin typeface="Arial"/>
            <a:ea typeface="Arial"/>
            <a:cs typeface="Arial"/>
            <a:sym typeface="Arial"/>
          </a:endParaRPr>
        </a:p>
        <a:p>
          <a:pPr marL="0" marR="0" lvl="0" indent="0" algn="l" rtl="0">
            <a:lnSpc>
              <a:spcPct val="100000"/>
            </a:lnSpc>
            <a:spcBef>
              <a:spcPts val="0"/>
            </a:spcBef>
            <a:spcAft>
              <a:spcPts val="0"/>
            </a:spcAft>
            <a:buSzPts val="1400"/>
            <a:buFont typeface="Arial"/>
            <a:buNone/>
          </a:pPr>
          <a:r>
            <a:rPr lang="en-US" sz="1400" b="0" u="sng">
              <a:latin typeface="Arial"/>
              <a:ea typeface="Arial"/>
              <a:cs typeface="Arial"/>
              <a:sym typeface="Arial"/>
            </a:rPr>
            <a:t>Condición:</a:t>
          </a:r>
          <a:r>
            <a:rPr lang="en-US" sz="1400" b="0">
              <a:latin typeface="Arial"/>
              <a:ea typeface="Arial"/>
              <a:cs typeface="Arial"/>
              <a:sym typeface="Arial"/>
            </a:rPr>
            <a:t> </a:t>
          </a:r>
          <a:r>
            <a:rPr lang="en-US" sz="1400" b="0" i="0">
              <a:latin typeface="Arial"/>
              <a:ea typeface="Arial"/>
              <a:cs typeface="Arial"/>
              <a:sym typeface="Arial"/>
            </a:rPr>
            <a:t>Cuando las páginas web proporcionen comunicación bidireccional por voz e incluyan una funcionalidad de vídeo en tiempo real.</a:t>
          </a:r>
          <a:endParaRPr sz="1400"/>
        </a:p>
        <a:p>
          <a:pPr marL="0" marR="0" lvl="0" indent="0" algn="l" rtl="0">
            <a:lnSpc>
              <a:spcPct val="100000"/>
            </a:lnSpc>
            <a:spcBef>
              <a:spcPts val="0"/>
            </a:spcBef>
            <a:spcAft>
              <a:spcPts val="0"/>
            </a:spcAft>
            <a:buSzPts val="1400"/>
            <a:buFont typeface="Arial"/>
            <a:buNone/>
          </a:pPr>
          <a:endParaRPr sz="1400" b="0" i="0">
            <a:latin typeface="Arial"/>
            <a:ea typeface="Arial"/>
            <a:cs typeface="Arial"/>
            <a:sym typeface="Arial"/>
          </a:endParaRPr>
        </a:p>
        <a:p>
          <a:pPr marL="0" lvl="0" indent="0" algn="l" rtl="0">
            <a:spcBef>
              <a:spcPts val="0"/>
            </a:spcBef>
            <a:spcAft>
              <a:spcPts val="0"/>
            </a:spcAft>
            <a:buNone/>
          </a:pPr>
          <a:r>
            <a:rPr lang="en-US" sz="1400" b="0" i="0">
              <a:latin typeface="Arial"/>
              <a:ea typeface="Arial"/>
              <a:cs typeface="Arial"/>
              <a:sym typeface="Arial"/>
            </a:rPr>
            <a:t>En el caso de que unas TIC proporcionen comunicación bidireccional por voz e incluyan una funcionalidad de vídeo en tiempo real, deben proporcionar un indicador visual de la actividad de audio en tiempo real. </a:t>
          </a:r>
          <a:endParaRPr sz="1400"/>
        </a:p>
        <a:p>
          <a:pPr marL="0" lvl="0" indent="0" algn="l" rtl="0">
            <a:spcBef>
              <a:spcPts val="0"/>
            </a:spcBef>
            <a:spcAft>
              <a:spcPts val="0"/>
            </a:spcAft>
            <a:buNone/>
          </a:pPr>
          <a:endParaRPr sz="1400" b="0" i="0">
            <a:latin typeface="Arial"/>
            <a:ea typeface="Arial"/>
            <a:cs typeface="Arial"/>
            <a:sym typeface="Arial"/>
          </a:endParaRPr>
        </a:p>
        <a:p>
          <a:pPr marL="0" lvl="0" indent="0" algn="l" rtl="0">
            <a:spcBef>
              <a:spcPts val="0"/>
            </a:spcBef>
            <a:spcAft>
              <a:spcPts val="0"/>
            </a:spcAft>
            <a:buNone/>
          </a:pPr>
          <a:r>
            <a:rPr lang="en-US" sz="1100" b="0" i="0" u="none" strike="noStrike">
              <a:latin typeface="Arial"/>
              <a:ea typeface="Arial"/>
              <a:cs typeface="Arial"/>
              <a:sym typeface="Arial"/>
            </a:rPr>
            <a:t>NOTA 1: El indicador visual puede ser un punto visual sencillo o LED, u otro tipo de indicador de encendido/apagado, que parpadea para indicar la actividad de audio. </a:t>
          </a:r>
          <a:endParaRPr sz="1400"/>
        </a:p>
        <a:p>
          <a:pPr marL="0" lvl="0" indent="0" algn="l" rtl="0">
            <a:spcBef>
              <a:spcPts val="0"/>
            </a:spcBef>
            <a:spcAft>
              <a:spcPts val="0"/>
            </a:spcAft>
            <a:buNone/>
          </a:pPr>
          <a:r>
            <a:rPr lang="en-US" sz="1100" b="0" i="0" u="none" strike="noStrike">
              <a:latin typeface="Arial"/>
              <a:ea typeface="Arial"/>
              <a:cs typeface="Arial"/>
              <a:sym typeface="Arial"/>
            </a:rPr>
            <a:t>NOTA 2: Sin esta indicación, una persona que carezca de capacidad auditiva no sabrá cuándo se está hablando</a:t>
          </a:r>
          <a:r>
            <a:rPr lang="en-US" sz="1050" b="0" i="0" u="none" strike="noStrike">
              <a:latin typeface="Calibri"/>
              <a:ea typeface="Calibri"/>
              <a:cs typeface="Calibri"/>
              <a:sym typeface="Calibri"/>
            </a:rPr>
            <a:t>. </a:t>
          </a:r>
          <a:endParaRPr sz="1400" b="0" i="0">
            <a:latin typeface="Arial"/>
            <a:ea typeface="Arial"/>
            <a:cs typeface="Arial"/>
            <a:sym typeface="Arial"/>
          </a:endParaRPr>
        </a:p>
      </xdr:txBody>
    </xdr:sp>
    <xdr:clientData fLocksWithSheet="0"/>
  </xdr:oneCellAnchor>
  <xdr:oneCellAnchor>
    <xdr:from>
      <xdr:col>11</xdr:col>
      <xdr:colOff>19050</xdr:colOff>
      <xdr:row>323</xdr:row>
      <xdr:rowOff>95250</xdr:rowOff>
    </xdr:from>
    <xdr:ext cx="6648450" cy="2800350"/>
    <xdr:sp macro="" textlink="">
      <xdr:nvSpPr>
        <xdr:cNvPr id="26" name="Shape 26"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00000000-0008-0000-0500-00001A000000}"/>
            </a:ext>
          </a:extLst>
        </xdr:cNvPr>
        <xdr:cNvSpPr txBox="1"/>
      </xdr:nvSpPr>
      <xdr:spPr>
        <a:xfrm>
          <a:off x="2026538" y="2384588"/>
          <a:ext cx="6638925" cy="27908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6.5.6 Identificación del hablante con comunicación por video (lenguaje de signos)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a:t>
          </a:r>
          <a:r>
            <a:rPr lang="en-US" sz="1200" b="0" i="0">
              <a:latin typeface="Arial"/>
              <a:ea typeface="Arial"/>
              <a:cs typeface="Arial"/>
              <a:sym typeface="Arial"/>
            </a:rPr>
            <a:t>Cuando las páginas web proporcionen identificación del hablante para usuarios de voz.</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i="0">
              <a:latin typeface="Arial"/>
              <a:ea typeface="Arial"/>
              <a:cs typeface="Arial"/>
              <a:sym typeface="Arial"/>
            </a:rPr>
            <a:t>Cuando las TIC proporcionen identificación del hablante para usuarios de voz, deben, una vez que se haya indicado el comienzo del uso de la lengua de signos, facilitar un modo para la identificación del hablante para los usuarios de lengua de signos en tiempo real. </a:t>
          </a:r>
          <a:endParaRPr sz="1400"/>
        </a:p>
        <a:p>
          <a:pPr marL="0" lvl="0" indent="0" algn="l" rtl="0">
            <a:spcBef>
              <a:spcPts val="0"/>
            </a:spcBef>
            <a:spcAft>
              <a:spcPts val="0"/>
            </a:spcAft>
            <a:buNone/>
          </a:pPr>
          <a:endParaRPr sz="1200" b="0" i="0">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En llamadas multiparte, la identificación del hablante puede estar en el mismo sitio que la de los usuarios de voz. </a:t>
          </a:r>
          <a:endParaRPr sz="1400"/>
        </a:p>
        <a:p>
          <a:pPr marL="0" lvl="0" indent="0" algn="l" rtl="0">
            <a:spcBef>
              <a:spcPts val="0"/>
            </a:spcBef>
            <a:spcAft>
              <a:spcPts val="0"/>
            </a:spcAft>
            <a:buNone/>
          </a:pPr>
          <a:r>
            <a:rPr lang="en-US" sz="1050" b="0" i="0" u="none" strike="noStrike">
              <a:latin typeface="Arial"/>
              <a:ea typeface="Arial"/>
              <a:cs typeface="Arial"/>
              <a:sym typeface="Arial"/>
            </a:rPr>
            <a:t>NOTA 2: Este mecanismo puede activarse manualmente por un usuario o de forma automática en el caso de que sea técnicamente posible. </a:t>
          </a:r>
          <a:endParaRPr sz="1050">
            <a:latin typeface="Arial"/>
            <a:ea typeface="Arial"/>
            <a:cs typeface="Arial"/>
            <a:sym typeface="Arial"/>
          </a:endParaRPr>
        </a:p>
      </xdr:txBody>
    </xdr:sp>
    <xdr:clientData fLocksWithSheet="0"/>
  </xdr:oneCellAnchor>
  <xdr:oneCellAnchor>
    <xdr:from>
      <xdr:col>4</xdr:col>
      <xdr:colOff>19050</xdr:colOff>
      <xdr:row>16</xdr:row>
      <xdr:rowOff>371475</xdr:rowOff>
    </xdr:from>
    <xdr:ext cx="304800" cy="38100"/>
    <xdr:grpSp>
      <xdr:nvGrpSpPr>
        <xdr:cNvPr id="2" name="Shape 2">
          <a:extLst>
            <a:ext uri="{FF2B5EF4-FFF2-40B4-BE49-F238E27FC236}">
              <a16:creationId xmlns:a16="http://schemas.microsoft.com/office/drawing/2014/main" id="{00000000-0008-0000-0500-000002000000}"/>
            </a:ext>
          </a:extLst>
        </xdr:cNvPr>
        <xdr:cNvGrpSpPr/>
      </xdr:nvGrpSpPr>
      <xdr:grpSpPr>
        <a:xfrm>
          <a:off x="7512050" y="3914775"/>
          <a:ext cx="304800" cy="38100"/>
          <a:chOff x="5193600" y="3780000"/>
          <a:chExt cx="304800" cy="0"/>
        </a:xfrm>
      </xdr:grpSpPr>
      <xdr:cxnSp macro="">
        <xdr:nvCxnSpPr>
          <xdr:cNvPr id="7" name="Shape 7">
            <a:extLst>
              <a:ext uri="{FF2B5EF4-FFF2-40B4-BE49-F238E27FC236}">
                <a16:creationId xmlns:a16="http://schemas.microsoft.com/office/drawing/2014/main" id="{00000000-0008-0000-0500-000007000000}"/>
              </a:ext>
            </a:extLst>
          </xdr:cNvPr>
          <xdr:cNvCxnSpPr/>
        </xdr:nvCxnSpPr>
        <xdr:spPr>
          <a:xfrm rot="10800000">
            <a:off x="5193600" y="3780000"/>
            <a:ext cx="304800" cy="0"/>
          </a:xfrm>
          <a:prstGeom prst="straightConnector1">
            <a:avLst/>
          </a:prstGeom>
          <a:noFill/>
          <a:ln w="28575" cap="flat" cmpd="sng">
            <a:solidFill>
              <a:srgbClr val="FF0000"/>
            </a:solidFill>
            <a:prstDash val="solid"/>
            <a:round/>
            <a:headEnd type="none" w="sm" len="sm"/>
            <a:tailEnd type="triangle" w="med" len="med"/>
          </a:ln>
        </xdr:spPr>
      </xdr:cxnSp>
    </xdr:grpSp>
    <xdr:clientData fLocksWithSheet="0"/>
  </xdr:oneCellAnchor>
  <xdr:oneCellAnchor>
    <xdr:from>
      <xdr:col>14</xdr:col>
      <xdr:colOff>123825</xdr:colOff>
      <xdr:row>14</xdr:row>
      <xdr:rowOff>133350</xdr:rowOff>
    </xdr:from>
    <xdr:ext cx="609600" cy="466725"/>
    <xdr:pic>
      <xdr:nvPicPr>
        <xdr:cNvPr id="3" name="image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11</xdr:col>
      <xdr:colOff>9525</xdr:colOff>
      <xdr:row>54</xdr:row>
      <xdr:rowOff>19050</xdr:rowOff>
    </xdr:from>
    <xdr:ext cx="6648450" cy="2305050"/>
    <xdr:sp macro="" textlink="">
      <xdr:nvSpPr>
        <xdr:cNvPr id="27" name="Shape 27"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600-00001B000000}"/>
            </a:ext>
          </a:extLst>
        </xdr:cNvPr>
        <xdr:cNvSpPr txBox="1"/>
      </xdr:nvSpPr>
      <xdr:spPr>
        <a:xfrm>
          <a:off x="2026538" y="2632238"/>
          <a:ext cx="6638925" cy="22955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7.1.3 Preservación del subtitulado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transmitan, conviertan o graben vídeo con audio sincronizado.</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strike="noStrike">
              <a:latin typeface="Arial"/>
              <a:ea typeface="Arial"/>
              <a:cs typeface="Arial"/>
              <a:sym typeface="Arial"/>
            </a:rPr>
            <a:t>Cuando las TIC transmitan, conviertan o graben vídeo con audio sincronizado, deben preservar los datos de los subtítulos de forma que puedan visualizarse en consonancia con los apartados 7.1.1 y 7.1.2. </a:t>
          </a:r>
          <a:endParaRPr sz="1400"/>
        </a:p>
        <a:p>
          <a:pPr marL="0" lvl="0" indent="0" algn="l" rtl="0">
            <a:spcBef>
              <a:spcPts val="0"/>
            </a:spcBef>
            <a:spcAft>
              <a:spcPts val="0"/>
            </a:spcAft>
            <a:buNone/>
          </a:pPr>
          <a:r>
            <a:rPr lang="en-US" sz="1200" b="0" strike="noStrike">
              <a:latin typeface="Arial"/>
              <a:ea typeface="Arial"/>
              <a:cs typeface="Arial"/>
              <a:sym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endParaRPr sz="1400"/>
        </a:p>
      </xdr:txBody>
    </xdr:sp>
    <xdr:clientData fLocksWithSheet="0"/>
  </xdr:oneCellAnchor>
  <xdr:oneCellAnchor>
    <xdr:from>
      <xdr:col>11</xdr:col>
      <xdr:colOff>19050</xdr:colOff>
      <xdr:row>37</xdr:row>
      <xdr:rowOff>66675</xdr:rowOff>
    </xdr:from>
    <xdr:ext cx="6667500" cy="2085975"/>
    <xdr:sp macro="" textlink="">
      <xdr:nvSpPr>
        <xdr:cNvPr id="28" name="Shape 28"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600-00001C000000}"/>
            </a:ext>
          </a:extLst>
        </xdr:cNvPr>
        <xdr:cNvSpPr txBox="1"/>
      </xdr:nvSpPr>
      <xdr:spPr>
        <a:xfrm>
          <a:off x="2017013" y="2737013"/>
          <a:ext cx="6657975" cy="20859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7.1.2 Sincronización del subtitulado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permita visualizar subtítulos.</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a:latin typeface="Arial"/>
              <a:ea typeface="Arial"/>
              <a:cs typeface="Arial"/>
              <a:sym typeface="Arial"/>
            </a:rPr>
            <a:t>Cuando las TIC permitan visualizar subtítulos, el mecanismo que permita visualizarlos debe preservar la sincronización entre el audio y los correspondientes subtítulos como sigue: </a:t>
          </a:r>
          <a:endParaRPr sz="1400"/>
        </a:p>
        <a:p>
          <a:pPr marL="0" lvl="0" indent="0" algn="l" rtl="0">
            <a:spcBef>
              <a:spcPts val="0"/>
            </a:spcBef>
            <a:spcAft>
              <a:spcPts val="0"/>
            </a:spcAft>
            <a:buNone/>
          </a:pPr>
          <a:r>
            <a:rPr lang="en-US" sz="1200" b="0">
              <a:latin typeface="Arial"/>
              <a:ea typeface="Arial"/>
              <a:cs typeface="Arial"/>
              <a:sym typeface="Arial"/>
            </a:rPr>
            <a:t>• Los subtítulos de grabaciones: dentro de 100 ms a partir de la marca temporal del subtitulo. </a:t>
          </a:r>
          <a:endParaRPr sz="1400"/>
        </a:p>
        <a:p>
          <a:pPr marL="0" lvl="0" indent="0" algn="l" rtl="0">
            <a:spcBef>
              <a:spcPts val="0"/>
            </a:spcBef>
            <a:spcAft>
              <a:spcPts val="0"/>
            </a:spcAft>
            <a:buNone/>
          </a:pPr>
          <a:r>
            <a:rPr lang="en-US" sz="1200" b="0">
              <a:latin typeface="Arial"/>
              <a:ea typeface="Arial"/>
              <a:cs typeface="Arial"/>
              <a:sym typeface="Arial"/>
            </a:rPr>
            <a:t>• Subtítulos en vivo: dentro de 100 ms a partir del momento en el que el reproductor tiene acceso al subtítulo. </a:t>
          </a:r>
          <a:endParaRPr sz="1200" b="0">
            <a:latin typeface="Arial"/>
            <a:ea typeface="Arial"/>
            <a:cs typeface="Arial"/>
            <a:sym typeface="Arial"/>
          </a:endParaRPr>
        </a:p>
      </xdr:txBody>
    </xdr:sp>
    <xdr:clientData fLocksWithSheet="0"/>
  </xdr:oneCellAnchor>
  <xdr:oneCellAnchor>
    <xdr:from>
      <xdr:col>11</xdr:col>
      <xdr:colOff>38100</xdr:colOff>
      <xdr:row>18</xdr:row>
      <xdr:rowOff>28575</xdr:rowOff>
    </xdr:from>
    <xdr:ext cx="11334750" cy="2571750"/>
    <xdr:sp macro="" textlink="">
      <xdr:nvSpPr>
        <xdr:cNvPr id="29" name="Shape 29"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600-00001D000000}"/>
            </a:ext>
          </a:extLst>
        </xdr:cNvPr>
        <xdr:cNvSpPr txBox="1"/>
      </xdr:nvSpPr>
      <xdr:spPr>
        <a:xfrm>
          <a:off x="0" y="2498888"/>
          <a:ext cx="10692000" cy="25622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u="none" strike="noStrike">
              <a:solidFill>
                <a:srgbClr val="000000"/>
              </a:solidFill>
              <a:latin typeface="Arial"/>
              <a:ea typeface="Arial"/>
              <a:cs typeface="Arial"/>
              <a:sym typeface="Arial"/>
            </a:rPr>
            <a:t>7.1.1 Reproducción del subtitulado (Condicional)</a:t>
          </a:r>
          <a:endParaRPr sz="1400"/>
        </a:p>
        <a:p>
          <a:pPr marL="0" lvl="0" indent="0" algn="l" rtl="0">
            <a:spcBef>
              <a:spcPts val="0"/>
            </a:spcBef>
            <a:spcAft>
              <a:spcPts val="0"/>
            </a:spcAft>
            <a:buNone/>
          </a:pPr>
          <a:endParaRPr sz="1200" b="0" u="sng"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u="sng" strike="noStrike">
              <a:solidFill>
                <a:srgbClr val="000000"/>
              </a:solidFill>
              <a:latin typeface="Arial"/>
              <a:ea typeface="Arial"/>
              <a:cs typeface="Arial"/>
              <a:sym typeface="Arial"/>
            </a:rPr>
            <a:t>Condición:</a:t>
          </a:r>
          <a:r>
            <a:rPr lang="en-US" sz="1200" b="0" strike="noStrike">
              <a:solidFill>
                <a:srgbClr val="000000"/>
              </a:solidFill>
              <a:latin typeface="Arial"/>
              <a:ea typeface="Arial"/>
              <a:cs typeface="Arial"/>
              <a:sym typeface="Arial"/>
            </a:rPr>
            <a:t> Cuando el contenido web permitan visualizar vídeo con audio sincronizado.</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endParaRPr sz="1400"/>
        </a:p>
        <a:p>
          <a:pPr marL="0" lvl="0" indent="0" algn="l" rtl="0">
            <a:spcBef>
              <a:spcPts val="0"/>
            </a:spcBef>
            <a:spcAft>
              <a:spcPts val="0"/>
            </a:spcAft>
            <a:buNone/>
          </a:pPr>
          <a:r>
            <a:rPr lang="en-US" sz="1050" b="0" i="0" u="none" strike="noStrike">
              <a:latin typeface="Arial"/>
              <a:ea typeface="Arial"/>
              <a:cs typeface="Arial"/>
              <a:sym typeface="Arial"/>
            </a:rPr>
            <a:t>NOTA 2: Si se encuentra conectado un dispositivo braille, las TIC deberían proporcionar una opción para la reproducción de los subtítulos en el dispositivo braille. </a:t>
          </a:r>
          <a:endParaRPr sz="1400"/>
        </a:p>
        <a:p>
          <a:pPr marL="0" lvl="0" indent="0" algn="l" rtl="0">
            <a:spcBef>
              <a:spcPts val="0"/>
            </a:spcBef>
            <a:spcAft>
              <a:spcPts val="0"/>
            </a:spcAft>
            <a:buNone/>
          </a:pPr>
          <a:r>
            <a:rPr lang="en-US" sz="1050" b="0" i="0" u="none" strike="noStrike">
              <a:latin typeface="Arial"/>
              <a:ea typeface="Arial"/>
              <a:cs typeface="Arial"/>
              <a:sym typeface="Arial"/>
            </a:rPr>
            <a:t>NOTE 3: Clause 7.1.1 refers to the ability of the player to display captions. Clauses 9.1.2.2, 10.1.2.2 and 11.1.2.2 refer to the provision of captions for the content (the video). </a:t>
          </a:r>
          <a:endParaRPr sz="1050" b="0" strike="noStrike">
            <a:latin typeface="Arial"/>
            <a:ea typeface="Arial"/>
            <a:cs typeface="Arial"/>
            <a:sym typeface="Arial"/>
          </a:endParaRPr>
        </a:p>
      </xdr:txBody>
    </xdr:sp>
    <xdr:clientData fLocksWithSheet="0"/>
  </xdr:oneCellAnchor>
  <xdr:oneCellAnchor>
    <xdr:from>
      <xdr:col>11</xdr:col>
      <xdr:colOff>66675</xdr:colOff>
      <xdr:row>153</xdr:row>
      <xdr:rowOff>133350</xdr:rowOff>
    </xdr:from>
    <xdr:ext cx="9686925" cy="2647950"/>
    <xdr:sp macro="" textlink="">
      <xdr:nvSpPr>
        <xdr:cNvPr id="30" name="Shape 30"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00000000-0008-0000-0600-00001E000000}"/>
            </a:ext>
          </a:extLst>
        </xdr:cNvPr>
        <xdr:cNvSpPr txBox="1"/>
      </xdr:nvSpPr>
      <xdr:spPr>
        <a:xfrm>
          <a:off x="507300" y="2460788"/>
          <a:ext cx="9677400" cy="26384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7.3 Controles de usuario para subtítulos y audiodescripción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Cuando las páginas web permitan visualizar principalmente materiales que contienen vídeo con contenido de audio asociado.</a:t>
          </a:r>
          <a:endParaRPr sz="1400"/>
        </a:p>
        <a:p>
          <a:pPr marL="0" marR="0" lvl="0" indent="0" algn="l" rtl="0">
            <a:lnSpc>
              <a:spcPct val="100000"/>
            </a:lnSpc>
            <a:spcBef>
              <a:spcPts val="0"/>
            </a:spcBef>
            <a:spcAft>
              <a:spcPts val="0"/>
            </a:spcAft>
            <a:buSzPts val="1100"/>
            <a:buFont typeface="Arial"/>
            <a:buNone/>
          </a:pPr>
          <a:endParaRPr sz="1100">
            <a:latin typeface="Arial"/>
            <a:ea typeface="Arial"/>
            <a:cs typeface="Arial"/>
            <a:sym typeface="Arial"/>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endParaRPr sz="1400"/>
        </a:p>
        <a:p>
          <a:pPr marL="0" lvl="0" indent="0" algn="l" rtl="0">
            <a:spcBef>
              <a:spcPts val="0"/>
            </a:spcBef>
            <a:spcAft>
              <a:spcPts val="0"/>
            </a:spcAft>
            <a:buNone/>
          </a:pPr>
          <a:endParaRPr sz="11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Los controles de los medios principales son el conjunto de controles que el usuario utiliza de forma habitual para controlar los medios. </a:t>
          </a:r>
          <a:endParaRPr sz="1400"/>
        </a:p>
        <a:p>
          <a:pPr marL="0" lvl="0" indent="0" algn="l" rtl="0">
            <a:spcBef>
              <a:spcPts val="0"/>
            </a:spcBef>
            <a:spcAft>
              <a:spcPts val="0"/>
            </a:spcAft>
            <a:buNone/>
          </a:pPr>
          <a:r>
            <a:rPr lang="en-US" sz="1050" b="0" i="0" u="none" strike="noStrike">
              <a:latin typeface="Arial"/>
              <a:ea typeface="Arial"/>
              <a:cs typeface="Arial"/>
              <a:sym typeface="Arial"/>
            </a:rPr>
            <a:t>NOTA 2: Los productos que tienen un control de volumen general por </a:t>
          </a:r>
          <a:r>
            <a:rPr lang="en-US" sz="1050" b="0" i="1" u="none" strike="noStrike">
              <a:latin typeface="Arial"/>
              <a:ea typeface="Arial"/>
              <a:cs typeface="Arial"/>
              <a:sym typeface="Arial"/>
            </a:rPr>
            <a:t>hardware</a:t>
          </a:r>
          <a:r>
            <a:rPr lang="en-US" sz="1050" b="0" i="0" u="none" strike="noStrike">
              <a:latin typeface="Arial"/>
              <a:ea typeface="Arial"/>
              <a:cs typeface="Arial"/>
              <a:sym typeface="Arial"/>
            </a:rPr>
            <a:t>, tales como un teléfono o un portátil que pueda configurarse para la visualización de vídeo a través de </a:t>
          </a:r>
          <a:r>
            <a:rPr lang="en-US" sz="1050" b="0" i="1" u="none" strike="noStrike">
              <a:latin typeface="Arial"/>
              <a:ea typeface="Arial"/>
              <a:cs typeface="Arial"/>
              <a:sym typeface="Arial"/>
            </a:rPr>
            <a:t>software </a:t>
          </a:r>
          <a:r>
            <a:rPr lang="en-US" sz="1050" b="0" i="0" u="none" strike="noStrike">
              <a:latin typeface="Arial"/>
              <a:ea typeface="Arial"/>
              <a:cs typeface="Arial"/>
              <a:sym typeface="Arial"/>
            </a:rPr>
            <a:t>aunque no sea esta su finalidad principal, no necesitarían controles por </a:t>
          </a:r>
          <a:r>
            <a:rPr lang="en-US" sz="1050" b="0" i="1" u="none" strike="noStrike">
              <a:latin typeface="Arial"/>
              <a:ea typeface="Arial"/>
              <a:cs typeface="Arial"/>
              <a:sym typeface="Arial"/>
            </a:rPr>
            <a:t>hardware </a:t>
          </a:r>
          <a:r>
            <a:rPr lang="en-US" sz="1050" b="0" i="0" u="none" strike="noStrike">
              <a:latin typeface="Arial"/>
              <a:ea typeface="Arial"/>
              <a:cs typeface="Arial"/>
              <a:sym typeface="Arial"/>
            </a:rPr>
            <a:t>específicos para el subtitulado y las descripciones; sin embargo, los controles por </a:t>
          </a:r>
          <a:r>
            <a:rPr lang="en-US" sz="1050" b="0" i="1" u="none" strike="noStrike">
              <a:latin typeface="Arial"/>
              <a:ea typeface="Arial"/>
              <a:cs typeface="Arial"/>
              <a:sym typeface="Arial"/>
            </a:rPr>
            <a:t>software </a:t>
          </a:r>
          <a:r>
            <a:rPr lang="en-US" sz="1050" b="0" i="0" u="none" strike="noStrike">
              <a:latin typeface="Arial"/>
              <a:ea typeface="Arial"/>
              <a:cs typeface="Arial"/>
              <a:sym typeface="Arial"/>
            </a:rPr>
            <a:t>o los controles por </a:t>
          </a:r>
          <a:r>
            <a:rPr lang="en-US" sz="1050" b="0" i="1" u="none" strike="noStrike">
              <a:latin typeface="Arial"/>
              <a:ea typeface="Arial"/>
              <a:cs typeface="Arial"/>
              <a:sym typeface="Arial"/>
            </a:rPr>
            <a:t>hardware </a:t>
          </a:r>
          <a:r>
            <a:rPr lang="en-US" sz="1050" b="0" i="0" u="none" strike="noStrike">
              <a:latin typeface="Arial"/>
              <a:ea typeface="Arial"/>
              <a:cs typeface="Arial"/>
              <a:sym typeface="Arial"/>
            </a:rPr>
            <a:t>asignados mediante </a:t>
          </a:r>
          <a:r>
            <a:rPr lang="en-US" sz="1050" b="0" i="1" u="none" strike="noStrike">
              <a:latin typeface="Arial"/>
              <a:ea typeface="Arial"/>
              <a:cs typeface="Arial"/>
              <a:sym typeface="Arial"/>
            </a:rPr>
            <a:t>software </a:t>
          </a:r>
          <a:r>
            <a:rPr lang="en-US" sz="1050" b="0" i="0" u="none" strike="noStrike">
              <a:latin typeface="Arial"/>
              <a:ea typeface="Arial"/>
              <a:cs typeface="Arial"/>
              <a:sym typeface="Arial"/>
            </a:rPr>
            <a:t>tendrían que estar al mismo nivel de interacción. </a:t>
          </a:r>
          <a:endParaRPr sz="1400"/>
        </a:p>
        <a:p>
          <a:pPr marL="0" lvl="0" indent="0" algn="l" rtl="0">
            <a:spcBef>
              <a:spcPts val="0"/>
            </a:spcBef>
            <a:spcAft>
              <a:spcPts val="0"/>
            </a:spcAft>
            <a:buNone/>
          </a:pPr>
          <a:r>
            <a:rPr lang="en-US" sz="1050" b="0" i="0" u="none" strike="noStrike">
              <a:latin typeface="Arial"/>
              <a:ea typeface="Arial"/>
              <a:cs typeface="Arial"/>
              <a:sym typeface="Arial"/>
            </a:rPr>
            <a:t>NOTA 3: La práctica más idónea es que las TIC incluyan controles adicionales que permitan al usuario seleccionar si los subtítulos y la audiodescripción están activados o desactivados por defecto. </a:t>
          </a:r>
          <a:endParaRPr sz="1050" b="0" strike="noStrike">
            <a:latin typeface="Arial"/>
            <a:ea typeface="Arial"/>
            <a:cs typeface="Arial"/>
            <a:sym typeface="Arial"/>
          </a:endParaRPr>
        </a:p>
      </xdr:txBody>
    </xdr:sp>
    <xdr:clientData fLocksWithSheet="0"/>
  </xdr:oneCellAnchor>
  <xdr:oneCellAnchor>
    <xdr:from>
      <xdr:col>11</xdr:col>
      <xdr:colOff>19050</xdr:colOff>
      <xdr:row>139</xdr:row>
      <xdr:rowOff>57150</xdr:rowOff>
    </xdr:from>
    <xdr:ext cx="6667500" cy="1581150"/>
    <xdr:sp macro="" textlink="">
      <xdr:nvSpPr>
        <xdr:cNvPr id="31" name="Shape 3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00000000-0008-0000-0600-00001F000000}"/>
            </a:ext>
          </a:extLst>
        </xdr:cNvPr>
        <xdr:cNvSpPr txBox="1"/>
      </xdr:nvSpPr>
      <xdr:spPr>
        <a:xfrm>
          <a:off x="2017013" y="2994188"/>
          <a:ext cx="6657975" cy="15716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7.2.3 Preservación de la audiodescripción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transmita, convierta o grabe vídeo con audio sincronizado.</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Cuando las TIC transmitan, conviertan o graben vídeo con audio sincronizado, deben preservar los datos de la audiodescripción de forma que esta pueda reproducirse en consonancia con los apartados 7.2.1 y 7.2.2. </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28575</xdr:colOff>
      <xdr:row>121</xdr:row>
      <xdr:rowOff>114300</xdr:rowOff>
    </xdr:from>
    <xdr:ext cx="6667500" cy="1600200"/>
    <xdr:sp macro="" textlink="">
      <xdr:nvSpPr>
        <xdr:cNvPr id="32" name="Shape 32"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00000000-0008-0000-0600-000020000000}"/>
            </a:ext>
          </a:extLst>
        </xdr:cNvPr>
        <xdr:cNvSpPr txBox="1"/>
      </xdr:nvSpPr>
      <xdr:spPr>
        <a:xfrm>
          <a:off x="2017013" y="2984663"/>
          <a:ext cx="6657975" cy="15906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7.2.2 Sincronización de la audiodescripción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disponga de un mecanismo para reproducir la audiodescripción.</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Cuando las TIC dispongan de un mecanismo para reproducir la audiodescripción, debe preservar la sincronización entre el contenido de audio o visual y la correspondiente audiodescripción. </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103</xdr:row>
      <xdr:rowOff>28575</xdr:rowOff>
    </xdr:from>
    <xdr:ext cx="9620250" cy="2533650"/>
    <xdr:sp macro="" textlink="">
      <xdr:nvSpPr>
        <xdr:cNvPr id="33" name="Shape 33"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00000000-0008-0000-0600-000021000000}"/>
            </a:ext>
          </a:extLst>
        </xdr:cNvPr>
        <xdr:cNvSpPr txBox="1"/>
      </xdr:nvSpPr>
      <xdr:spPr>
        <a:xfrm>
          <a:off x="540638" y="2517938"/>
          <a:ext cx="9610725" cy="25241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7.2.1 Reproducción de la audiodescripción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visualice vídeo con audio sincronizado.</a:t>
          </a:r>
          <a:endParaRPr sz="1400"/>
        </a:p>
        <a:p>
          <a:pPr marL="0" marR="0" lvl="0" indent="0" algn="l" rtl="0">
            <a:lnSpc>
              <a:spcPct val="100000"/>
            </a:lnSpc>
            <a:spcBef>
              <a:spcPts val="0"/>
            </a:spcBef>
            <a:spcAft>
              <a:spcPts val="0"/>
            </a:spcAft>
            <a:buSzPts val="1200"/>
            <a:buFont typeface="Arial"/>
            <a:buNone/>
          </a:pPr>
          <a:endParaRPr sz="1200" b="0">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a:latin typeface="Arial"/>
              <a:ea typeface="Arial"/>
              <a:cs typeface="Arial"/>
              <a:sym typeface="Arial"/>
            </a:rPr>
            <a:t>Cuando las TIC visualicen vídeo con audio sincronizado</a:t>
          </a:r>
          <a:r>
            <a:rPr lang="en-US" sz="1200" b="0" strike="noStrike">
              <a:latin typeface="Arial"/>
              <a:ea typeface="Arial"/>
              <a:cs typeface="Arial"/>
              <a:sym typeface="Arial"/>
            </a:rPr>
            <a:t>, debe proporcionar un mecanismo para seleccionar la audiodescripción disponible y reproducirla por el canal de audio predeterminado.</a:t>
          </a:r>
          <a:endParaRPr sz="1400"/>
        </a:p>
        <a:p>
          <a:pPr marL="0" lvl="0" indent="0" algn="l" rtl="0">
            <a:spcBef>
              <a:spcPts val="0"/>
            </a:spcBef>
            <a:spcAft>
              <a:spcPts val="0"/>
            </a:spcAft>
            <a:buNone/>
          </a:pPr>
          <a:r>
            <a:rPr lang="en-US" sz="1200" b="0" strike="noStrike">
              <a:latin typeface="Arial"/>
              <a:ea typeface="Arial"/>
              <a:cs typeface="Arial"/>
              <a:sym typeface="Arial"/>
            </a:rPr>
            <a:t>En el caso de que las tecnologías de vídeo no tengan mecanismos explícitos y separados para la audiodescripción, se considera que el contenido web satisface este requisito si permite al usuario seleccionar y reproducir varias pistas de audio.  </a:t>
          </a:r>
          <a:endParaRPr sz="1400"/>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En esos casos, el contenido de vídeo puede incluir la audiodescripción como una de las pistas de audio disponibles. </a:t>
          </a:r>
          <a:endParaRPr sz="1400"/>
        </a:p>
        <a:p>
          <a:pPr marL="0" lvl="0" indent="0" algn="l" rtl="0">
            <a:spcBef>
              <a:spcPts val="0"/>
            </a:spcBef>
            <a:spcAft>
              <a:spcPts val="0"/>
            </a:spcAft>
            <a:buNone/>
          </a:pPr>
          <a:r>
            <a:rPr lang="en-US" sz="1050" b="0" i="0" u="none" strike="noStrike">
              <a:latin typeface="Arial"/>
              <a:ea typeface="Arial"/>
              <a:cs typeface="Arial"/>
              <a:sym typeface="Arial"/>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sz="1050" b="0" strike="noStrike">
            <a:latin typeface="Arial"/>
            <a:ea typeface="Arial"/>
            <a:cs typeface="Arial"/>
            <a:sym typeface="Arial"/>
          </a:endParaRPr>
        </a:p>
      </xdr:txBody>
    </xdr:sp>
    <xdr:clientData fLocksWithSheet="0"/>
  </xdr:oneCellAnchor>
  <xdr:oneCellAnchor>
    <xdr:from>
      <xdr:col>11</xdr:col>
      <xdr:colOff>38100</xdr:colOff>
      <xdr:row>70</xdr:row>
      <xdr:rowOff>0</xdr:rowOff>
    </xdr:from>
    <xdr:ext cx="6619875" cy="2476500"/>
    <xdr:sp macro="" textlink="">
      <xdr:nvSpPr>
        <xdr:cNvPr id="34" name="Shape 34"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00000000-0008-0000-0600-000022000000}"/>
            </a:ext>
          </a:extLst>
        </xdr:cNvPr>
        <xdr:cNvSpPr txBox="1"/>
      </xdr:nvSpPr>
      <xdr:spPr>
        <a:xfrm>
          <a:off x="2040825" y="2546513"/>
          <a:ext cx="6610350" cy="24669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7.1.4 Características de los subtítulos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permitan visualizar subtítulos.</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a:latin typeface="Arial"/>
              <a:ea typeface="Arial"/>
              <a:cs typeface="Arial"/>
              <a:sym typeface="Arial"/>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endParaRPr sz="1400"/>
        </a:p>
        <a:p>
          <a:pPr marL="0" lvl="0" indent="0" algn="l" rtl="0">
            <a:spcBef>
              <a:spcPts val="0"/>
            </a:spcBef>
            <a:spcAft>
              <a:spcPts val="0"/>
            </a:spcAft>
            <a:buNone/>
          </a:pPr>
          <a:endParaRPr sz="1000" b="0" i="0" u="none" strike="noStrike">
            <a:latin typeface="Calibri"/>
            <a:ea typeface="Calibri"/>
            <a:cs typeface="Calibri"/>
            <a:sym typeface="Calibri"/>
          </a:endParaRPr>
        </a:p>
        <a:p>
          <a:pPr marL="0" lvl="0" indent="0" algn="l" rtl="0">
            <a:spcBef>
              <a:spcPts val="0"/>
            </a:spcBef>
            <a:spcAft>
              <a:spcPts val="0"/>
            </a:spcAft>
            <a:buNone/>
          </a:pPr>
          <a:r>
            <a:rPr lang="en-US" sz="1050" b="0" i="0" u="none" strike="noStrike">
              <a:latin typeface="Arial"/>
              <a:ea typeface="Arial"/>
              <a:cs typeface="Arial"/>
              <a:sym typeface="Arial"/>
            </a:rPr>
            <a:t>NOTA 1: La definición de los colores de fondo y principales de los subtítulos, de su tipo y cuerpo de letra, de la opacidad de la caja de fondo de los subtítulos, y del contorno o borde de los tipos de letra, puede contribuir al cumplimiento de este requisito. </a:t>
          </a:r>
          <a:endParaRPr sz="1400"/>
        </a:p>
        <a:p>
          <a:pPr marL="0" lvl="0" indent="0" algn="l" rtl="0">
            <a:spcBef>
              <a:spcPts val="0"/>
            </a:spcBef>
            <a:spcAft>
              <a:spcPts val="0"/>
            </a:spcAft>
            <a:buNone/>
          </a:pPr>
          <a:r>
            <a:rPr lang="en-US" sz="1050" b="0" i="0" u="none" strike="noStrike">
              <a:latin typeface="Arial"/>
              <a:ea typeface="Arial"/>
              <a:cs typeface="Arial"/>
              <a:sym typeface="Arial"/>
            </a:rPr>
            <a:t>NOTA 2: Los subtítulos que son imágenes en mapa de bits son ejemplos de caracteres no modificables.</a:t>
          </a:r>
          <a:endParaRPr sz="1050">
            <a:latin typeface="Arial"/>
            <a:ea typeface="Arial"/>
            <a:cs typeface="Arial"/>
            <a:sym typeface="Arial"/>
          </a:endParaRPr>
        </a:p>
      </xdr:txBody>
    </xdr:sp>
    <xdr:clientData fLocksWithSheet="0"/>
  </xdr:oneCellAnchor>
  <xdr:oneCellAnchor>
    <xdr:from>
      <xdr:col>11</xdr:col>
      <xdr:colOff>28575</xdr:colOff>
      <xdr:row>86</xdr:row>
      <xdr:rowOff>9525</xdr:rowOff>
    </xdr:from>
    <xdr:ext cx="9686925" cy="2562225"/>
    <xdr:sp macro="" textlink="">
      <xdr:nvSpPr>
        <xdr:cNvPr id="35" name="Shape 35"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00000000-0008-0000-0600-000023000000}"/>
            </a:ext>
          </a:extLst>
        </xdr:cNvPr>
        <xdr:cNvSpPr txBox="1"/>
      </xdr:nvSpPr>
      <xdr:spPr>
        <a:xfrm>
          <a:off x="507300" y="2503650"/>
          <a:ext cx="9677400" cy="25527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7.1.5 Subtítulos hablados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visualice vídeo con audio sincronizado.</a:t>
          </a:r>
          <a:endParaRPr sz="1400"/>
        </a:p>
        <a:p>
          <a:pPr marL="0" marR="0" lvl="0" indent="0" algn="l" rtl="0">
            <a:lnSpc>
              <a:spcPct val="100000"/>
            </a:lnSpc>
            <a:spcBef>
              <a:spcPts val="0"/>
            </a:spcBef>
            <a:spcAft>
              <a:spcPts val="0"/>
            </a:spcAft>
            <a:buSzPts val="1200"/>
            <a:buFont typeface="Arial"/>
            <a:buNone/>
          </a:pPr>
          <a:endParaRPr sz="1200" b="0">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a:latin typeface="Arial"/>
              <a:ea typeface="Arial"/>
              <a:cs typeface="Arial"/>
              <a:sym typeface="Arial"/>
            </a:rPr>
            <a:t>Cuando las TIC visualicen vídeo con audio sincronizado, deben proporcionar un modo de operación que facilite una salida hablada de los subtítulos disponibles, salvo en el caso de que el contenido de los subtítulos visualizados no sea determinable por software. </a:t>
          </a:r>
          <a:endParaRPr sz="1400"/>
        </a:p>
        <a:p>
          <a:pPr marL="0" lvl="0" indent="0" algn="l" rtl="0">
            <a:spcBef>
              <a:spcPts val="0"/>
            </a:spcBef>
            <a:spcAft>
              <a:spcPts val="0"/>
            </a:spcAft>
            <a:buNone/>
          </a:pPr>
          <a:endParaRPr sz="1000" b="0" i="0" u="none" strike="noStrike">
            <a:latin typeface="Calibri"/>
            <a:ea typeface="Calibri"/>
            <a:cs typeface="Calibri"/>
            <a:sym typeface="Calibri"/>
          </a:endParaRPr>
        </a:p>
        <a:p>
          <a:pPr marL="0" lvl="0" indent="0" algn="l" rtl="0">
            <a:spcBef>
              <a:spcPts val="0"/>
            </a:spcBef>
            <a:spcAft>
              <a:spcPts val="0"/>
            </a:spcAft>
            <a:buNone/>
          </a:pPr>
          <a:r>
            <a:rPr lang="en-US" sz="1000" b="0" i="0" u="none" strike="noStrike">
              <a:latin typeface="Arial"/>
              <a:ea typeface="Arial"/>
              <a:cs typeface="Arial"/>
              <a:sym typeface="Arial"/>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endParaRPr sz="1400"/>
        </a:p>
        <a:p>
          <a:pPr marL="0" lvl="0" indent="0" algn="l" rtl="0">
            <a:spcBef>
              <a:spcPts val="0"/>
            </a:spcBef>
            <a:spcAft>
              <a:spcPts val="0"/>
            </a:spcAft>
            <a:buNone/>
          </a:pPr>
          <a:r>
            <a:rPr lang="en-US" sz="1000" b="0" i="0" u="none" strike="noStrike">
              <a:latin typeface="Arial"/>
              <a:ea typeface="Arial"/>
              <a:cs typeface="Arial"/>
              <a:sym typeface="Arial"/>
            </a:rPr>
            <a:t>NOTA 2: La sincronización entre la presentación de la pista de audio separada con los subtítulos hablados y los subtítulos visualizados mejora la comprensibilidad de los subtítulos. </a:t>
          </a:r>
          <a:endParaRPr sz="1400"/>
        </a:p>
        <a:p>
          <a:pPr marL="0" lvl="0" indent="0" algn="l" rtl="0">
            <a:spcBef>
              <a:spcPts val="0"/>
            </a:spcBef>
            <a:spcAft>
              <a:spcPts val="0"/>
            </a:spcAft>
            <a:buNone/>
          </a:pPr>
          <a:r>
            <a:rPr lang="en-US" sz="1000" b="0" i="0" u="none" strike="noStrike">
              <a:latin typeface="Arial"/>
              <a:ea typeface="Arial"/>
              <a:cs typeface="Arial"/>
              <a:sym typeface="Arial"/>
            </a:rPr>
            <a:t>NOTA 3: El suministro de subtítulos como flujos de texto separados facilita la conversión de los textos respectivos a audio. </a:t>
          </a:r>
          <a:endParaRPr sz="1400"/>
        </a:p>
        <a:p>
          <a:pPr marL="0" lvl="0" indent="0" algn="l" rtl="0">
            <a:spcBef>
              <a:spcPts val="0"/>
            </a:spcBef>
            <a:spcAft>
              <a:spcPts val="0"/>
            </a:spcAft>
            <a:buNone/>
          </a:pPr>
          <a:r>
            <a:rPr lang="en-US" sz="1000" b="0" i="0" u="none" strike="noStrike">
              <a:latin typeface="Arial"/>
              <a:ea typeface="Arial"/>
              <a:cs typeface="Arial"/>
              <a:sym typeface="Arial"/>
            </a:rPr>
            <a:t>NOTA 4: Un ejemplo de subtítulos visualizados cuyo contenido no será determinable por </a:t>
          </a:r>
          <a:r>
            <a:rPr lang="en-US" sz="1000" b="0" i="1" u="none" strike="noStrike">
              <a:latin typeface="Arial"/>
              <a:ea typeface="Arial"/>
              <a:cs typeface="Arial"/>
              <a:sym typeface="Arial"/>
            </a:rPr>
            <a:t>software </a:t>
          </a:r>
          <a:r>
            <a:rPr lang="en-US" sz="1000" b="0" i="0" u="none" strike="noStrike">
              <a:latin typeface="Arial"/>
              <a:ea typeface="Arial"/>
              <a:cs typeface="Arial"/>
              <a:sym typeface="Arial"/>
            </a:rPr>
            <a:t>son los subtítulos que son imágenes de mapa de bits. </a:t>
          </a:r>
          <a:endParaRPr sz="1000">
            <a:latin typeface="Arial"/>
            <a:ea typeface="Arial"/>
            <a:cs typeface="Arial"/>
            <a:sym typeface="Arial"/>
          </a:endParaRPr>
        </a:p>
      </xdr:txBody>
    </xdr:sp>
    <xdr:clientData fLocksWithSheet="0"/>
  </xdr:oneCellAnchor>
  <xdr:oneCellAnchor>
    <xdr:from>
      <xdr:col>4</xdr:col>
      <xdr:colOff>19050</xdr:colOff>
      <xdr:row>17</xdr:row>
      <xdr:rowOff>-19050</xdr:rowOff>
    </xdr:from>
    <xdr:ext cx="304800" cy="38100"/>
    <xdr:grpSp>
      <xdr:nvGrpSpPr>
        <xdr:cNvPr id="2" name="Shape 2">
          <a:extLst>
            <a:ext uri="{FF2B5EF4-FFF2-40B4-BE49-F238E27FC236}">
              <a16:creationId xmlns:a16="http://schemas.microsoft.com/office/drawing/2014/main" id="{00000000-0008-0000-0600-000002000000}"/>
            </a:ext>
          </a:extLst>
        </xdr:cNvPr>
        <xdr:cNvGrpSpPr/>
      </xdr:nvGrpSpPr>
      <xdr:grpSpPr>
        <a:xfrm>
          <a:off x="7512050" y="3892550"/>
          <a:ext cx="304800" cy="38100"/>
          <a:chOff x="5193600" y="3780000"/>
          <a:chExt cx="304800" cy="0"/>
        </a:xfrm>
      </xdr:grpSpPr>
      <xdr:cxnSp macro="">
        <xdr:nvCxnSpPr>
          <xdr:cNvPr id="7" name="Shape 7">
            <a:extLst>
              <a:ext uri="{FF2B5EF4-FFF2-40B4-BE49-F238E27FC236}">
                <a16:creationId xmlns:a16="http://schemas.microsoft.com/office/drawing/2014/main" id="{00000000-0008-0000-0600-000007000000}"/>
              </a:ext>
            </a:extLst>
          </xdr:cNvPr>
          <xdr:cNvCxnSpPr/>
        </xdr:nvCxnSpPr>
        <xdr:spPr>
          <a:xfrm rot="10800000">
            <a:off x="5193600" y="3780000"/>
            <a:ext cx="304800" cy="0"/>
          </a:xfrm>
          <a:prstGeom prst="straightConnector1">
            <a:avLst/>
          </a:prstGeom>
          <a:noFill/>
          <a:ln w="28575" cap="flat" cmpd="sng">
            <a:solidFill>
              <a:srgbClr val="FF0000"/>
            </a:solidFill>
            <a:prstDash val="solid"/>
            <a:round/>
            <a:headEnd type="none" w="sm" len="sm"/>
            <a:tailEnd type="triangle" w="med" len="med"/>
          </a:ln>
        </xdr:spPr>
      </xdr:cxnSp>
    </xdr:grpSp>
    <xdr:clientData fLocksWithSheet="0"/>
  </xdr:oneCellAnchor>
  <xdr:oneCellAnchor>
    <xdr:from>
      <xdr:col>15</xdr:col>
      <xdr:colOff>809625</xdr:colOff>
      <xdr:row>14</xdr:row>
      <xdr:rowOff>142875</xdr:rowOff>
    </xdr:from>
    <xdr:ext cx="733425" cy="447675"/>
    <xdr:pic>
      <xdr:nvPicPr>
        <xdr:cNvPr id="3" name="image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11</xdr:col>
      <xdr:colOff>0</xdr:colOff>
      <xdr:row>88</xdr:row>
      <xdr:rowOff>47625</xdr:rowOff>
    </xdr:from>
    <xdr:ext cx="6981825" cy="1724025"/>
    <xdr:sp macro="" textlink="">
      <xdr:nvSpPr>
        <xdr:cNvPr id="36" name="Shape 36"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700-000024000000}"/>
            </a:ext>
          </a:extLst>
        </xdr:cNvPr>
        <xdr:cNvSpPr txBox="1"/>
      </xdr:nvSpPr>
      <xdr:spPr>
        <a:xfrm>
          <a:off x="1859850" y="2922750"/>
          <a:ext cx="6972300" cy="17145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9.1.2.5 Audiodescripción (grabada)</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Se proporciona una audiodescripción para todo el contenido de vídeo grabado dentro de contenido multimedia sincronizado.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
            </a:rPr>
            <a:t>https://www.w3.org/TR/WCAG/#audio-description-prerecorded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28575</xdr:colOff>
      <xdr:row>71</xdr:row>
      <xdr:rowOff>38100</xdr:rowOff>
    </xdr:from>
    <xdr:ext cx="6991350" cy="2152650"/>
    <xdr:sp macro="" textlink="">
      <xdr:nvSpPr>
        <xdr:cNvPr id="37" name="Shape 37"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25000000}"/>
            </a:ext>
          </a:extLst>
        </xdr:cNvPr>
        <xdr:cNvSpPr txBox="1"/>
      </xdr:nvSpPr>
      <xdr:spPr>
        <a:xfrm>
          <a:off x="1855088" y="2708438"/>
          <a:ext cx="6981825" cy="21431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9.1.2.3 Audiodescripción o Medio Alternativo (grabado)</a:t>
          </a:r>
          <a:endParaRPr sz="1400"/>
        </a:p>
        <a:p>
          <a:pPr marL="0" lvl="0" indent="0" algn="l" rtl="0">
            <a:spcBef>
              <a:spcPts val="0"/>
            </a:spcBef>
            <a:spcAft>
              <a:spcPts val="0"/>
            </a:spcAft>
            <a:buNone/>
          </a:pPr>
          <a:r>
            <a:rPr lang="en-US" sz="1200" b="1" i="0" u="none" strike="noStrike" cap="none">
              <a:solidFill>
                <a:srgbClr val="000000"/>
              </a:solidFill>
              <a:latin typeface="Arial"/>
              <a:ea typeface="Arial"/>
              <a:cs typeface="Arial"/>
              <a:sym typeface="Arial"/>
            </a:rPr>
            <a:t> (Condicional)</a:t>
          </a: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
            </a:rPr>
            <a:t>https://www.w3.org/TR/WCAG/#audio-description-or-media-alternative-prerecorded</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5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37</xdr:row>
      <xdr:rowOff>123825</xdr:rowOff>
    </xdr:from>
    <xdr:ext cx="6981825" cy="2314575"/>
    <xdr:sp macro="" textlink="">
      <xdr:nvSpPr>
        <xdr:cNvPr id="38" name="Shape 38"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26000000}"/>
            </a:ext>
          </a:extLst>
        </xdr:cNvPr>
        <xdr:cNvSpPr txBox="1"/>
      </xdr:nvSpPr>
      <xdr:spPr>
        <a:xfrm>
          <a:off x="1859850" y="2627475"/>
          <a:ext cx="6972300" cy="23050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9.1.2.1 Solo audio y solo vídeo (grabado)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1"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i="0" u="sng">
              <a:latin typeface="Arial"/>
              <a:ea typeface="Arial"/>
              <a:cs typeface="Arial"/>
              <a:sym typeface="Arial"/>
            </a:rPr>
            <a:t>Condición</a:t>
          </a:r>
          <a:r>
            <a:rPr lang="en-US" sz="1200" b="0" i="0">
              <a:latin typeface="Arial"/>
              <a:ea typeface="Arial"/>
              <a:cs typeface="Arial"/>
              <a:sym typeface="Arial"/>
            </a:rPr>
            <a:t>: Cuando las TIC sean una página web. </a:t>
          </a:r>
          <a:r>
            <a:rPr lang="en-US" sz="1000" b="0" i="0">
              <a:latin typeface="Calibri"/>
              <a:ea typeface="Calibri"/>
              <a:cs typeface="Calibri"/>
              <a:sym typeface="Calibri"/>
            </a:rPr>
            <a:t>	</a:t>
          </a:r>
          <a:endParaRPr sz="1200"/>
        </a:p>
        <a:p>
          <a:pPr marL="0" lvl="0" indent="0" algn="l" rtl="0">
            <a:spcBef>
              <a:spcPts val="0"/>
            </a:spcBef>
            <a:spcAft>
              <a:spcPts val="0"/>
            </a:spcAft>
            <a:buNone/>
          </a:pP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1" strike="noStrike">
              <a:solidFill>
                <a:srgbClr val="000000"/>
              </a:solidFill>
              <a:latin typeface="Arial"/>
              <a:ea typeface="Arial"/>
              <a:cs typeface="Arial"/>
              <a:sym typeface="Arial"/>
            </a:rPr>
            <a:t>Sólo audio grabado: </a:t>
          </a:r>
          <a:r>
            <a:rPr lang="en-US" sz="1200" b="0" strike="noStrike">
              <a:solidFill>
                <a:srgbClr val="000000"/>
              </a:solidFill>
              <a:latin typeface="Arial"/>
              <a:ea typeface="Arial"/>
              <a:cs typeface="Arial"/>
              <a:sym typeface="Arial"/>
            </a:rPr>
            <a:t>Se proporciona una alternativa para los medios tempodependientes que presenta información equivalente para el contenido sólo audio grabado.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strike="noStrike">
              <a:solidFill>
                <a:srgbClr val="000000"/>
              </a:solidFill>
              <a:latin typeface="Arial"/>
              <a:ea typeface="Arial"/>
              <a:cs typeface="Arial"/>
              <a:sym typeface="Arial"/>
            </a:rPr>
            <a:t>Sólo vídeo grabado:</a:t>
          </a:r>
          <a:r>
            <a:rPr lang="en-US" sz="1200" b="0" strike="noStrike">
              <a:solidFill>
                <a:srgbClr val="000000"/>
              </a:solidFill>
              <a:latin typeface="Arial"/>
              <a:ea typeface="Arial"/>
              <a:cs typeface="Arial"/>
              <a:sym typeface="Arial"/>
            </a:rPr>
            <a:t> Se proporciona una alternativa para los medios tempodependientes o se proporciona una pista sonora que presenta información equivalente al contenido del medio de sólo vídeo grabado.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
            </a:rPr>
            <a:t>https://www.w3.org/TR/WCAG/#audio-only-and-video-only-prerecorded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18</xdr:row>
      <xdr:rowOff>19050</xdr:rowOff>
    </xdr:from>
    <xdr:ext cx="19564350" cy="2847975"/>
    <xdr:sp macro="" textlink="">
      <xdr:nvSpPr>
        <xdr:cNvPr id="39" name="Shape 39"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700-000027000000}"/>
            </a:ext>
          </a:extLst>
        </xdr:cNvPr>
        <xdr:cNvSpPr txBox="1"/>
      </xdr:nvSpPr>
      <xdr:spPr>
        <a:xfrm>
          <a:off x="0" y="2360775"/>
          <a:ext cx="10692000" cy="28384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i="0" u="none" strike="noStrike">
              <a:latin typeface="Arial"/>
              <a:ea typeface="Arial"/>
              <a:cs typeface="Arial"/>
              <a:sym typeface="Arial"/>
            </a:rPr>
            <a:t>9.1.1.1 Contenido no textual (Condicional)</a:t>
          </a:r>
          <a:endParaRPr sz="1400"/>
        </a:p>
        <a:p>
          <a:pPr marL="0" lvl="0" indent="0" algn="l" rtl="0">
            <a:spcBef>
              <a:spcPts val="0"/>
            </a:spcBef>
            <a:spcAft>
              <a:spcPts val="0"/>
            </a:spcAft>
            <a:buNone/>
          </a:pPr>
          <a:endParaRPr sz="1200" b="0" i="0" u="none" strike="noStrike">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i="0" u="sng" strike="noStrike">
              <a:latin typeface="Arial"/>
              <a:ea typeface="Arial"/>
              <a:cs typeface="Arial"/>
              <a:sym typeface="Arial"/>
            </a:rPr>
            <a:t>Condición</a:t>
          </a:r>
          <a:r>
            <a:rPr lang="en-US" sz="1200" b="0" i="0" u="none" strike="noStrike">
              <a:latin typeface="Arial"/>
              <a:ea typeface="Arial"/>
              <a:cs typeface="Arial"/>
              <a:sym typeface="Arial"/>
            </a:rPr>
            <a:t>: Cuando las TIC sean una página web. </a:t>
          </a:r>
          <a:r>
            <a:rPr lang="en-US" sz="1050" b="0" i="0" u="none" strike="noStrike">
              <a:latin typeface="Calibri"/>
              <a:ea typeface="Calibri"/>
              <a:cs typeface="Calibri"/>
              <a:sym typeface="Calibri"/>
            </a:rPr>
            <a:t>	</a:t>
          </a:r>
          <a:endParaRPr sz="1400"/>
        </a:p>
        <a:p>
          <a:pPr marL="0" lvl="0" indent="0" algn="l" rtl="0">
            <a:spcBef>
              <a:spcPts val="0"/>
            </a:spcBef>
            <a:spcAft>
              <a:spcPts val="0"/>
            </a:spcAft>
            <a:buNone/>
          </a:pPr>
          <a:endParaRPr sz="1200" b="0" i="0" u="none" strike="noStrike">
            <a:latin typeface="Arial"/>
            <a:ea typeface="Arial"/>
            <a:cs typeface="Arial"/>
            <a:sym typeface="Arial"/>
          </a:endParaRPr>
        </a:p>
        <a:p>
          <a:pPr marL="0" lvl="0" indent="0" algn="l" rtl="0">
            <a:spcBef>
              <a:spcPts val="0"/>
            </a:spcBef>
            <a:spcAft>
              <a:spcPts val="0"/>
            </a:spcAft>
            <a:buNone/>
          </a:pPr>
          <a:r>
            <a:rPr lang="en-US" sz="1200" b="0" i="0" u="none" strike="noStrike">
              <a:latin typeface="Arial"/>
              <a:ea typeface="Arial"/>
              <a:cs typeface="Arial"/>
              <a:sym typeface="Arial"/>
            </a:rPr>
            <a:t>Todo contenido no textual que se presenta al usuario tiene una alternativa textual que cumple el mismo propósito, excepto en las situaciones enumeradas a continuación:</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Controles, Entrada de datos:</a:t>
          </a:r>
          <a:r>
            <a:rPr lang="en-US" sz="1200" b="0" i="0" u="none" strike="noStrike">
              <a:latin typeface="Arial"/>
              <a:ea typeface="Arial"/>
              <a:cs typeface="Arial"/>
              <a:sym typeface="Arial"/>
            </a:rPr>
            <a:t> Si el contenido no textual es un control o acepta datos introducidos por el usuario, entonces tiene un nombre que describe su propósito. (Véase la Pauta 4.1 para requisitos adicionales sobre los controles y el contenido que aceptan entrada de datos).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Contenido multimedia tempodependiente:</a:t>
          </a:r>
          <a:r>
            <a:rPr lang="en-US" sz="1200" b="0" i="0" u="none" strike="noStrike">
              <a:latin typeface="Arial"/>
              <a:ea typeface="Arial"/>
              <a:cs typeface="Arial"/>
              <a:sym typeface="Arial"/>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Pruebas:</a:t>
          </a:r>
          <a:r>
            <a:rPr lang="en-US" sz="1200" b="0" i="0" u="none" strike="noStrike">
              <a:latin typeface="Arial"/>
              <a:ea typeface="Arial"/>
              <a:cs typeface="Arial"/>
              <a:sym typeface="Arial"/>
            </a:rPr>
            <a:t> Si el contenido no textual es una prueba o un ejercicio que no sería válido si se presentara en forma de texto, entonces las alternativas textuales proporcionan al menos una identificación descriptiva del contenido no textual.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Sensorial:</a:t>
          </a:r>
          <a:r>
            <a:rPr lang="en-US" sz="1200" b="0" i="0" u="none" strike="noStrike">
              <a:latin typeface="Arial"/>
              <a:ea typeface="Arial"/>
              <a:cs typeface="Arial"/>
              <a:sym typeface="Arial"/>
            </a:rPr>
            <a:t> Si el contenido no textual tiene como objetivo principal el crear una experiencia sensorial específica, entonces las alternativas textuales proporcionan al menos una identificación descriptiva del contenido no textual.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CAPTCHA:</a:t>
          </a:r>
          <a:r>
            <a:rPr lang="en-US" sz="1200" b="0" i="0" u="none" strike="noStrike">
              <a:latin typeface="Arial"/>
              <a:ea typeface="Arial"/>
              <a:cs typeface="Arial"/>
              <a:sym typeface="Arial"/>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Decoración, Formato, Invisible:</a:t>
          </a:r>
          <a:r>
            <a:rPr lang="en-US" sz="1200" b="0" i="0" u="none" strike="noStrike">
              <a:latin typeface="Arial"/>
              <a:ea typeface="Arial"/>
              <a:cs typeface="Arial"/>
              <a:sym typeface="Arial"/>
            </a:rPr>
            <a:t> Si el contenido no textual es simple decoración, se utiliza únicamente para definir el formato visual o no se presenta a los usuarios, entonces se implementa de forma que pueda ser ignorado por las ayudas técnicas. </a:t>
          </a:r>
          <a:endParaRPr sz="1400"/>
        </a:p>
        <a:p>
          <a:pPr marL="0" lvl="0" indent="0" algn="l" rtl="0">
            <a:spcBef>
              <a:spcPts val="0"/>
            </a:spcBef>
            <a:spcAft>
              <a:spcPts val="0"/>
            </a:spcAft>
            <a:buNone/>
          </a:pPr>
          <a:r>
            <a:rPr lang="en-US" sz="1200" b="1" u="sng" strike="noStrike">
              <a:solidFill>
                <a:srgbClr val="3365A4"/>
              </a:solidFill>
              <a:latin typeface="Arial"/>
              <a:ea typeface="Arial"/>
              <a:cs typeface="Arial"/>
              <a:sym typeface="Arial"/>
            </a:rPr>
            <a:t>http://www.w3.org/TR/WCAG/#text-alternatives</a:t>
          </a:r>
          <a:endParaRPr sz="1400"/>
        </a:p>
      </xdr:txBody>
    </xdr:sp>
    <xdr:clientData fLocksWithSheet="0"/>
  </xdr:oneCellAnchor>
  <xdr:oneCellAnchor>
    <xdr:from>
      <xdr:col>10</xdr:col>
      <xdr:colOff>1000125</xdr:colOff>
      <xdr:row>54</xdr:row>
      <xdr:rowOff>85725</xdr:rowOff>
    </xdr:from>
    <xdr:ext cx="7058025" cy="1790700"/>
    <xdr:sp macro="" textlink="">
      <xdr:nvSpPr>
        <xdr:cNvPr id="40" name="Shape 40"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28000000}"/>
            </a:ext>
          </a:extLst>
        </xdr:cNvPr>
        <xdr:cNvSpPr txBox="1"/>
      </xdr:nvSpPr>
      <xdr:spPr>
        <a:xfrm>
          <a:off x="1821750" y="2889413"/>
          <a:ext cx="7048500" cy="17811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latin typeface="Arial"/>
              <a:ea typeface="Arial"/>
              <a:cs typeface="Arial"/>
              <a:sym typeface="Arial"/>
            </a:rPr>
            <a:t>9.1.2.2 Subtítulos (grabados)</a:t>
          </a:r>
          <a:r>
            <a:rPr lang="en-US" sz="1200" b="1" i="0" u="none" strike="noStrike" cap="none">
              <a:solidFill>
                <a:srgbClr val="000000"/>
              </a:solidFill>
              <a:latin typeface="Arial"/>
              <a:ea typeface="Arial"/>
              <a:cs typeface="Arial"/>
              <a:sym typeface="Arial"/>
            </a:rPr>
            <a:t> (Condicional)</a:t>
          </a:r>
          <a:endParaRPr sz="1200" b="1" strike="noStrike">
            <a:latin typeface="Arial"/>
            <a:ea typeface="Arial"/>
            <a:cs typeface="Arial"/>
            <a:sym typeface="Arial"/>
          </a:endParaRPr>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200" b="0" u="sng" strike="noStrike">
              <a:latin typeface="Arial"/>
              <a:ea typeface="Arial"/>
              <a:cs typeface="Arial"/>
              <a:sym typeface="Arial"/>
            </a:rPr>
            <a:t>Condición</a:t>
          </a:r>
          <a:r>
            <a:rPr lang="en-US" sz="1200" b="0" strike="noStrike">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200" b="0" strike="noStrike">
              <a:latin typeface="Arial"/>
              <a:ea typeface="Arial"/>
              <a:cs typeface="Arial"/>
              <a:sym typeface="Arial"/>
            </a:rPr>
            <a:t>Se proporcionan subtítulos para el contenido de audio grabado dentro de contenido multimedia sincronizado, excepto cuando la presentación es un contenido multimedia alternativo al texto y está claramente identificado como tal.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
            </a:rPr>
            <a:t>https://www.w3.org/TR/WCAG/#captions-prerecorded</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104</xdr:row>
      <xdr:rowOff>95250</xdr:rowOff>
    </xdr:from>
    <xdr:ext cx="7077075" cy="1638300"/>
    <xdr:sp macro="" textlink="">
      <xdr:nvSpPr>
        <xdr:cNvPr id="41" name="Shape 4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700-000029000000}"/>
            </a:ext>
          </a:extLst>
        </xdr:cNvPr>
        <xdr:cNvSpPr txBox="1"/>
      </xdr:nvSpPr>
      <xdr:spPr>
        <a:xfrm>
          <a:off x="1812225" y="2965613"/>
          <a:ext cx="7067550" cy="16287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9.1.3.1 Información y relaciones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información, estructura y relaciones comunicadas a través de la presentación pueden ser determinadas por software o están disponibles como texto.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
            </a:rPr>
            <a:t>https://www.w3.org/TR/WCAG/#info-and-relationships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971550</xdr:colOff>
      <xdr:row>122</xdr:row>
      <xdr:rowOff>85725</xdr:rowOff>
    </xdr:from>
    <xdr:ext cx="7067550" cy="1704975"/>
    <xdr:sp macro="" textlink="">
      <xdr:nvSpPr>
        <xdr:cNvPr id="42" name="Shape 42"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700-00002A000000}"/>
            </a:ext>
          </a:extLst>
        </xdr:cNvPr>
        <xdr:cNvSpPr txBox="1"/>
      </xdr:nvSpPr>
      <xdr:spPr>
        <a:xfrm>
          <a:off x="1816988" y="2932275"/>
          <a:ext cx="7058025" cy="16954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9.1.3.2 Secuencia significativa</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Cuando la secuencia en que se presenta el contenido afecta a su significado, se puede determinar por software la secuencia correcta de lectura.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5"/>
            </a:rPr>
            <a:t>https://www.w3.org/TR/WCAG/#meaningful-sequence</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962025</xdr:colOff>
      <xdr:row>137</xdr:row>
      <xdr:rowOff>123825</xdr:rowOff>
    </xdr:from>
    <xdr:ext cx="7029450" cy="2209800"/>
    <xdr:sp macro="" textlink="">
      <xdr:nvSpPr>
        <xdr:cNvPr id="43" name="Shape 43"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700-00002B000000}"/>
            </a:ext>
          </a:extLst>
        </xdr:cNvPr>
        <xdr:cNvSpPr txBox="1"/>
      </xdr:nvSpPr>
      <xdr:spPr>
        <a:xfrm>
          <a:off x="1836038" y="2679863"/>
          <a:ext cx="7019925" cy="22002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9.1.3.3 Características sensoriales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Las instrucciones proporcionadas para entender y operar el contenido no dependen exclusivamente en las características sensoriales de los componentes como su forma, tamaño, ubicación visual, orientación o sonido.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Nota: Para los requisitos relacionados con el color, véase la Pauta 1.4.</a:t>
          </a:r>
          <a:endParaRPr sz="1100" b="0" strike="noStrike">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6"/>
            </a:rPr>
            <a:t>https://www.w3.org/TR/WCAG/#sensory-characteristics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952500</xdr:colOff>
      <xdr:row>154</xdr:row>
      <xdr:rowOff>104775</xdr:rowOff>
    </xdr:from>
    <xdr:ext cx="6696075" cy="2009775"/>
    <xdr:sp macro="" textlink="">
      <xdr:nvSpPr>
        <xdr:cNvPr id="44" name="Shape 44"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700-00002C000000}"/>
            </a:ext>
          </a:extLst>
        </xdr:cNvPr>
        <xdr:cNvSpPr txBox="1"/>
      </xdr:nvSpPr>
      <xdr:spPr>
        <a:xfrm>
          <a:off x="2002725" y="2779875"/>
          <a:ext cx="6686550" cy="20002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9.1.3.4 Orientación</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contenido no restringe su visualización y funcionamiento a una única orientación de pantalla, como vertical u horizontal, a menos que sea esencial una orientación de pantalla específica.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7"/>
            </a:rPr>
            <a:t>https://www.w3.org/TR/WCAG/#orientation</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971550</xdr:colOff>
      <xdr:row>169</xdr:row>
      <xdr:rowOff>228600</xdr:rowOff>
    </xdr:from>
    <xdr:ext cx="6715125" cy="2219325"/>
    <xdr:sp macro="" textlink="">
      <xdr:nvSpPr>
        <xdr:cNvPr id="45" name="Shape 45"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700-00002D000000}"/>
            </a:ext>
          </a:extLst>
        </xdr:cNvPr>
        <xdr:cNvSpPr txBox="1"/>
      </xdr:nvSpPr>
      <xdr:spPr>
        <a:xfrm>
          <a:off x="1993200" y="2675100"/>
          <a:ext cx="6705600" cy="22098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9.1.3.5 Identificación del propósito de la entrada</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propósito de cada campo de entrada que recoge información sobre el usuario puede ser determinado programáticamente cuando: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El campo de entrada sirve a un propósito identificado en los propósitos de entrada de los componentes de la interfaz de usuario; y</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El contenido se implementa usando tecnologías con soporte para identificar el significado esperado de los datos de entrada en formularios.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8"/>
            </a:rPr>
            <a:t>https://www.w3.org/TR/WCAG/#identify-input-purpose</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981075</xdr:colOff>
      <xdr:row>186</xdr:row>
      <xdr:rowOff>295275</xdr:rowOff>
    </xdr:from>
    <xdr:ext cx="6715125" cy="2028825"/>
    <xdr:sp macro="" textlink="">
      <xdr:nvSpPr>
        <xdr:cNvPr id="46" name="Shape 46"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700-00002E000000}"/>
            </a:ext>
          </a:extLst>
        </xdr:cNvPr>
        <xdr:cNvSpPr txBox="1"/>
      </xdr:nvSpPr>
      <xdr:spPr>
        <a:xfrm>
          <a:off x="1993200" y="2770350"/>
          <a:ext cx="6705600" cy="20193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9.1.4.1 Uso del Color</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color no se usa como único medio visual para transmitir la información, indicar una acción, solicitar una respuesta o distinguir un elemento visual.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Este criterio de conformidad trata específicamente acerca de la percepción del color. En la Pauta 1.3 se recogen otras formas de percepción, incluyendo el acceso por software al color y a otros códigos de presentación visual.</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9"/>
            </a:rPr>
            <a:t>https://www.w3.org/TR/WCAG/#use-of-color</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203</xdr:row>
      <xdr:rowOff>152400</xdr:rowOff>
    </xdr:from>
    <xdr:ext cx="6619875" cy="2552700"/>
    <xdr:sp macro="" textlink="">
      <xdr:nvSpPr>
        <xdr:cNvPr id="47" name="Shape 47"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700-00002F000000}"/>
            </a:ext>
          </a:extLst>
        </xdr:cNvPr>
        <xdr:cNvSpPr txBox="1"/>
      </xdr:nvSpPr>
      <xdr:spPr>
        <a:xfrm>
          <a:off x="2040825" y="2508413"/>
          <a:ext cx="6610350" cy="25431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9.1.4.2 Control del audio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0"/>
            </a:rPr>
            <a:t>https://www.w3.org/TR/WCAG/#audio-control</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990600</xdr:colOff>
      <xdr:row>221</xdr:row>
      <xdr:rowOff>0</xdr:rowOff>
    </xdr:from>
    <xdr:ext cx="11353800" cy="2628900"/>
    <xdr:sp macro="" textlink="">
      <xdr:nvSpPr>
        <xdr:cNvPr id="48" name="Shape 48"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700-000030000000}"/>
            </a:ext>
          </a:extLst>
        </xdr:cNvPr>
        <xdr:cNvSpPr txBox="1"/>
      </xdr:nvSpPr>
      <xdr:spPr>
        <a:xfrm>
          <a:off x="0" y="2470313"/>
          <a:ext cx="10692000" cy="26193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9.1.4.3 Contraste (mínimo)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presentación visual de texto e imágenes de texto tiene una relación de contraste de al menos 4,5:1, excepto para lo siguiente: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Texto grande</a:t>
          </a:r>
          <a:r>
            <a:rPr lang="en-US" sz="1200" b="0" strike="noStrike">
              <a:solidFill>
                <a:srgbClr val="000000"/>
              </a:solidFill>
              <a:latin typeface="Arial"/>
              <a:ea typeface="Arial"/>
              <a:cs typeface="Arial"/>
              <a:sym typeface="Arial"/>
            </a:rPr>
            <a:t>: El texto y las imágenes a gran escala de texto a gran escala tienen una relación de contraste de al menos 3:1;</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Incidental</a:t>
          </a:r>
          <a:r>
            <a:rPr lang="en-US" sz="1200" b="0" strike="noStrike">
              <a:solidFill>
                <a:srgbClr val="000000"/>
              </a:solidFill>
              <a:latin typeface="Arial"/>
              <a:ea typeface="Arial"/>
              <a:cs typeface="Arial"/>
              <a:sym typeface="Arial"/>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Logotipos</a:t>
          </a:r>
          <a:r>
            <a:rPr lang="en-US" sz="1200" b="0" strike="noStrike">
              <a:solidFill>
                <a:srgbClr val="000000"/>
              </a:solidFill>
              <a:latin typeface="Arial"/>
              <a:ea typeface="Arial"/>
              <a:cs typeface="Arial"/>
              <a:sym typeface="Arial"/>
            </a:rPr>
            <a:t>: El texto que forma parte de un logotipo o marca no tiene un requisito de contraste mínimo.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1"/>
            </a:rPr>
            <a:t>https://www.w3.org/TR/WCAG/#contrast-minimum</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240</xdr:row>
      <xdr:rowOff>133350</xdr:rowOff>
    </xdr:from>
    <xdr:ext cx="6715125" cy="1743075"/>
    <xdr:sp macro="" textlink="">
      <xdr:nvSpPr>
        <xdr:cNvPr id="49" name="Shape 49"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700-000031000000}"/>
            </a:ext>
          </a:extLst>
        </xdr:cNvPr>
        <xdr:cNvSpPr txBox="1"/>
      </xdr:nvSpPr>
      <xdr:spPr>
        <a:xfrm>
          <a:off x="1993200" y="2913225"/>
          <a:ext cx="6705600" cy="17335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9.1.4.4 Cambio de tamaño del texto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A excepción de los subtítulos y las imágenes de texto, el texto puede redimensionarse sin tecnología de asistencia hasta un 200% sin pérdida de contenido o funcionalidad.</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2"/>
            </a:rPr>
            <a:t>https://www.w3.org/TR/WCAG/#resize-text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258</xdr:row>
      <xdr:rowOff>57150</xdr:rowOff>
    </xdr:from>
    <xdr:ext cx="13582650" cy="2466975"/>
    <xdr:sp macro="" textlink="">
      <xdr:nvSpPr>
        <xdr:cNvPr id="50" name="Shape 50"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700-000032000000}"/>
            </a:ext>
          </a:extLst>
        </xdr:cNvPr>
        <xdr:cNvSpPr txBox="1"/>
      </xdr:nvSpPr>
      <xdr:spPr>
        <a:xfrm>
          <a:off x="0" y="2551275"/>
          <a:ext cx="10692000" cy="24574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9.1.4.5 Imágenes de texto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las tecnologías que se utilizan pueden lograr la presentación visual, el texto se utiliza para transmitir información en lugar de imágenes de texto, con la excepción de lo siguiente: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Personalizable</a:t>
          </a:r>
          <a:r>
            <a:rPr lang="en-US" sz="1200" b="0" strike="noStrike">
              <a:solidFill>
                <a:srgbClr val="000000"/>
              </a:solidFill>
              <a:latin typeface="Arial"/>
              <a:ea typeface="Arial"/>
              <a:cs typeface="Arial"/>
              <a:sym typeface="Arial"/>
            </a:rPr>
            <a:t>: La imagen del texto se puede personalizar visualmente según las necesidades del usuario;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Esencial</a:t>
          </a:r>
          <a:r>
            <a:rPr lang="en-US" sz="1200" b="0" strike="noStrike">
              <a:solidFill>
                <a:srgbClr val="000000"/>
              </a:solidFill>
              <a:latin typeface="Arial"/>
              <a:ea typeface="Arial"/>
              <a:cs typeface="Arial"/>
              <a:sym typeface="Arial"/>
            </a:rPr>
            <a:t>: Una presentación particular del texto es esencial para la información que se transmite.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Los logotipos (texto que forma parte de un logotipo o marca) se consideran esenciales.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3"/>
            </a:rPr>
            <a:t>https://www.w3.org/TR/WCAG/#images-of-text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273</xdr:row>
      <xdr:rowOff>9525</xdr:rowOff>
    </xdr:from>
    <xdr:ext cx="8982075" cy="2600325"/>
    <xdr:sp macro="" textlink="">
      <xdr:nvSpPr>
        <xdr:cNvPr id="51" name="Shape 5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700-000033000000}"/>
            </a:ext>
          </a:extLst>
        </xdr:cNvPr>
        <xdr:cNvSpPr txBox="1"/>
      </xdr:nvSpPr>
      <xdr:spPr>
        <a:xfrm>
          <a:off x="859725" y="2479838"/>
          <a:ext cx="8972550" cy="26003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9.1.4.10 Reajuste del texto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contenido puede ser presentado sin pérdida de información o funcionalidad, y sin necesidad de desplazarse en dos dimensiones: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Contenido de desplazamiento vertical con un ancho equivalente a 320 píxeles CSS;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Contenido de desplazamiento horizontal a una altura equivalente a 256 píxeles CSS;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Excepto para partes del contenido que requieren un diseño bidimensional para su uso o significado.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4"/>
            </a:rPr>
            <a:t>https://www.w3.org/TR/WCAG/#reflow</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289</xdr:row>
      <xdr:rowOff>104775</xdr:rowOff>
    </xdr:from>
    <xdr:ext cx="9001125" cy="2819400"/>
    <xdr:sp macro="" textlink="">
      <xdr:nvSpPr>
        <xdr:cNvPr id="52" name="Shape 52"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700-000034000000}"/>
            </a:ext>
          </a:extLst>
        </xdr:cNvPr>
        <xdr:cNvSpPr txBox="1"/>
      </xdr:nvSpPr>
      <xdr:spPr>
        <a:xfrm>
          <a:off x="850200" y="2375063"/>
          <a:ext cx="8991600" cy="28098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9.1.4.11 Contraste no textual</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presentación visual de los siguientes elementos  tiene una relación de contraste de al menos 3:1 con respecto a los colores adyacentes: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Componentes de la interfaz de usuario</a:t>
          </a:r>
          <a:r>
            <a:rPr lang="en-US" sz="1200" b="0" strike="noStrike">
              <a:solidFill>
                <a:srgbClr val="000000"/>
              </a:solidFill>
              <a:latin typeface="Arial"/>
              <a:ea typeface="Arial"/>
              <a:cs typeface="Arial"/>
              <a:sym typeface="Arial"/>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Objetos gráficos</a:t>
          </a:r>
          <a:r>
            <a:rPr lang="en-US" sz="1200" b="0" strike="noStrike">
              <a:solidFill>
                <a:srgbClr val="000000"/>
              </a:solidFill>
              <a:latin typeface="Arial"/>
              <a:ea typeface="Arial"/>
              <a:cs typeface="Arial"/>
              <a:sym typeface="Arial"/>
            </a:rPr>
            <a:t>: Partes de los gráficos necesarios para comprender el contenido, excepto cuando una presentación particular de los gráficos es esencial para la información que se transmite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5"/>
            </a:rPr>
            <a:t>https://www.w3.org/TR/WCAG/#non-text-contrast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307</xdr:row>
      <xdr:rowOff>57150</xdr:rowOff>
    </xdr:from>
    <xdr:ext cx="19678650" cy="2838450"/>
    <xdr:sp macro="" textlink="">
      <xdr:nvSpPr>
        <xdr:cNvPr id="53" name="Shape 53"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700-000035000000}"/>
            </a:ext>
          </a:extLst>
        </xdr:cNvPr>
        <xdr:cNvSpPr txBox="1"/>
      </xdr:nvSpPr>
      <xdr:spPr>
        <a:xfrm>
          <a:off x="0" y="2365538"/>
          <a:ext cx="10692000" cy="28289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9.1.4.12 Espaciado del texto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Altura de línea (espaciado de línea) de al menos 1,5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Espaciando los párrafos siguientes a por lo menos 2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Espaciado de letras (rastreo) a por lo menos 0.12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Espacio entre palabras de al menos 0.16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6"/>
            </a:rPr>
            <a:t>https://www.w3.org/TR/WCAG/#text-spacing</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324</xdr:row>
      <xdr:rowOff>114300</xdr:rowOff>
    </xdr:from>
    <xdr:ext cx="19707225" cy="2514600"/>
    <xdr:sp macro="" textlink="">
      <xdr:nvSpPr>
        <xdr:cNvPr id="54" name="Shape 54"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700-000036000000}"/>
            </a:ext>
          </a:extLst>
        </xdr:cNvPr>
        <xdr:cNvSpPr txBox="1"/>
      </xdr:nvSpPr>
      <xdr:spPr>
        <a:xfrm>
          <a:off x="0" y="2527463"/>
          <a:ext cx="10692000" cy="25050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9.1.4.13 Contenido señalado con el puntero o que tiene el foco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al recibir y luego eliminar el puntero o el foco del teclado se activa el contenido adicional para que se haga visible y luego se oculte, lo siguiente es cierto: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Puede retirarse</a:t>
          </a:r>
          <a:r>
            <a:rPr lang="en-US" sz="1200" b="0" strike="noStrike">
              <a:solidFill>
                <a:srgbClr val="000000"/>
              </a:solidFill>
              <a:latin typeface="Arial"/>
              <a:ea typeface="Arial"/>
              <a:cs typeface="Arial"/>
              <a:sym typeface="Arial"/>
            </a:rPr>
            <a:t>: Un mecanismo está disponible para descartar el contenido adicional sin mover el puntero o el foco del teclado, a menos que el contenido adicional comunique un error de entrada o no oscurezca o reemplace otro contenido;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Hoverable</a:t>
          </a:r>
          <a:r>
            <a:rPr lang="en-US" sz="1200" b="0" strike="noStrike">
              <a:solidFill>
                <a:srgbClr val="000000"/>
              </a:solidFill>
              <a:latin typeface="Arial"/>
              <a:ea typeface="Arial"/>
              <a:cs typeface="Arial"/>
              <a:sym typeface="Arial"/>
            </a:rPr>
            <a:t>: Si el puntero puede activar el contenido adicional, entonces el puntero puede moverse sobre el contenido adicional sin que el contenido adicional desaparezca;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Persistente</a:t>
          </a:r>
          <a:r>
            <a:rPr lang="en-US" sz="1200" b="0" strike="noStrike">
              <a:solidFill>
                <a:srgbClr val="000000"/>
              </a:solidFill>
              <a:latin typeface="Arial"/>
              <a:ea typeface="Arial"/>
              <a:cs typeface="Arial"/>
              <a:sym typeface="Arial"/>
            </a:rPr>
            <a:t>: El contenido adicional permanece visible hasta que se elimina el cursor o el disparador de enfoque, el usuario lo despide o su información deja de ser válida.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7"/>
            </a:rPr>
            <a:t>https://www.w3.org/TR/WCAG/#content-on-hover-or-focus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340</xdr:row>
      <xdr:rowOff>114300</xdr:rowOff>
    </xdr:from>
    <xdr:ext cx="14001750" cy="2495550"/>
    <xdr:sp macro="" textlink="">
      <xdr:nvSpPr>
        <xdr:cNvPr id="55" name="Shape 55"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700-000037000000}"/>
            </a:ext>
          </a:extLst>
        </xdr:cNvPr>
        <xdr:cNvSpPr txBox="1"/>
      </xdr:nvSpPr>
      <xdr:spPr>
        <a:xfrm>
          <a:off x="0" y="2536988"/>
          <a:ext cx="10692000" cy="24860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9.2.1.1 Teclado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2: Esto no prohíbe ni debería desanimar a los autores a proporcionar entrada de ratón u otros métodos de entrada de datos adicionales a la operabilidad a través del teclado.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8"/>
            </a:rPr>
            <a:t>https://www.w3.org/TR/WCAG/#keyboard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356</xdr:row>
      <xdr:rowOff>342900</xdr:rowOff>
    </xdr:from>
    <xdr:ext cx="10610850" cy="2228850"/>
    <xdr:sp macro="" textlink="">
      <xdr:nvSpPr>
        <xdr:cNvPr id="56" name="Shape 56"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700-000038000000}"/>
            </a:ext>
          </a:extLst>
        </xdr:cNvPr>
        <xdr:cNvSpPr txBox="1"/>
      </xdr:nvSpPr>
      <xdr:spPr>
        <a:xfrm>
          <a:off x="45338" y="2670338"/>
          <a:ext cx="10601325" cy="22193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9.2.1.2 Sin trampas para el foco del teclado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9"/>
            </a:rPr>
            <a:t>https://www.w3.org/TR/WCAG/#no-keyboard-trap</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372</xdr:row>
      <xdr:rowOff>123825</xdr:rowOff>
    </xdr:from>
    <xdr:ext cx="10620375" cy="2438400"/>
    <xdr:sp macro="" textlink="">
      <xdr:nvSpPr>
        <xdr:cNvPr id="57" name="Shape 57"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700-000039000000}"/>
            </a:ext>
          </a:extLst>
        </xdr:cNvPr>
        <xdr:cNvSpPr txBox="1"/>
      </xdr:nvSpPr>
      <xdr:spPr>
        <a:xfrm>
          <a:off x="40575" y="2565563"/>
          <a:ext cx="10610850" cy="24288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9.2.1.4  Atajos del teclado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el caso de que para activar los elementos de interacción (enlaces, botones, etc.) se empleen </a:t>
          </a:r>
          <a:r>
            <a:rPr lang="en-US" sz="1200" b="1" strike="noStrike">
              <a:solidFill>
                <a:srgbClr val="000000"/>
              </a:solidFill>
              <a:latin typeface="Arial"/>
              <a:ea typeface="Arial"/>
              <a:cs typeface="Arial"/>
              <a:sym typeface="Arial"/>
            </a:rPr>
            <a:t>atajos de teclado usando una única letra</a:t>
          </a:r>
          <a:r>
            <a:rPr lang="en-US" sz="1200" b="0" strike="noStrike">
              <a:solidFill>
                <a:srgbClr val="000000"/>
              </a:solidFill>
              <a:latin typeface="Arial"/>
              <a:ea typeface="Arial"/>
              <a:cs typeface="Arial"/>
              <a:sym typeface="Arial"/>
            </a:rPr>
            <a:t>, signo de puntuación, número o símbolo entonces se debe cumplir al menos una de las siguientes condiciones: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Existe un mecanismo que permite </a:t>
          </a:r>
          <a:r>
            <a:rPr lang="en-US" sz="1200" b="1" strike="noStrike">
              <a:solidFill>
                <a:srgbClr val="000000"/>
              </a:solidFill>
              <a:latin typeface="Arial"/>
              <a:ea typeface="Arial"/>
              <a:cs typeface="Arial"/>
              <a:sym typeface="Arial"/>
            </a:rPr>
            <a:t>desactivar </a:t>
          </a:r>
          <a:r>
            <a:rPr lang="en-US" sz="1200" b="0" strike="noStrike">
              <a:solidFill>
                <a:srgbClr val="000000"/>
              </a:solidFill>
              <a:latin typeface="Arial"/>
              <a:ea typeface="Arial"/>
              <a:cs typeface="Arial"/>
              <a:sym typeface="Arial"/>
            </a:rPr>
            <a:t>el atajo de teclado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Existe un mecanismo que permite </a:t>
          </a:r>
          <a:r>
            <a:rPr lang="en-US" sz="1200" b="1" strike="noStrike">
              <a:solidFill>
                <a:srgbClr val="000000"/>
              </a:solidFill>
              <a:latin typeface="Arial"/>
              <a:ea typeface="Arial"/>
              <a:cs typeface="Arial"/>
              <a:sym typeface="Arial"/>
            </a:rPr>
            <a:t>reasignar </a:t>
          </a:r>
          <a:r>
            <a:rPr lang="en-US" sz="1200" b="0" strike="noStrike">
              <a:solidFill>
                <a:srgbClr val="000000"/>
              </a:solidFill>
              <a:latin typeface="Arial"/>
              <a:ea typeface="Arial"/>
              <a:cs typeface="Arial"/>
              <a:sym typeface="Arial"/>
            </a:rPr>
            <a:t>el atajo de teclado para emplear en su lugar otra tecla no imprimible (ej, </a:t>
          </a:r>
          <a:r>
            <a:rPr lang="en-US" sz="1200" b="0" i="1" strike="noStrike">
              <a:solidFill>
                <a:srgbClr val="000000"/>
              </a:solidFill>
              <a:latin typeface="Arial"/>
              <a:ea typeface="Arial"/>
              <a:cs typeface="Arial"/>
              <a:sym typeface="Arial"/>
            </a:rPr>
            <a:t>Ctrl</a:t>
          </a:r>
          <a:r>
            <a:rPr lang="en-US" sz="1200" b="0" strike="noStrike">
              <a:solidFill>
                <a:srgbClr val="000000"/>
              </a:solidFill>
              <a:latin typeface="Arial"/>
              <a:ea typeface="Arial"/>
              <a:cs typeface="Arial"/>
              <a:sym typeface="Arial"/>
            </a:rPr>
            <a:t>, </a:t>
          </a:r>
          <a:r>
            <a:rPr lang="en-US" sz="1200" b="0" i="1" strike="noStrike">
              <a:solidFill>
                <a:srgbClr val="000000"/>
              </a:solidFill>
              <a:latin typeface="Arial"/>
              <a:ea typeface="Arial"/>
              <a:cs typeface="Arial"/>
              <a:sym typeface="Arial"/>
            </a:rPr>
            <a:t>Alt</a:t>
          </a:r>
          <a:r>
            <a:rPr lang="en-US" sz="1200" b="0" strike="noStrike">
              <a:solidFill>
                <a:srgbClr val="000000"/>
              </a:solidFill>
              <a:latin typeface="Arial"/>
              <a:ea typeface="Arial"/>
              <a:cs typeface="Arial"/>
              <a:sym typeface="Arial"/>
            </a:rPr>
            <a:t>, etc.)</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El atajo de teclado </a:t>
          </a:r>
          <a:r>
            <a:rPr lang="en-US" sz="1200" b="1" strike="noStrike">
              <a:solidFill>
                <a:srgbClr val="000000"/>
              </a:solidFill>
              <a:latin typeface="Arial"/>
              <a:ea typeface="Arial"/>
              <a:cs typeface="Arial"/>
              <a:sym typeface="Arial"/>
            </a:rPr>
            <a:t>sólo se puede activar cuando el componente</a:t>
          </a: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tiene el foco</a:t>
          </a:r>
          <a:r>
            <a:rPr lang="en-US" sz="1200" b="0" strike="noStrike">
              <a:solidFill>
                <a:srgbClr val="000000"/>
              </a:solidFill>
              <a:latin typeface="Arial"/>
              <a:ea typeface="Arial"/>
              <a:cs typeface="Arial"/>
              <a:sym typeface="Arial"/>
            </a:rPr>
            <a:t> del teclado.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0"/>
            </a:rPr>
            <a:t>https://www.w3.org/TR/WCAG/#character-key-shortcuts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389</xdr:row>
      <xdr:rowOff>123825</xdr:rowOff>
    </xdr:from>
    <xdr:ext cx="24593550" cy="2724150"/>
    <xdr:sp macro="" textlink="">
      <xdr:nvSpPr>
        <xdr:cNvPr id="58" name="Shape 58"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700-00003A000000}"/>
            </a:ext>
          </a:extLst>
        </xdr:cNvPr>
        <xdr:cNvSpPr txBox="1"/>
      </xdr:nvSpPr>
      <xdr:spPr>
        <a:xfrm>
          <a:off x="0" y="2422688"/>
          <a:ext cx="10692000" cy="27146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9.2.2.1 Tiempo ajustable</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cada límite de tiempo impuesto por el contenido, se cumple al menos uno de los siguientes casos: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Apagar</a:t>
          </a:r>
          <a:r>
            <a:rPr lang="en-US" sz="1200" b="0" strike="noStrike">
              <a:solidFill>
                <a:srgbClr val="000000"/>
              </a:solidFill>
              <a:latin typeface="Arial"/>
              <a:ea typeface="Arial"/>
              <a:cs typeface="Arial"/>
              <a:sym typeface="Arial"/>
            </a:rPr>
            <a:t>: El usuario puede detener el límite de tiempo antes de alcanzar el límite de tiempo; 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Ajustar</a:t>
          </a:r>
          <a:r>
            <a:rPr lang="en-US" sz="1200" b="0" strike="noStrike">
              <a:solidFill>
                <a:srgbClr val="000000"/>
              </a:solidFill>
              <a:latin typeface="Arial"/>
              <a:ea typeface="Arial"/>
              <a:cs typeface="Arial"/>
              <a:sym typeface="Arial"/>
            </a:rPr>
            <a:t>: El usuario puede ajustar el límite de tiempo antes de alcanzar dicho límite en un rango amplio que es, al menos, diez veces mayor al tiempo fijado originalmente; 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Extender</a:t>
          </a:r>
          <a:r>
            <a:rPr lang="en-US" sz="1200" b="0" strike="noStrike">
              <a:solidFill>
                <a:srgbClr val="000000"/>
              </a:solidFill>
              <a:latin typeface="Arial"/>
              <a:ea typeface="Arial"/>
              <a:cs typeface="Arial"/>
              <a:sym typeface="Arial"/>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 </a:t>
          </a:r>
          <a:r>
            <a:rPr lang="en-US" sz="1200" b="1" strike="noStrike">
              <a:solidFill>
                <a:srgbClr val="000000"/>
              </a:solidFill>
              <a:latin typeface="Arial"/>
              <a:ea typeface="Arial"/>
              <a:cs typeface="Arial"/>
              <a:sym typeface="Arial"/>
            </a:rPr>
            <a:t>Excepción por ser esencial</a:t>
          </a:r>
          <a:r>
            <a:rPr lang="en-US" sz="1200" b="0" strike="noStrike">
              <a:solidFill>
                <a:srgbClr val="000000"/>
              </a:solidFill>
              <a:latin typeface="Arial"/>
              <a:ea typeface="Arial"/>
              <a:cs typeface="Arial"/>
              <a:sym typeface="Arial"/>
            </a:rPr>
            <a:t>: El límite de tiempo es esencial y, si se extendiera, invalidaría la actividad; o</a:t>
          </a:r>
          <a:endParaRPr sz="1200" b="0" strike="noStrike">
            <a:latin typeface="Times New Roman"/>
            <a:ea typeface="Times New Roman"/>
            <a:cs typeface="Times New Roman"/>
            <a:sym typeface="Times New Roman"/>
          </a:endParaRPr>
        </a:p>
        <a:p>
          <a:pPr marL="0" marR="0" lvl="0" indent="0" algn="l" rtl="0">
            <a:lnSpc>
              <a:spcPct val="100000"/>
            </a:lnSpc>
            <a:spcBef>
              <a:spcPts val="0"/>
            </a:spcBef>
            <a:spcAft>
              <a:spcPts val="0"/>
            </a:spcAft>
            <a:buClr>
              <a:srgbClr val="000000"/>
            </a:buClr>
            <a:buSzPts val="1200"/>
            <a:buFont typeface="Arial"/>
            <a:buNone/>
          </a:pPr>
          <a:r>
            <a:rPr lang="en-US" sz="1200" b="0" strike="noStrike">
              <a:solidFill>
                <a:srgbClr val="000000"/>
              </a:solidFill>
              <a:latin typeface="Arial"/>
              <a:ea typeface="Arial"/>
              <a:cs typeface="Arial"/>
              <a:sym typeface="Arial"/>
            </a:rPr>
            <a:t> - </a:t>
          </a:r>
          <a:r>
            <a:rPr lang="en-US" sz="1200" b="1" strike="noStrike">
              <a:solidFill>
                <a:srgbClr val="000000"/>
              </a:solidFill>
              <a:latin typeface="Arial"/>
              <a:ea typeface="Arial"/>
              <a:cs typeface="Arial"/>
              <a:sym typeface="Arial"/>
            </a:rPr>
            <a:t>Excepción de 20 horas</a:t>
          </a:r>
          <a:r>
            <a:rPr lang="en-US" sz="1200" b="0" strike="noStrike">
              <a:solidFill>
                <a:srgbClr val="000000"/>
              </a:solidFill>
              <a:latin typeface="Arial"/>
              <a:ea typeface="Arial"/>
              <a:cs typeface="Arial"/>
              <a:sym typeface="Arial"/>
            </a:rPr>
            <a:t>: El límite de tiempo es de más de 20 horas.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endParaRPr sz="1400"/>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1"/>
            </a:rPr>
            <a:t>https://www.w3.org/TR/WCAG/#timing-adjustable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406</xdr:row>
      <xdr:rowOff>123825</xdr:rowOff>
    </xdr:from>
    <xdr:ext cx="28784550" cy="2819400"/>
    <xdr:sp macro="" textlink="">
      <xdr:nvSpPr>
        <xdr:cNvPr id="59" name="Shape 59"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700-00003B000000}"/>
            </a:ext>
          </a:extLst>
        </xdr:cNvPr>
        <xdr:cNvSpPr txBox="1"/>
      </xdr:nvSpPr>
      <xdr:spPr>
        <a:xfrm>
          <a:off x="0" y="2375063"/>
          <a:ext cx="10692000" cy="28098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9.2.2.2 Poner en pausa, detener, ocultar</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la información que tiene movimiento, parpadeo, se desplaza o se actualiza automáticamente, se cumplen todos los casos siguientes: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Movimiento, parpadeo, desplazamiento</a:t>
          </a:r>
          <a:r>
            <a:rPr lang="en-US" sz="1200" b="0" strike="noStrike">
              <a:solidFill>
                <a:srgbClr val="000000"/>
              </a:solidFill>
              <a:latin typeface="Arial"/>
              <a:ea typeface="Arial"/>
              <a:cs typeface="Arial"/>
              <a:sym typeface="Arial"/>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Actualización automática</a:t>
          </a:r>
          <a:r>
            <a:rPr lang="en-US" sz="1200" b="0" strike="noStrike">
              <a:solidFill>
                <a:srgbClr val="000000"/>
              </a:solidFill>
              <a:latin typeface="Arial"/>
              <a:ea typeface="Arial"/>
              <a:cs typeface="Arial"/>
              <a:sym typeface="Arial"/>
            </a:rPr>
            <a:t>: Para toda información que se actualiza automáticamente, que (1) se inicia automáticamente y (2) se presenta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00" b="0" strike="noStrike">
              <a:latin typeface="Arial"/>
              <a:ea typeface="Arial"/>
              <a:cs typeface="Arial"/>
              <a:sym typeface="Arial"/>
            </a:rPr>
            <a:t>Nota 1: Para los requisitos relacionados con el parpadeo o el destello de contenido, véase la Pauta 2.3</a:t>
          </a:r>
          <a:endParaRPr sz="1400"/>
        </a:p>
        <a:p>
          <a:pPr marL="0" lvl="0" indent="0" algn="l" rtl="0">
            <a:spcBef>
              <a:spcPts val="0"/>
            </a:spcBef>
            <a:spcAft>
              <a:spcPts val="0"/>
            </a:spcAft>
            <a:buNone/>
          </a:pPr>
          <a:endParaRPr sz="1000" b="0" strike="noStrike">
            <a:latin typeface="Arial"/>
            <a:ea typeface="Arial"/>
            <a:cs typeface="Arial"/>
            <a:sym typeface="Arial"/>
          </a:endParaRPr>
        </a:p>
        <a:p>
          <a:pPr marL="0" lvl="0" indent="0" algn="l" rtl="0">
            <a:spcBef>
              <a:spcPts val="0"/>
            </a:spcBef>
            <a:spcAft>
              <a:spcPts val="0"/>
            </a:spcAft>
            <a:buNone/>
          </a:pPr>
          <a:r>
            <a:rPr lang="en-US" sz="1000" b="0" strike="noStrike">
              <a:latin typeface="Arial"/>
              <a:ea typeface="Arial"/>
              <a:cs typeface="Arial"/>
              <a:sym typeface="Arial"/>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sz="1400"/>
        </a:p>
        <a:p>
          <a:pPr marL="0" lvl="0" indent="0" algn="l" rtl="0">
            <a:spcBef>
              <a:spcPts val="0"/>
            </a:spcBef>
            <a:spcAft>
              <a:spcPts val="0"/>
            </a:spcAft>
            <a:buNone/>
          </a:pPr>
          <a:endParaRPr sz="1000" b="0" strike="noStrike">
            <a:latin typeface="Arial"/>
            <a:ea typeface="Arial"/>
            <a:cs typeface="Arial"/>
            <a:sym typeface="Arial"/>
          </a:endParaRPr>
        </a:p>
        <a:p>
          <a:pPr marL="0" lvl="0" indent="0" algn="l" rtl="0">
            <a:spcBef>
              <a:spcPts val="0"/>
            </a:spcBef>
            <a:spcAft>
              <a:spcPts val="0"/>
            </a:spcAft>
            <a:buNone/>
          </a:pPr>
          <a:r>
            <a:rPr lang="en-US" sz="1000" b="0" strike="noStrike">
              <a:latin typeface="Arial"/>
              <a:ea typeface="Arial"/>
              <a:cs typeface="Arial"/>
              <a:sym typeface="Arial"/>
            </a:rPr>
            <a:t>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endParaRPr sz="1400"/>
        </a:p>
        <a:p>
          <a:pPr marL="0" lvl="0" indent="0" algn="l" rtl="0">
            <a:spcBef>
              <a:spcPts val="0"/>
            </a:spcBef>
            <a:spcAft>
              <a:spcPts val="0"/>
            </a:spcAft>
            <a:buNone/>
          </a:pPr>
          <a:endParaRPr sz="1000" b="0" strike="noStrike">
            <a:latin typeface="Arial"/>
            <a:ea typeface="Arial"/>
            <a:cs typeface="Arial"/>
            <a:sym typeface="Arial"/>
          </a:endParaRPr>
        </a:p>
        <a:p>
          <a:pPr marL="0" lvl="0" indent="0" algn="l" rtl="0">
            <a:spcBef>
              <a:spcPts val="0"/>
            </a:spcBef>
            <a:spcAft>
              <a:spcPts val="0"/>
            </a:spcAft>
            <a:buNone/>
          </a:pPr>
          <a:r>
            <a:rPr lang="en-US" sz="1000" b="0" strike="noStrike">
              <a:latin typeface="Arial"/>
              <a:ea typeface="Arial"/>
              <a:cs typeface="Arial"/>
              <a:sym typeface="Arial"/>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endParaRPr sz="1400"/>
        </a:p>
        <a:p>
          <a:pPr marL="0" lvl="0" indent="0" algn="l" rtl="0">
            <a:spcBef>
              <a:spcPts val="0"/>
            </a:spcBef>
            <a:spcAft>
              <a:spcPts val="0"/>
            </a:spcAft>
            <a:buNone/>
          </a:pPr>
          <a:r>
            <a:rPr lang="en-US" sz="1100" b="1" u="sng" strike="noStrike">
              <a:solidFill>
                <a:schemeClr val="hlink"/>
              </a:solidFill>
              <a:latin typeface="Arial"/>
              <a:ea typeface="Arial"/>
              <a:cs typeface="Arial"/>
              <a:sym typeface="Arial"/>
              <a:hlinkClick xmlns:r="http://schemas.openxmlformats.org/officeDocument/2006/relationships" r:id="rId22"/>
            </a:rPr>
            <a:t>https://www.w3.org/TR/WCAG/#pause-stop-hide</a:t>
          </a:r>
          <a:endParaRPr sz="11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424</xdr:row>
      <xdr:rowOff>371475</xdr:rowOff>
    </xdr:from>
    <xdr:ext cx="9686925" cy="2057400"/>
    <xdr:sp macro="" textlink="">
      <xdr:nvSpPr>
        <xdr:cNvPr id="60" name="Shape 60"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700-00003C000000}"/>
            </a:ext>
          </a:extLst>
        </xdr:cNvPr>
        <xdr:cNvSpPr txBox="1"/>
      </xdr:nvSpPr>
      <xdr:spPr>
        <a:xfrm>
          <a:off x="507300" y="2756063"/>
          <a:ext cx="9677400" cy="20478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9.2.3.1 Umbral de tres destellos o menos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Las páginas web no contienen nada que destelle más de tres veces en un segundo, o el destello está por debajo del umbral de destello general y de destello rojo.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3"/>
            </a:rPr>
            <a:t>https://www.w3.org/TR/WCAG/#three-flashes-or-below-threshold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445</xdr:row>
      <xdr:rowOff>180975</xdr:rowOff>
    </xdr:from>
    <xdr:ext cx="6657975" cy="1647825"/>
    <xdr:sp macro="" textlink="">
      <xdr:nvSpPr>
        <xdr:cNvPr id="61" name="Shape 6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700-00003D000000}"/>
            </a:ext>
          </a:extLst>
        </xdr:cNvPr>
        <xdr:cNvSpPr txBox="1"/>
      </xdr:nvSpPr>
      <xdr:spPr>
        <a:xfrm>
          <a:off x="2021775" y="2960850"/>
          <a:ext cx="6648450" cy="1638300"/>
        </a:xfrm>
        <a:prstGeom prst="rect">
          <a:avLst/>
        </a:prstGeom>
        <a:solidFill>
          <a:srgbClr val="DDDDDD"/>
        </a:solidFill>
        <a:ln>
          <a:noFill/>
        </a:ln>
      </xdr:spPr>
      <xdr:txBody>
        <a:bodyPr spcFirstLastPara="1" wrap="square" lIns="108000" tIns="108000" rIns="108000" bIns="108000" anchor="t" anchorCtr="0">
          <a:sp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9.2.4.1 Evitar bloques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Existe un mecanismo para evitar los bloques de contenido que se repiten en múltiples páginas web.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4"/>
            </a:rPr>
            <a:t>https://www.w3.org/TR/WCAG/#bypass-blocks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19050</xdr:colOff>
      <xdr:row>462</xdr:row>
      <xdr:rowOff>180975</xdr:rowOff>
    </xdr:from>
    <xdr:ext cx="6677025" cy="1466850"/>
    <xdr:sp macro="" textlink="">
      <xdr:nvSpPr>
        <xdr:cNvPr id="62" name="Shape 62"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700-00003E000000}"/>
            </a:ext>
          </a:extLst>
        </xdr:cNvPr>
        <xdr:cNvSpPr txBox="1"/>
      </xdr:nvSpPr>
      <xdr:spPr>
        <a:xfrm>
          <a:off x="2012250" y="3051338"/>
          <a:ext cx="6667500" cy="1457325"/>
        </a:xfrm>
        <a:prstGeom prst="rect">
          <a:avLst/>
        </a:prstGeom>
        <a:solidFill>
          <a:srgbClr val="DDDDDD"/>
        </a:solidFill>
        <a:ln>
          <a:noFill/>
        </a:ln>
      </xdr:spPr>
      <xdr:txBody>
        <a:bodyPr spcFirstLastPara="1" wrap="square" lIns="108000" tIns="108000" rIns="108000" bIns="108000" anchor="t" anchorCtr="0">
          <a:sp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9.2.4.2 Titulado de páginas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Las páginas web tienen títulos que describen su temática o propósito.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5"/>
            </a:rPr>
            <a:t>https://www.w3.org/TR/WCAG/#page-titled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47625</xdr:colOff>
      <xdr:row>478</xdr:row>
      <xdr:rowOff>123825</xdr:rowOff>
    </xdr:from>
    <xdr:ext cx="6610350" cy="1800225"/>
    <xdr:sp macro="" textlink="">
      <xdr:nvSpPr>
        <xdr:cNvPr id="63" name="Shape 63"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700-00003F000000}"/>
            </a:ext>
          </a:extLst>
        </xdr:cNvPr>
        <xdr:cNvSpPr txBox="1"/>
      </xdr:nvSpPr>
      <xdr:spPr>
        <a:xfrm>
          <a:off x="2045588" y="2884650"/>
          <a:ext cx="6600825" cy="17907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9.2.4.3 Orden del foco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se puede navegar secuencialmente por una página web y la secuencia de navegación afecta su significado o su operación, los componentes que pueden recibir el foco lo hacen en un orden que preserva su significado y operabilidad.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6"/>
            </a:rPr>
            <a:t>https://www.w3.org/TR/WCAG/#focus-order</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495</xdr:row>
      <xdr:rowOff>28575</xdr:rowOff>
    </xdr:from>
    <xdr:ext cx="6629400" cy="1952625"/>
    <xdr:sp macro="" textlink="">
      <xdr:nvSpPr>
        <xdr:cNvPr id="64" name="Shape 64"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700-000040000000}"/>
            </a:ext>
          </a:extLst>
        </xdr:cNvPr>
        <xdr:cNvSpPr txBox="1"/>
      </xdr:nvSpPr>
      <xdr:spPr>
        <a:xfrm>
          <a:off x="2036063" y="2808450"/>
          <a:ext cx="6619875" cy="19431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9.2.4.4 Propósito de los enlaces (en contexto)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7"/>
            </a:rPr>
            <a:t>https://www.w3.org/TR/WCAG/#link-purpose-in-context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19050</xdr:colOff>
      <xdr:row>513</xdr:row>
      <xdr:rowOff>0</xdr:rowOff>
    </xdr:from>
    <xdr:ext cx="6619875" cy="1971675"/>
    <xdr:sp macro="" textlink="">
      <xdr:nvSpPr>
        <xdr:cNvPr id="65" name="Shape 65"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700-000041000000}"/>
            </a:ext>
          </a:extLst>
        </xdr:cNvPr>
        <xdr:cNvSpPr txBox="1"/>
      </xdr:nvSpPr>
      <xdr:spPr>
        <a:xfrm>
          <a:off x="2040825" y="2798925"/>
          <a:ext cx="6610350" cy="19621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9.2.4.5 Múltiples vías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Se proporciona más de un camino para localizar una página web dentro de un conjunto de páginas web, excepto cuando la página es el resultado, o un paso intermedio, de un proceso.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just"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8"/>
            </a:rPr>
            <a:t>https://www.w3.org/TR/WCAG/#multiple-ways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19050</xdr:colOff>
      <xdr:row>530</xdr:row>
      <xdr:rowOff>47625</xdr:rowOff>
    </xdr:from>
    <xdr:ext cx="6610350" cy="1914525"/>
    <xdr:sp macro="" textlink="">
      <xdr:nvSpPr>
        <xdr:cNvPr id="66" name="Shape 66"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700-000042000000}"/>
            </a:ext>
          </a:extLst>
        </xdr:cNvPr>
        <xdr:cNvSpPr txBox="1"/>
      </xdr:nvSpPr>
      <xdr:spPr>
        <a:xfrm>
          <a:off x="2045588" y="2827500"/>
          <a:ext cx="6600825" cy="19050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9.2.4.6 Encabezados y etiquetas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Los encabezados y etiquetas describen el tema o propósito.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latin typeface="Arial"/>
              <a:ea typeface="Arial"/>
              <a:cs typeface="Arial"/>
              <a:sym typeface="Arial"/>
            </a:rPr>
            <a:t>Nota: Los encabezados y etiquetas deben determinarse mediante programación, según el criterio de conformidad 1.3.1.</a:t>
          </a:r>
          <a:endParaRPr sz="1400"/>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9"/>
            </a:rPr>
            <a:t>https://www.w3.org/TR/WCAG/#headings-and-labels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547</xdr:row>
      <xdr:rowOff>95250</xdr:rowOff>
    </xdr:from>
    <xdr:ext cx="6629400" cy="1638300"/>
    <xdr:sp macro="" textlink="">
      <xdr:nvSpPr>
        <xdr:cNvPr id="67" name="Shape 67"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700-000043000000}"/>
            </a:ext>
          </a:extLst>
        </xdr:cNvPr>
        <xdr:cNvSpPr txBox="1"/>
      </xdr:nvSpPr>
      <xdr:spPr>
        <a:xfrm>
          <a:off x="2036063" y="2965613"/>
          <a:ext cx="6619875" cy="16287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9.2.4.7 Foco visible</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Cualquier interfaz de usuario operable por teclado tiene una forma de operar en la cuál el indicador del foco del teclado resulta visible.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0"/>
            </a:rPr>
            <a:t>https://www.w3.org/TR/WCAG/#focus-visible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563</xdr:row>
      <xdr:rowOff>114300</xdr:rowOff>
    </xdr:from>
    <xdr:ext cx="6657975" cy="1847850"/>
    <xdr:sp macro="" textlink="">
      <xdr:nvSpPr>
        <xdr:cNvPr id="68" name="Shape 68"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700-000044000000}"/>
            </a:ext>
          </a:extLst>
        </xdr:cNvPr>
        <xdr:cNvSpPr txBox="1"/>
      </xdr:nvSpPr>
      <xdr:spPr>
        <a:xfrm>
          <a:off x="2021775" y="2860838"/>
          <a:ext cx="6648450" cy="18383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9.2.5.1 Gestos con el puntero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Todas las funciones que utilizan gestos multipunto o basados ​​en ruta para la operación pueden operarse con un solo puntero sin un gesto basado en ruta, a menos que sea esencial un gesto multipunto o basado en ruta.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1"/>
            </a:rPr>
            <a:t>https://www.w3.org/TR/WCAG/#pointer-gestures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952500</xdr:colOff>
      <xdr:row>577</xdr:row>
      <xdr:rowOff>219075</xdr:rowOff>
    </xdr:from>
    <xdr:ext cx="10868025" cy="2771775"/>
    <xdr:sp macro="" textlink="">
      <xdr:nvSpPr>
        <xdr:cNvPr id="69" name="Shape 69"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700-000045000000}"/>
            </a:ext>
          </a:extLst>
        </xdr:cNvPr>
        <xdr:cNvSpPr txBox="1"/>
      </xdr:nvSpPr>
      <xdr:spPr>
        <a:xfrm>
          <a:off x="0" y="2398875"/>
          <a:ext cx="10692000" cy="27622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9.2.5.2 Cancelación del puntero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la funcionalidad que puede operarse con un solo puntero, al menos uno de los siguientes es verdadero: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Sin evento descendente</a:t>
          </a:r>
          <a:r>
            <a:rPr lang="en-US" sz="1200" b="0" strike="noStrike">
              <a:solidFill>
                <a:srgbClr val="000000"/>
              </a:solidFill>
              <a:latin typeface="Arial"/>
              <a:ea typeface="Arial"/>
              <a:cs typeface="Arial"/>
              <a:sym typeface="Arial"/>
            </a:rPr>
            <a:t>: el evento descendente del puntero no se utiliza para ejecutar ninguna parte de la función;</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Abortar o Deshacer</a:t>
          </a:r>
          <a:r>
            <a:rPr lang="en-US" sz="1200" b="0" strike="noStrike">
              <a:solidFill>
                <a:srgbClr val="000000"/>
              </a:solidFill>
              <a:latin typeface="Arial"/>
              <a:ea typeface="Arial"/>
              <a:cs typeface="Arial"/>
              <a:sym typeface="Arial"/>
            </a:rPr>
            <a:t>: la finalización de la función está en el evento up, y hay un mecanismo disponible para abortar la función antes de que se complete o para deshacer la función después de que se complete;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Inversión ascendente</a:t>
          </a:r>
          <a:r>
            <a:rPr lang="en-US" sz="1200" b="0" strike="noStrike">
              <a:solidFill>
                <a:srgbClr val="000000"/>
              </a:solidFill>
              <a:latin typeface="Arial"/>
              <a:ea typeface="Arial"/>
              <a:cs typeface="Arial"/>
              <a:sym typeface="Arial"/>
            </a:rPr>
            <a:t>: el evento ascendente invierte cualquier resultado del evento descendente anterior;</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Esencial</a:t>
          </a:r>
          <a:r>
            <a:rPr lang="en-US" sz="1200" b="0" strike="noStrike">
              <a:solidFill>
                <a:srgbClr val="000000"/>
              </a:solidFill>
              <a:latin typeface="Arial"/>
              <a:ea typeface="Arial"/>
              <a:cs typeface="Arial"/>
              <a:sym typeface="Arial"/>
            </a:rPr>
            <a:t>: completar la función en el evento descendente es esencial.</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5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2"/>
            </a:rPr>
            <a:t>https://www.w3.org/TR/WCAG/#pointer-cancellation</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596</xdr:row>
      <xdr:rowOff>123825</xdr:rowOff>
    </xdr:from>
    <xdr:ext cx="6686550" cy="1676400"/>
    <xdr:sp macro="" textlink="">
      <xdr:nvSpPr>
        <xdr:cNvPr id="70" name="Shape 70"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700-000046000000}"/>
            </a:ext>
          </a:extLst>
        </xdr:cNvPr>
        <xdr:cNvSpPr txBox="1"/>
      </xdr:nvSpPr>
      <xdr:spPr>
        <a:xfrm>
          <a:off x="2007488" y="2946563"/>
          <a:ext cx="6677025" cy="16668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9.2.5.3 Inclusión de la etiqueta en el nombre</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los componentes de la interfaz de usuario con etiquetas que incluyen texto o imágenes de texto, el nombre contiene el texto que se presenta visualmente.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3"/>
            </a:rPr>
            <a:t>https://www.w3.org/TR/WCAG/#label-in-name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610</xdr:row>
      <xdr:rowOff>123825</xdr:rowOff>
    </xdr:from>
    <xdr:ext cx="6657975" cy="2667000"/>
    <xdr:sp macro="" textlink="">
      <xdr:nvSpPr>
        <xdr:cNvPr id="71" name="Shape 7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700-000047000000}"/>
            </a:ext>
          </a:extLst>
        </xdr:cNvPr>
        <xdr:cNvSpPr txBox="1"/>
      </xdr:nvSpPr>
      <xdr:spPr>
        <a:xfrm>
          <a:off x="2021775" y="2451263"/>
          <a:ext cx="6648450" cy="26574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9.2.5.4. Activación mediante movimiento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 Interfaz compatible</a:t>
          </a:r>
          <a:r>
            <a:rPr lang="en-US" sz="1200" b="0" strike="noStrike">
              <a:solidFill>
                <a:srgbClr val="000000"/>
              </a:solidFill>
              <a:latin typeface="Arial"/>
              <a:ea typeface="Arial"/>
              <a:cs typeface="Arial"/>
              <a:sym typeface="Arial"/>
            </a:rPr>
            <a:t>: el movimiento se utiliza para operar la funcionalidad a través de una interfaz compatible de accesibilidad;</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 </a:t>
          </a:r>
          <a:r>
            <a:rPr lang="en-US" sz="1200" b="1" strike="noStrike">
              <a:solidFill>
                <a:srgbClr val="000000"/>
              </a:solidFill>
              <a:latin typeface="Arial"/>
              <a:ea typeface="Arial"/>
              <a:cs typeface="Arial"/>
              <a:sym typeface="Arial"/>
            </a:rPr>
            <a:t>Esencial</a:t>
          </a:r>
          <a:r>
            <a:rPr lang="en-US" sz="1200" b="0" strike="noStrike">
              <a:solidFill>
                <a:srgbClr val="000000"/>
              </a:solidFill>
              <a:latin typeface="Arial"/>
              <a:ea typeface="Arial"/>
              <a:cs typeface="Arial"/>
              <a:sym typeface="Arial"/>
            </a:rPr>
            <a:t>: el movimiento es esencial para la función y hacerlo invalidaría la actividad.</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4"/>
            </a:rPr>
            <a:t>https://www.w3.org/TR/WCAG/#motion-actuation</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	</a:t>
          </a:r>
          <a:endParaRPr sz="1100" b="0" strike="noStrike">
            <a:latin typeface="Times New Roman"/>
            <a:ea typeface="Times New Roman"/>
            <a:cs typeface="Times New Roman"/>
            <a:sym typeface="Times New Roman"/>
          </a:endParaRPr>
        </a:p>
      </xdr:txBody>
    </xdr:sp>
    <xdr:clientData fLocksWithSheet="0"/>
  </xdr:oneCellAnchor>
  <xdr:oneCellAnchor>
    <xdr:from>
      <xdr:col>10</xdr:col>
      <xdr:colOff>981075</xdr:colOff>
      <xdr:row>631</xdr:row>
      <xdr:rowOff>47625</xdr:rowOff>
    </xdr:from>
    <xdr:ext cx="6267450" cy="1619250"/>
    <xdr:sp macro="" textlink="">
      <xdr:nvSpPr>
        <xdr:cNvPr id="72" name="Shape 72"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700-000048000000}"/>
            </a:ext>
          </a:extLst>
        </xdr:cNvPr>
        <xdr:cNvSpPr txBox="1"/>
      </xdr:nvSpPr>
      <xdr:spPr>
        <a:xfrm>
          <a:off x="2217038" y="2975138"/>
          <a:ext cx="6257925" cy="16097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9.3.1.1 Idioma de la página</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idioma predeterminado de cada página web puede ser determinado por software.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5"/>
            </a:rPr>
            <a:t>https://www.w3.org/TR/WCAG/#language-of-page</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962025</xdr:colOff>
      <xdr:row>647</xdr:row>
      <xdr:rowOff>85725</xdr:rowOff>
    </xdr:from>
    <xdr:ext cx="6562725" cy="1943100"/>
    <xdr:sp macro="" textlink="">
      <xdr:nvSpPr>
        <xdr:cNvPr id="73" name="Shape 73"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700-000049000000}"/>
            </a:ext>
          </a:extLst>
        </xdr:cNvPr>
        <xdr:cNvSpPr txBox="1"/>
      </xdr:nvSpPr>
      <xdr:spPr>
        <a:xfrm>
          <a:off x="2069400" y="2813213"/>
          <a:ext cx="6553200" cy="19335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9.3.1.2 Idioma de las partes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6"/>
            </a:rPr>
            <a:t>https://www.w3.org/TR/WCAG/#language-of-parts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942975</xdr:colOff>
      <xdr:row>666</xdr:row>
      <xdr:rowOff>76200</xdr:rowOff>
    </xdr:from>
    <xdr:ext cx="6600825" cy="1590675"/>
    <xdr:sp macro="" textlink="">
      <xdr:nvSpPr>
        <xdr:cNvPr id="74" name="Shape 74"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700-00004A000000}"/>
            </a:ext>
          </a:extLst>
        </xdr:cNvPr>
        <xdr:cNvSpPr txBox="1"/>
      </xdr:nvSpPr>
      <xdr:spPr>
        <a:xfrm>
          <a:off x="2050350" y="2984663"/>
          <a:ext cx="6591300" cy="1590675"/>
        </a:xfrm>
        <a:prstGeom prst="rect">
          <a:avLst/>
        </a:prstGeom>
        <a:solidFill>
          <a:srgbClr val="DDDDDD"/>
        </a:solidFill>
        <a:ln>
          <a:noFill/>
        </a:ln>
      </xdr:spPr>
      <xdr:txBody>
        <a:bodyPr spcFirstLastPara="1" wrap="square" lIns="0" tIns="0" rIns="0" bIns="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9.3.2.1 Al recibir el foco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Cuando cualquier componente recibe el foco, no inicia ningún cambio en el contexto.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7"/>
            </a:rPr>
            <a:t>https://www.w3.org/TR/WCAG/#on-focus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971550</xdr:colOff>
      <xdr:row>682</xdr:row>
      <xdr:rowOff>114300</xdr:rowOff>
    </xdr:from>
    <xdr:ext cx="6677025" cy="1762125"/>
    <xdr:sp macro="" textlink="">
      <xdr:nvSpPr>
        <xdr:cNvPr id="75" name="Shape 75"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4B000000}"/>
            </a:ext>
          </a:extLst>
        </xdr:cNvPr>
        <xdr:cNvSpPr txBox="1"/>
      </xdr:nvSpPr>
      <xdr:spPr>
        <a:xfrm>
          <a:off x="2012250" y="2903700"/>
          <a:ext cx="6667500" cy="17526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9.3.2.2 Al recibir entradas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cambio de estado en cualquier componente de la interfaz de usuario no provoca automáticamente un cambio en el contexto a menos que el usuario haya sido advertido de ese comportamiento antes de usar el componente.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8"/>
            </a:rPr>
            <a:t>https://www.w3.org/TR/WCAG/#on-input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696</xdr:row>
      <xdr:rowOff>371475</xdr:rowOff>
    </xdr:from>
    <xdr:ext cx="6372225" cy="1762125"/>
    <xdr:sp macro="" textlink="">
      <xdr:nvSpPr>
        <xdr:cNvPr id="76" name="Shape 76"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700-00004C000000}"/>
            </a:ext>
          </a:extLst>
        </xdr:cNvPr>
        <xdr:cNvSpPr txBox="1"/>
      </xdr:nvSpPr>
      <xdr:spPr>
        <a:xfrm>
          <a:off x="2164650" y="2903700"/>
          <a:ext cx="6362700" cy="17526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9.3.2.3 Navegación coherente</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Los mecanismos de navegación que se repiten en múltiples páginas web dentro de un conjunto de páginas web aparecen siempre en el mismo orden relativo cada vez que se repiten, a menos que el cambio sea provocado por el propio usuario.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9"/>
            </a:rPr>
            <a:t>https://www.w3.org/TR/WCAG/#consistent-navigation</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713</xdr:row>
      <xdr:rowOff>219075</xdr:rowOff>
    </xdr:from>
    <xdr:ext cx="14611350" cy="2628900"/>
    <xdr:sp macro="" textlink="">
      <xdr:nvSpPr>
        <xdr:cNvPr id="77" name="Shape 77"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700-00004D000000}"/>
            </a:ext>
          </a:extLst>
        </xdr:cNvPr>
        <xdr:cNvSpPr txBox="1"/>
      </xdr:nvSpPr>
      <xdr:spPr>
        <a:xfrm>
          <a:off x="0" y="2470313"/>
          <a:ext cx="10692000" cy="26193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9.3.2.4 Identificación coherente</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Los componentes que tienen la misma funcionalidad dentro de un conjunto de páginas web son identificados de manera coherente.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050" b="0" strike="noStrike">
              <a:latin typeface="Arial"/>
              <a:ea typeface="Arial"/>
              <a:cs typeface="Arial"/>
              <a:sym typeface="Arial"/>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endParaRPr sz="1400"/>
        </a:p>
        <a:p>
          <a:pPr marL="0" lvl="0" indent="0" algn="l" rtl="0">
            <a:spcBef>
              <a:spcPts val="0"/>
            </a:spcBef>
            <a:spcAft>
              <a:spcPts val="0"/>
            </a:spcAft>
            <a:buNone/>
          </a:pPr>
          <a:endParaRPr sz="1050" b="0" strike="noStrike">
            <a:latin typeface="Arial"/>
            <a:ea typeface="Arial"/>
            <a:cs typeface="Arial"/>
            <a:sym typeface="Arial"/>
          </a:endParaRPr>
        </a:p>
        <a:p>
          <a:pPr marL="0" lvl="0" indent="0" algn="l" rtl="0">
            <a:spcBef>
              <a:spcPts val="0"/>
            </a:spcBef>
            <a:spcAft>
              <a:spcPts val="0"/>
            </a:spcAft>
            <a:buNone/>
          </a:pPr>
          <a:r>
            <a:rPr lang="en-US" sz="1050" b="0" strike="noStrike">
              <a:latin typeface="Arial"/>
              <a:ea typeface="Arial"/>
              <a:cs typeface="Arial"/>
              <a:sym typeface="Arial"/>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endParaRPr sz="1400"/>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0"/>
            </a:rPr>
            <a:t>https://www.w3.org/TR/WCAG/#consistent-identification</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734</xdr:row>
      <xdr:rowOff>123825</xdr:rowOff>
    </xdr:from>
    <xdr:ext cx="6534150" cy="1543050"/>
    <xdr:sp macro="" textlink="">
      <xdr:nvSpPr>
        <xdr:cNvPr id="78" name="Shape 78"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4E000000}"/>
            </a:ext>
          </a:extLst>
        </xdr:cNvPr>
        <xdr:cNvSpPr txBox="1"/>
      </xdr:nvSpPr>
      <xdr:spPr>
        <a:xfrm>
          <a:off x="2083688" y="3013238"/>
          <a:ext cx="6524625" cy="15335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9.3.3.1 Identificación de errores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se detecta automáticamente un error en la entrada de datos, el elemento erróneo es identificado y el error se describe al usuario mediante un texto.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strike="noStrike">
              <a:solidFill>
                <a:srgbClr val="3465A4"/>
              </a:solidFill>
              <a:latin typeface="Arial"/>
              <a:ea typeface="Arial"/>
              <a:cs typeface="Arial"/>
              <a:sym typeface="Arial"/>
            </a:rPr>
            <a:t>https://www.w3.org/TR/WCAG/#error-identification</a:t>
          </a:r>
          <a:endParaRPr sz="1200" b="1" strike="noStrike">
            <a:solidFill>
              <a:srgbClr val="3465A4"/>
            </a:solidFill>
            <a:latin typeface="Arial"/>
            <a:ea typeface="Arial"/>
            <a:cs typeface="Arial"/>
            <a:sym typeface="Arial"/>
          </a:endParaRPr>
        </a:p>
      </xdr:txBody>
    </xdr:sp>
    <xdr:clientData fLocksWithSheet="0"/>
  </xdr:oneCellAnchor>
  <xdr:oneCellAnchor>
    <xdr:from>
      <xdr:col>10</xdr:col>
      <xdr:colOff>1000125</xdr:colOff>
      <xdr:row>751</xdr:row>
      <xdr:rowOff>114300</xdr:rowOff>
    </xdr:from>
    <xdr:ext cx="6610350" cy="1590675"/>
    <xdr:sp macro="" textlink="">
      <xdr:nvSpPr>
        <xdr:cNvPr id="79" name="Shape 79"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4F000000}"/>
            </a:ext>
          </a:extLst>
        </xdr:cNvPr>
        <xdr:cNvSpPr txBox="1"/>
      </xdr:nvSpPr>
      <xdr:spPr>
        <a:xfrm>
          <a:off x="2045588" y="2989425"/>
          <a:ext cx="6600825" cy="15811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9.3.3.2 Etiquetas o instrucciones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Se proporcionan etiquetas o instrucciones cuando el contenido requiere la introducción de datos por parte del usuario. (Nivel A)</a:t>
          </a:r>
          <a:endParaRPr sz="1400"/>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1"/>
            </a:rPr>
            <a:t>https://www.w3.org/TR/WCAG/#labels-or-instructions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767</xdr:row>
      <xdr:rowOff>28575</xdr:rowOff>
    </xdr:from>
    <xdr:ext cx="6438900" cy="1971675"/>
    <xdr:sp macro="" textlink="">
      <xdr:nvSpPr>
        <xdr:cNvPr id="80" name="Shape 80"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50000000}"/>
            </a:ext>
          </a:extLst>
        </xdr:cNvPr>
        <xdr:cNvSpPr txBox="1"/>
      </xdr:nvSpPr>
      <xdr:spPr>
        <a:xfrm>
          <a:off x="2131313" y="2798925"/>
          <a:ext cx="6429375" cy="19621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9.3.3.3 Sugerencias ante errores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se detecta automáticamente un error en la entrada de datos y se dispone de sugerencias para hacer la corrección, entonces se presentan las sugerencias al usuario, a menos que esto ponga en riesgo la seguridad o el propósito del contenido.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2"/>
            </a:rPr>
            <a:t>https://www.w3.org/TR/WCAG/#error-suggestion</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780</xdr:row>
      <xdr:rowOff>123825</xdr:rowOff>
    </xdr:from>
    <xdr:ext cx="13030200" cy="2400300"/>
    <xdr:sp macro="" textlink="">
      <xdr:nvSpPr>
        <xdr:cNvPr id="81" name="Shape 8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51000000}"/>
            </a:ext>
          </a:extLst>
        </xdr:cNvPr>
        <xdr:cNvSpPr txBox="1"/>
      </xdr:nvSpPr>
      <xdr:spPr>
        <a:xfrm>
          <a:off x="0" y="2584613"/>
          <a:ext cx="10692000" cy="23907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9.3.3.4 Prevención de errores (legales, financieros, de datos)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Reversible</a:t>
          </a:r>
          <a:r>
            <a:rPr lang="en-US" sz="1200" b="0" strike="noStrike">
              <a:solidFill>
                <a:srgbClr val="000000"/>
              </a:solidFill>
              <a:latin typeface="Arial"/>
              <a:ea typeface="Arial"/>
              <a:cs typeface="Arial"/>
              <a:sym typeface="Arial"/>
            </a:rPr>
            <a:t>: El envío es reversible.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Revisado</a:t>
          </a:r>
          <a:r>
            <a:rPr lang="en-US" sz="1200" b="0" strike="noStrike">
              <a:solidFill>
                <a:srgbClr val="000000"/>
              </a:solidFill>
              <a:latin typeface="Arial"/>
              <a:ea typeface="Arial"/>
              <a:cs typeface="Arial"/>
              <a:sym typeface="Arial"/>
            </a:rPr>
            <a:t>: Se verifica la información para detectar errores en la entrada de datos y se proporciona al usuario una oportunidad de corregirlos.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Confirmado</a:t>
          </a:r>
          <a:r>
            <a:rPr lang="en-US" sz="1200" b="0" strike="noStrike">
              <a:solidFill>
                <a:srgbClr val="000000"/>
              </a:solidFill>
              <a:latin typeface="Arial"/>
              <a:ea typeface="Arial"/>
              <a:cs typeface="Arial"/>
              <a:sym typeface="Arial"/>
            </a:rPr>
            <a:t>: Se proporciona un mecanismo para revisar, confirmar y corregir la información antes de finalizar el envío de los datos.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3"/>
            </a:rPr>
            <a:t>https://www.w3.org/TR/WCAG/#error-prevention-legal-financial-data</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797</xdr:row>
      <xdr:rowOff>123825</xdr:rowOff>
    </xdr:from>
    <xdr:ext cx="10344150" cy="2114550"/>
    <xdr:sp macro="" textlink="">
      <xdr:nvSpPr>
        <xdr:cNvPr id="82" name="Shape 82"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52000000}"/>
            </a:ext>
          </a:extLst>
        </xdr:cNvPr>
        <xdr:cNvSpPr txBox="1"/>
      </xdr:nvSpPr>
      <xdr:spPr>
        <a:xfrm>
          <a:off x="178688" y="2727488"/>
          <a:ext cx="10334625" cy="21050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9.4.1.1 Procesamiento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Las etiquetas de apertura y cierre a las que les falte un carácter crítico para su formación, como un signo de "mayor qué", o en las que falten las comillas de apertura o cierre en el valor de un atributo, no se consideran completas.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4"/>
            </a:rPr>
            <a:t>https://www.w3.org/TR/WCAG/#parsing</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816</xdr:row>
      <xdr:rowOff>66675</xdr:rowOff>
    </xdr:from>
    <xdr:ext cx="10429875" cy="2676525"/>
    <xdr:sp macro="" textlink="">
      <xdr:nvSpPr>
        <xdr:cNvPr id="83" name="Shape 83"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53000000}"/>
            </a:ext>
          </a:extLst>
        </xdr:cNvPr>
        <xdr:cNvSpPr txBox="1"/>
      </xdr:nvSpPr>
      <xdr:spPr>
        <a:xfrm>
          <a:off x="135825" y="2446500"/>
          <a:ext cx="10420350" cy="26670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9.4.1.2 Nombre, función, valor</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5"/>
            </a:rPr>
            <a:t>https://www.w3.org/TR/WCAG/#name-role-value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836</xdr:row>
      <xdr:rowOff>19050</xdr:rowOff>
    </xdr:from>
    <xdr:ext cx="6496050" cy="1743075"/>
    <xdr:sp macro="" textlink="">
      <xdr:nvSpPr>
        <xdr:cNvPr id="84" name="Shape 84"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700-000054000000}"/>
            </a:ext>
          </a:extLst>
        </xdr:cNvPr>
        <xdr:cNvSpPr txBox="1"/>
      </xdr:nvSpPr>
      <xdr:spPr>
        <a:xfrm>
          <a:off x="2102738" y="2908463"/>
          <a:ext cx="6486525" cy="17430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9.4.1.3 Mensajes de estado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el contenido implementado utilizando lenguajes de marcado, los mensajes de estado se pueden determinar mediante roles o propiedades, de modo que se puedan presentar al usuario mediante tecnologías de asistencia sin recibir atención.</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6"/>
            </a:rPr>
            <a:t>https://www.w3.org/TR/WCAG/#status-messages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850</xdr:row>
      <xdr:rowOff>28575</xdr:rowOff>
    </xdr:from>
    <xdr:ext cx="12849225" cy="2914650"/>
    <xdr:sp macro="" textlink="">
      <xdr:nvSpPr>
        <xdr:cNvPr id="85" name="Shape 85"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00000000-0008-0000-0700-000055000000}"/>
            </a:ext>
          </a:extLst>
        </xdr:cNvPr>
        <xdr:cNvSpPr txBox="1"/>
      </xdr:nvSpPr>
      <xdr:spPr>
        <a:xfrm>
          <a:off x="0" y="2327438"/>
          <a:ext cx="10692000" cy="29051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9.6 Requisitos de conformidad de las Pautas WCAG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i="0" u="none" strike="noStrike" cap="none">
              <a:solidFill>
                <a:srgbClr val="000000"/>
              </a:solidFill>
              <a:latin typeface="Arial"/>
              <a:ea typeface="Arial"/>
              <a:cs typeface="Arial"/>
              <a:sym typeface="Arial"/>
            </a:rPr>
            <a:t>Se deben satisfacer, en el nivel AA, los cinco requisitos de conformidad de las Pautas WCAG 2.1 siguientes [5]: </a:t>
          </a:r>
          <a:br>
            <a:rPr lang="en-US" sz="1200" b="0" i="0" u="none" strike="noStrike" cap="none">
              <a:solidFill>
                <a:srgbClr val="000000"/>
              </a:solidFill>
              <a:latin typeface="Arial"/>
              <a:ea typeface="Arial"/>
              <a:cs typeface="Arial"/>
              <a:sym typeface="Arial"/>
            </a:rPr>
          </a:br>
          <a:r>
            <a:rPr lang="en-US" sz="1200" b="0" i="0" u="none" strike="noStrike" cap="none">
              <a:solidFill>
                <a:srgbClr val="000000"/>
              </a:solidFill>
              <a:latin typeface="Arial"/>
              <a:ea typeface="Arial"/>
              <a:cs typeface="Arial"/>
              <a:sym typeface="Arial"/>
            </a:rPr>
            <a:t>1) nivel de conformidad; </a:t>
          </a:r>
          <a:br>
            <a:rPr lang="en-US" sz="1200" b="0" i="0" u="none" strike="noStrike" cap="none">
              <a:solidFill>
                <a:srgbClr val="000000"/>
              </a:solidFill>
              <a:latin typeface="Arial"/>
              <a:ea typeface="Arial"/>
              <a:cs typeface="Arial"/>
              <a:sym typeface="Arial"/>
            </a:rPr>
          </a:br>
          <a:r>
            <a:rPr lang="en-US" sz="1200" b="0" i="0" u="none" strike="noStrike" cap="none">
              <a:solidFill>
                <a:srgbClr val="000000"/>
              </a:solidFill>
              <a:latin typeface="Arial"/>
              <a:ea typeface="Arial"/>
              <a:cs typeface="Arial"/>
              <a:sym typeface="Arial"/>
            </a:rPr>
            <a:t>2) páginas completas; </a:t>
          </a:r>
          <a:br>
            <a:rPr lang="en-US" sz="1200" b="0" i="0" u="none" strike="noStrike" cap="none">
              <a:solidFill>
                <a:srgbClr val="000000"/>
              </a:solidFill>
              <a:latin typeface="Arial"/>
              <a:ea typeface="Arial"/>
              <a:cs typeface="Arial"/>
              <a:sym typeface="Arial"/>
            </a:rPr>
          </a:br>
          <a:r>
            <a:rPr lang="en-US" sz="1200" b="0" i="0" u="none" strike="noStrike" cap="none">
              <a:solidFill>
                <a:srgbClr val="000000"/>
              </a:solidFill>
              <a:latin typeface="Arial"/>
              <a:ea typeface="Arial"/>
              <a:cs typeface="Arial"/>
              <a:sym typeface="Arial"/>
            </a:rPr>
            <a:t>3) procesos completos; </a:t>
          </a:r>
          <a:br>
            <a:rPr lang="en-US" sz="1200" b="0" i="0" u="none" strike="noStrike" cap="none">
              <a:solidFill>
                <a:srgbClr val="000000"/>
              </a:solidFill>
              <a:latin typeface="Arial"/>
              <a:ea typeface="Arial"/>
              <a:cs typeface="Arial"/>
              <a:sym typeface="Arial"/>
            </a:rPr>
          </a:br>
          <a:r>
            <a:rPr lang="en-US" sz="1200" b="0" i="0" u="none" strike="noStrike" cap="none">
              <a:solidFill>
                <a:srgbClr val="000000"/>
              </a:solidFill>
              <a:latin typeface="Arial"/>
              <a:ea typeface="Arial"/>
              <a:cs typeface="Arial"/>
              <a:sym typeface="Arial"/>
            </a:rPr>
            <a:t>4) uso de tecnologías exclusivamente según métodos que sean compatibles con la accesibilidad; </a:t>
          </a:r>
          <a:br>
            <a:rPr lang="en-US" sz="1200" b="0" i="0" u="none" strike="noStrike" cap="none">
              <a:solidFill>
                <a:srgbClr val="000000"/>
              </a:solidFill>
              <a:latin typeface="Arial"/>
              <a:ea typeface="Arial"/>
              <a:cs typeface="Arial"/>
              <a:sym typeface="Arial"/>
            </a:rPr>
          </a:br>
          <a:r>
            <a:rPr lang="en-US" sz="1200" b="0" i="0" u="none" strike="noStrike" cap="none">
              <a:solidFill>
                <a:srgbClr val="000000"/>
              </a:solidFill>
              <a:latin typeface="Arial"/>
              <a:ea typeface="Arial"/>
              <a:cs typeface="Arial"/>
              <a:sym typeface="Arial"/>
            </a:rPr>
            <a:t>5) sin interferencia. </a:t>
          </a:r>
          <a:br>
            <a:rPr lang="en-US" sz="1200" b="0" i="0" u="none" strike="noStrike" cap="none">
              <a:solidFill>
                <a:srgbClr val="000000"/>
              </a:solidFill>
              <a:latin typeface="Arial"/>
              <a:ea typeface="Arial"/>
              <a:cs typeface="Arial"/>
              <a:sym typeface="Arial"/>
            </a:rPr>
          </a:br>
          <a:br>
            <a:rPr lang="en-US" sz="1200" b="0" i="0" u="none" strike="noStrike" cap="none">
              <a:solidFill>
                <a:srgbClr val="000000"/>
              </a:solidFill>
              <a:latin typeface="Arial"/>
              <a:ea typeface="Arial"/>
              <a:cs typeface="Arial"/>
              <a:sym typeface="Arial"/>
            </a:rPr>
          </a:br>
          <a:r>
            <a:rPr lang="en-US" sz="1000" b="0" i="0" u="none" strike="noStrike">
              <a:latin typeface="Arial"/>
              <a:ea typeface="Arial"/>
              <a:cs typeface="Arial"/>
              <a:sym typeface="Arial"/>
            </a:rPr>
            <a:t>NOTA 1: En el caso de que una página web cumpla todos los requisitos 9.1 a 9.4 o se proporcione una versión alternativa conforme al nivel AA (como se define en las Pautas WCAG 2.1 [5]), se cumplirá el requisito de conformidad 1. </a:t>
          </a:r>
          <a:endParaRPr sz="1400"/>
        </a:p>
        <a:p>
          <a:pPr marL="0" lvl="0" indent="0" algn="l" rtl="0">
            <a:spcBef>
              <a:spcPts val="0"/>
            </a:spcBef>
            <a:spcAft>
              <a:spcPts val="0"/>
            </a:spcAft>
            <a:buNone/>
          </a:pPr>
          <a:r>
            <a:rPr lang="en-US" sz="1000" b="0" i="0" u="none" strike="noStrike">
              <a:latin typeface="Arial"/>
              <a:ea typeface="Arial"/>
              <a:cs typeface="Arial"/>
              <a:sym typeface="Arial"/>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endParaRPr sz="1400"/>
        </a:p>
        <a:p>
          <a:pPr marL="0" lvl="0" indent="0" algn="l" rtl="0">
            <a:spcBef>
              <a:spcPts val="0"/>
            </a:spcBef>
            <a:spcAft>
              <a:spcPts val="0"/>
            </a:spcAft>
            <a:buNone/>
          </a:pPr>
          <a:r>
            <a:rPr lang="en-US" sz="1000" b="0" i="0" u="none" strike="noStrike">
              <a:latin typeface="Arial"/>
              <a:ea typeface="Arial"/>
              <a:cs typeface="Arial"/>
              <a:sym typeface="Arial"/>
            </a:rPr>
            <a:t>NOTA 3: El requisito de conformidad 5 establece que todo el contenido de la página, incluyendo el contenido que, de otra manera, no serviría de base para conseguir la conformidad, cumple los apartados 9.1.4.2, 9.2.1.2, 9.2.2.2 y 9.2.3.1. </a:t>
          </a:r>
          <a:endParaRPr sz="1000" b="0" i="0" u="none" strike="noStrike" cap="none">
            <a:solidFill>
              <a:srgbClr val="000000"/>
            </a:solidFill>
            <a:latin typeface="Arial"/>
            <a:ea typeface="Arial"/>
            <a:cs typeface="Arial"/>
            <a:sym typeface="Arial"/>
          </a:endParaRPr>
        </a:p>
      </xdr:txBody>
    </xdr:sp>
    <xdr:clientData fLocksWithSheet="0"/>
  </xdr:oneCellAnchor>
  <xdr:oneCellAnchor>
    <xdr:from>
      <xdr:col>4</xdr:col>
      <xdr:colOff>28575</xdr:colOff>
      <xdr:row>17</xdr:row>
      <xdr:rowOff>0</xdr:rowOff>
    </xdr:from>
    <xdr:ext cx="304800" cy="38100"/>
    <xdr:grpSp>
      <xdr:nvGrpSpPr>
        <xdr:cNvPr id="2" name="Shape 2">
          <a:extLst>
            <a:ext uri="{FF2B5EF4-FFF2-40B4-BE49-F238E27FC236}">
              <a16:creationId xmlns:a16="http://schemas.microsoft.com/office/drawing/2014/main" id="{00000000-0008-0000-0700-000002000000}"/>
            </a:ext>
          </a:extLst>
        </xdr:cNvPr>
        <xdr:cNvGrpSpPr/>
      </xdr:nvGrpSpPr>
      <xdr:grpSpPr>
        <a:xfrm>
          <a:off x="7521575" y="3873500"/>
          <a:ext cx="304800" cy="38100"/>
          <a:chOff x="5193600" y="3780000"/>
          <a:chExt cx="304800" cy="0"/>
        </a:xfrm>
      </xdr:grpSpPr>
      <xdr:cxnSp macro="">
        <xdr:nvCxnSpPr>
          <xdr:cNvPr id="7" name="Shape 7">
            <a:extLst>
              <a:ext uri="{FF2B5EF4-FFF2-40B4-BE49-F238E27FC236}">
                <a16:creationId xmlns:a16="http://schemas.microsoft.com/office/drawing/2014/main" id="{00000000-0008-0000-0700-000007000000}"/>
              </a:ext>
            </a:extLst>
          </xdr:cNvPr>
          <xdr:cNvCxnSpPr/>
        </xdr:nvCxnSpPr>
        <xdr:spPr>
          <a:xfrm rot="10800000">
            <a:off x="5193600" y="3780000"/>
            <a:ext cx="304800" cy="0"/>
          </a:xfrm>
          <a:prstGeom prst="straightConnector1">
            <a:avLst/>
          </a:prstGeom>
          <a:noFill/>
          <a:ln w="28575" cap="flat" cmpd="sng">
            <a:solidFill>
              <a:srgbClr val="FF0000"/>
            </a:solidFill>
            <a:prstDash val="solid"/>
            <a:round/>
            <a:headEnd type="none" w="sm" len="sm"/>
            <a:tailEnd type="triangle" w="med" len="med"/>
          </a:ln>
        </xdr:spPr>
      </xdr:cxnSp>
    </xdr:grpSp>
    <xdr:clientData fLocksWithSheet="0"/>
  </xdr:oneCellAnchor>
  <xdr:oneCellAnchor>
    <xdr:from>
      <xdr:col>15</xdr:col>
      <xdr:colOff>1304925</xdr:colOff>
      <xdr:row>15</xdr:row>
      <xdr:rowOff>0</xdr:rowOff>
    </xdr:from>
    <xdr:ext cx="781050" cy="428625"/>
    <xdr:pic>
      <xdr:nvPicPr>
        <xdr:cNvPr id="3" name="image1.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11</xdr:col>
      <xdr:colOff>0</xdr:colOff>
      <xdr:row>67</xdr:row>
      <xdr:rowOff>19050</xdr:rowOff>
    </xdr:from>
    <xdr:ext cx="6629400" cy="1885950"/>
    <xdr:sp macro="" textlink="">
      <xdr:nvSpPr>
        <xdr:cNvPr id="86" name="Shape 86"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800-000056000000}"/>
            </a:ext>
          </a:extLst>
        </xdr:cNvPr>
        <xdr:cNvSpPr txBox="1"/>
      </xdr:nvSpPr>
      <xdr:spPr>
        <a:xfrm>
          <a:off x="2036063" y="2841788"/>
          <a:ext cx="6619875" cy="18764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10.1.2.3 Audiodescripción o contenido multimedia alternativo (grabado) (</a:t>
          </a:r>
          <a:r>
            <a:rPr lang="en-US" sz="1200" b="1" i="0" u="none" strike="noStrike" cap="none">
              <a:solidFill>
                <a:srgbClr val="000000"/>
              </a:solidFill>
              <a:latin typeface="Arial"/>
              <a:ea typeface="Arial"/>
              <a:cs typeface="Arial"/>
              <a:sym typeface="Arial"/>
            </a:rPr>
            <a:t>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100" b="1" u="sng" strike="noStrike">
              <a:solidFill>
                <a:schemeClr val="hlink"/>
              </a:solidFill>
              <a:latin typeface="Arial"/>
              <a:ea typeface="Arial"/>
              <a:cs typeface="Arial"/>
              <a:sym typeface="Arial"/>
              <a:hlinkClick xmlns:r="http://schemas.openxmlformats.org/officeDocument/2006/relationships" r:id="rId1"/>
            </a:rPr>
            <a:t>https://www.w3.org/TR/WCAG/#audio-description-or-media-alternative-prerecorded</a:t>
          </a: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endParaRPr sz="15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50</xdr:row>
      <xdr:rowOff>123825</xdr:rowOff>
    </xdr:from>
    <xdr:ext cx="6696075" cy="1666875"/>
    <xdr:sp macro="" textlink="">
      <xdr:nvSpPr>
        <xdr:cNvPr id="87" name="Shape 87"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800-000057000000}"/>
            </a:ext>
          </a:extLst>
        </xdr:cNvPr>
        <xdr:cNvSpPr txBox="1"/>
      </xdr:nvSpPr>
      <xdr:spPr>
        <a:xfrm>
          <a:off x="2002725" y="2946563"/>
          <a:ext cx="6686550" cy="16668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strike="noStrike">
              <a:latin typeface="Arial"/>
              <a:ea typeface="Arial"/>
              <a:cs typeface="Arial"/>
              <a:sym typeface="Arial"/>
            </a:rPr>
            <a:t>10.1.2.2 Subtítulos (grabados) (</a:t>
          </a:r>
          <a:r>
            <a:rPr lang="en-US" sz="1200" b="1" i="0" u="none" strike="noStrike" cap="none">
              <a:solidFill>
                <a:srgbClr val="000000"/>
              </a:solidFill>
              <a:latin typeface="Arial"/>
              <a:ea typeface="Arial"/>
              <a:cs typeface="Arial"/>
              <a:sym typeface="Arial"/>
            </a:rPr>
            <a:t>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latin typeface="Arial"/>
            <a:ea typeface="Arial"/>
            <a:cs typeface="Arial"/>
            <a:sym typeface="Arial"/>
          </a:endParaRPr>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200" b="0" strike="noStrike">
              <a:latin typeface="Arial"/>
              <a:ea typeface="Arial"/>
              <a:cs typeface="Arial"/>
              <a:sym typeface="Arial"/>
            </a:rPr>
            <a:t>Se proporcionan subtítulos para el contenido de audio grabado dentro de contenido multimedia sincronizado, excepto cuando la presentación es un contenido multimedia alternativo al texto y está claramente identificado como tal.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
            </a:rPr>
            <a:t>https://www.w3.org/TR/WCAG/#captions-prerecorded</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990600</xdr:colOff>
      <xdr:row>33</xdr:row>
      <xdr:rowOff>371475</xdr:rowOff>
    </xdr:from>
    <xdr:ext cx="16916400" cy="1685925"/>
    <xdr:sp macro="" textlink="">
      <xdr:nvSpPr>
        <xdr:cNvPr id="88" name="Shape 88"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800-000058000000}"/>
            </a:ext>
          </a:extLst>
        </xdr:cNvPr>
        <xdr:cNvSpPr txBox="1"/>
      </xdr:nvSpPr>
      <xdr:spPr>
        <a:xfrm>
          <a:off x="0" y="2941800"/>
          <a:ext cx="10692000" cy="1676400"/>
        </a:xfrm>
        <a:prstGeom prst="rect">
          <a:avLst/>
        </a:prstGeom>
        <a:solidFill>
          <a:srgbClr val="DDDDDD"/>
        </a:solidFill>
        <a:ln>
          <a:noFill/>
        </a:ln>
      </xdr:spPr>
      <xdr:txBody>
        <a:bodyPr spcFirstLastPara="1" wrap="square" lIns="108000" tIns="108000" rIns="108000" bIns="108000" anchor="t" anchorCtr="0">
          <a:sp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10.1.2.1 Solo audio y solo vídeo (grabado)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 </a:t>
          </a:r>
          <a:endParaRPr sz="1400"/>
        </a:p>
        <a:p>
          <a:pPr marL="0" marR="0" lvl="0" indent="0" algn="l" rtl="0">
            <a:lnSpc>
              <a:spcPct val="100000"/>
            </a:lnSpc>
            <a:spcBef>
              <a:spcPts val="0"/>
            </a:spcBef>
            <a:spcAft>
              <a:spcPts val="0"/>
            </a:spcAft>
            <a:buSzPts val="1200"/>
            <a:buFont typeface="Arial"/>
            <a:buNone/>
          </a:pP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1" strike="noStrike">
              <a:solidFill>
                <a:srgbClr val="000000"/>
              </a:solidFill>
              <a:latin typeface="Arial"/>
              <a:ea typeface="Arial"/>
              <a:cs typeface="Arial"/>
              <a:sym typeface="Arial"/>
            </a:rPr>
            <a:t>Sólo audio grabado: </a:t>
          </a:r>
          <a:r>
            <a:rPr lang="en-US" sz="1200" b="0" strike="noStrike">
              <a:solidFill>
                <a:srgbClr val="000000"/>
              </a:solidFill>
              <a:latin typeface="Arial"/>
              <a:ea typeface="Arial"/>
              <a:cs typeface="Arial"/>
              <a:sym typeface="Arial"/>
            </a:rPr>
            <a:t>Se proporciona una alternativa para los medios tempodependientes que presenta información equivalente para el contenido sólo audio grabado.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strike="noStrike">
              <a:solidFill>
                <a:srgbClr val="000000"/>
              </a:solidFill>
              <a:latin typeface="Arial"/>
              <a:ea typeface="Arial"/>
              <a:cs typeface="Arial"/>
              <a:sym typeface="Arial"/>
            </a:rPr>
            <a:t>Sólo vídeo grabado:</a:t>
          </a:r>
          <a:r>
            <a:rPr lang="en-US" sz="1200" b="0" strike="noStrike">
              <a:solidFill>
                <a:srgbClr val="000000"/>
              </a:solidFill>
              <a:latin typeface="Arial"/>
              <a:ea typeface="Arial"/>
              <a:cs typeface="Arial"/>
              <a:sym typeface="Arial"/>
            </a:rPr>
            <a:t> Se proporciona una alternativa para los medios tempodependientes o se proporciona una pista sonora que presenta información equivalente al contenido del medio de sólo vídeo grabado.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5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
            </a:rPr>
            <a:t>https://www.w3.org/TR/WCAG/#audio-only-and-video-only-prerecorded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16</xdr:row>
      <xdr:rowOff>95250</xdr:rowOff>
    </xdr:from>
    <xdr:ext cx="18773775" cy="2857500"/>
    <xdr:sp macro="" textlink="">
      <xdr:nvSpPr>
        <xdr:cNvPr id="89" name="Shape 89"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800-000059000000}"/>
            </a:ext>
          </a:extLst>
        </xdr:cNvPr>
        <xdr:cNvSpPr txBox="1"/>
      </xdr:nvSpPr>
      <xdr:spPr>
        <a:xfrm>
          <a:off x="0" y="2356013"/>
          <a:ext cx="10692000" cy="28479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i="0" u="none" strike="noStrike">
              <a:latin typeface="Arial"/>
              <a:ea typeface="Arial"/>
              <a:cs typeface="Arial"/>
              <a:sym typeface="Arial"/>
            </a:rPr>
            <a:t>10.1.1.1 Contenido no textual (</a:t>
          </a:r>
          <a:r>
            <a:rPr lang="en-US" sz="1200" b="1" i="0">
              <a:latin typeface="Arial"/>
              <a:ea typeface="Arial"/>
              <a:cs typeface="Arial"/>
              <a:sym typeface="Arial"/>
            </a:rPr>
            <a:t>Condicional)</a:t>
          </a:r>
          <a:endParaRPr sz="1400"/>
        </a:p>
        <a:p>
          <a:pPr marL="0" lvl="0" indent="0" algn="l" rtl="0">
            <a:spcBef>
              <a:spcPts val="0"/>
            </a:spcBef>
            <a:spcAft>
              <a:spcPts val="0"/>
            </a:spcAft>
            <a:buNone/>
          </a:pPr>
          <a:endParaRPr sz="1200" b="0">
            <a:latin typeface="Arial"/>
            <a:ea typeface="Arial"/>
            <a:cs typeface="Arial"/>
            <a:sym typeface="Arial"/>
          </a:endParaRPr>
        </a:p>
        <a:p>
          <a:pPr marL="0" lvl="0" indent="0" algn="l" rtl="0">
            <a:spcBef>
              <a:spcPts val="0"/>
            </a:spcBef>
            <a:spcAft>
              <a:spcPts val="0"/>
            </a:spcAft>
            <a:buNone/>
          </a:pPr>
          <a:r>
            <a:rPr lang="en-US" sz="1200" b="0" i="0" u="sng">
              <a:latin typeface="Arial"/>
              <a:ea typeface="Arial"/>
              <a:cs typeface="Arial"/>
              <a:sym typeface="Arial"/>
            </a:rPr>
            <a:t>Condición</a:t>
          </a:r>
          <a:r>
            <a:rPr lang="en-US" sz="1200" b="0" i="0">
              <a:latin typeface="Arial"/>
              <a:ea typeface="Arial"/>
              <a:cs typeface="Arial"/>
              <a:sym typeface="Arial"/>
            </a:rPr>
            <a:t>: Cuando los documentos se puedan descargar de una página web. </a:t>
          </a:r>
          <a:r>
            <a:rPr lang="en-US" sz="1000" b="0" i="0">
              <a:latin typeface="Calibri"/>
              <a:ea typeface="Calibri"/>
              <a:cs typeface="Calibri"/>
              <a:sym typeface="Calibri"/>
            </a:rPr>
            <a:t>	</a:t>
          </a:r>
          <a:endParaRPr sz="1200"/>
        </a:p>
        <a:p>
          <a:pPr marL="0" lvl="0" indent="0" algn="l" rtl="0">
            <a:spcBef>
              <a:spcPts val="0"/>
            </a:spcBef>
            <a:spcAft>
              <a:spcPts val="0"/>
            </a:spcAft>
            <a:buNone/>
          </a:pPr>
          <a:endParaRPr sz="1200" b="1" i="0" u="none" strike="noStrike">
            <a:latin typeface="Arial"/>
            <a:ea typeface="Arial"/>
            <a:cs typeface="Arial"/>
            <a:sym typeface="Arial"/>
          </a:endParaRPr>
        </a:p>
        <a:p>
          <a:pPr marL="0" lvl="0" indent="0" algn="l" rtl="0">
            <a:spcBef>
              <a:spcPts val="0"/>
            </a:spcBef>
            <a:spcAft>
              <a:spcPts val="0"/>
            </a:spcAft>
            <a:buNone/>
          </a:pPr>
          <a:r>
            <a:rPr lang="en-US" sz="1200" b="0" i="0" u="none" strike="noStrike">
              <a:latin typeface="Arial"/>
              <a:ea typeface="Arial"/>
              <a:cs typeface="Arial"/>
              <a:sym typeface="Arial"/>
            </a:rPr>
            <a:t>Todo contenido no textual que se presenta al usuario tiene una alternativa textual que cumple el mismo propósito, excepto en las situaciones enumeradas a continuación:</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Controles, Entrada de datos:</a:t>
          </a:r>
          <a:r>
            <a:rPr lang="en-US" sz="1200" b="0" i="0" u="none" strike="noStrike">
              <a:latin typeface="Arial"/>
              <a:ea typeface="Arial"/>
              <a:cs typeface="Arial"/>
              <a:sym typeface="Arial"/>
            </a:rPr>
            <a:t> Si el contenido no textual es un control o acepta datos introducidos por el usuario, entonces tiene un nombre que describe su propósito. (Véase la Pauta 4.1 para requisitos adicionales sobre los controles y el contenido que aceptan entrada de datos).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Contenido multimedia tempodependiente:</a:t>
          </a:r>
          <a:r>
            <a:rPr lang="en-US" sz="1200" b="0" i="0" u="none" strike="noStrike">
              <a:latin typeface="Arial"/>
              <a:ea typeface="Arial"/>
              <a:cs typeface="Arial"/>
              <a:sym typeface="Arial"/>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Pruebas:</a:t>
          </a:r>
          <a:r>
            <a:rPr lang="en-US" sz="1200" b="0" i="0" u="none" strike="noStrike">
              <a:latin typeface="Arial"/>
              <a:ea typeface="Arial"/>
              <a:cs typeface="Arial"/>
              <a:sym typeface="Arial"/>
            </a:rPr>
            <a:t> Si el contenido no textual es una prueba o un ejercicio que no sería válido si se presentara en forma de texto, entonces las alternativas textuales proporcionan al menos una identificación descriptiva del contenido no textual.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Sensorial:</a:t>
          </a:r>
          <a:r>
            <a:rPr lang="en-US" sz="1200" b="0" i="0" u="none" strike="noStrike">
              <a:latin typeface="Arial"/>
              <a:ea typeface="Arial"/>
              <a:cs typeface="Arial"/>
              <a:sym typeface="Arial"/>
            </a:rPr>
            <a:t> Si el contenido no textual tiene como objetivo principal el crear una experiencia sensorial específica, entonces las alternativas textuales proporcionan al menos una identificación descriptiva del contenido no textual.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CAPTCHA:</a:t>
          </a:r>
          <a:r>
            <a:rPr lang="en-US" sz="1200" b="0" i="0" u="none" strike="noStrike">
              <a:latin typeface="Arial"/>
              <a:ea typeface="Arial"/>
              <a:cs typeface="Arial"/>
              <a:sym typeface="Arial"/>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Decoración, Formato, Invisible:</a:t>
          </a:r>
          <a:r>
            <a:rPr lang="en-US" sz="1200" b="0" i="0" u="none" strike="noStrike">
              <a:latin typeface="Arial"/>
              <a:ea typeface="Arial"/>
              <a:cs typeface="Arial"/>
              <a:sym typeface="Arial"/>
            </a:rPr>
            <a:t> Si el contenido no textual es simple decoración, se utiliza únicamente para definir el formato visual o no se presenta a los usuarios, entonces se implementa de forma que pueda ser ignorado por las ayudas técnicas. </a:t>
          </a:r>
          <a:endParaRPr sz="1400"/>
        </a:p>
        <a:p>
          <a:pPr marL="0" lvl="0" indent="0" algn="l" rtl="0">
            <a:spcBef>
              <a:spcPts val="0"/>
            </a:spcBef>
            <a:spcAft>
              <a:spcPts val="0"/>
            </a:spcAft>
            <a:buNone/>
          </a:pPr>
          <a:r>
            <a:rPr lang="en-US" sz="1200" b="1" u="sng" strike="noStrike">
              <a:solidFill>
                <a:srgbClr val="3465A4"/>
              </a:solidFill>
              <a:latin typeface="Arial"/>
              <a:ea typeface="Arial"/>
              <a:cs typeface="Arial"/>
              <a:sym typeface="Arial"/>
            </a:rPr>
            <a:t>http://www.w3.org/TR/WCAG/#text-alternatives</a:t>
          </a:r>
          <a:endParaRPr sz="1400"/>
        </a:p>
      </xdr:txBody>
    </xdr:sp>
    <xdr:clientData fLocksWithSheet="0"/>
  </xdr:oneCellAnchor>
  <xdr:oneCellAnchor>
    <xdr:from>
      <xdr:col>11</xdr:col>
      <xdr:colOff>9525</xdr:colOff>
      <xdr:row>152</xdr:row>
      <xdr:rowOff>228600</xdr:rowOff>
    </xdr:from>
    <xdr:ext cx="6600825" cy="1638300"/>
    <xdr:sp macro="" textlink="">
      <xdr:nvSpPr>
        <xdr:cNvPr id="90" name="Shape 90"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00000000-0008-0000-0800-00005A000000}"/>
            </a:ext>
          </a:extLst>
        </xdr:cNvPr>
        <xdr:cNvSpPr txBox="1"/>
      </xdr:nvSpPr>
      <xdr:spPr>
        <a:xfrm>
          <a:off x="2050350" y="2965613"/>
          <a:ext cx="6591300" cy="1628775"/>
        </a:xfrm>
        <a:prstGeom prst="rect">
          <a:avLst/>
        </a:prstGeom>
        <a:solidFill>
          <a:srgbClr val="DDDDDD"/>
        </a:solidFill>
        <a:ln>
          <a:noFill/>
        </a:ln>
      </xdr:spPr>
      <xdr:txBody>
        <a:bodyPr spcFirstLastPara="1" wrap="square" lIns="108000" tIns="108000" rIns="108000" bIns="108000" anchor="t" anchorCtr="0">
          <a:sp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10.1.3.4 Orientación</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contenido no restringe su visualización y funcionamiento a una única orientación de pantalla, como vertical u horizontal, a menos que sea esencial una orientación de pantalla específica.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
            </a:rPr>
            <a:t>https://www.w3.org/TR/WCAG/#orientation</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19050</xdr:colOff>
      <xdr:row>134</xdr:row>
      <xdr:rowOff>76200</xdr:rowOff>
    </xdr:from>
    <xdr:ext cx="6600825" cy="2019300"/>
    <xdr:sp macro="" textlink="">
      <xdr:nvSpPr>
        <xdr:cNvPr id="91" name="Shape 9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800-00005B000000}"/>
            </a:ext>
          </a:extLst>
        </xdr:cNvPr>
        <xdr:cNvSpPr txBox="1"/>
      </xdr:nvSpPr>
      <xdr:spPr>
        <a:xfrm>
          <a:off x="2050350" y="2775113"/>
          <a:ext cx="6591300" cy="20097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10.1.3.3 Características sensoriales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Las instrucciones proporcionadas para entender y operar el contenido no dependen exclusivamente en las características sensoriales de los componentes como su forma, tamaño, ubicación visual, orientación o sonido.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50" b="0" strike="noStrike">
              <a:solidFill>
                <a:srgbClr val="000000"/>
              </a:solidFill>
              <a:latin typeface="Arial"/>
              <a:ea typeface="Arial"/>
              <a:cs typeface="Arial"/>
              <a:sym typeface="Arial"/>
            </a:rPr>
            <a:t>Nota: Para los requisitos relacionados con el color, véase la Pauta 1.4.</a:t>
          </a:r>
          <a:endParaRPr sz="1050" b="0" strike="noStrike">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
            </a:rPr>
            <a:t>https://www.w3.org/TR/WCAG/#sensory-characteristics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118</xdr:row>
      <xdr:rowOff>209550</xdr:rowOff>
    </xdr:from>
    <xdr:ext cx="6715125" cy="1666875"/>
    <xdr:sp macro="" textlink="">
      <xdr:nvSpPr>
        <xdr:cNvPr id="92" name="Shape 92"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00000000-0008-0000-0800-00005C000000}"/>
            </a:ext>
          </a:extLst>
        </xdr:cNvPr>
        <xdr:cNvSpPr txBox="1"/>
      </xdr:nvSpPr>
      <xdr:spPr>
        <a:xfrm>
          <a:off x="1993200" y="2951325"/>
          <a:ext cx="6705600" cy="16573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10.1.3.2 Secuencia significativa</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Cuando la secuencia en que se presenta el contenido afecta a su significado, se puede determinar por software la secuencia correcta de lectura.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5"/>
            </a:rPr>
            <a:t>https://www.w3.org/TR/WCAG/#meaningful-sequence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101</xdr:row>
      <xdr:rowOff>114300</xdr:rowOff>
    </xdr:from>
    <xdr:ext cx="6610350" cy="1628775"/>
    <xdr:sp macro="" textlink="">
      <xdr:nvSpPr>
        <xdr:cNvPr id="93" name="Shape 93"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00000000-0008-0000-0800-00005D000000}"/>
            </a:ext>
          </a:extLst>
        </xdr:cNvPr>
        <xdr:cNvSpPr txBox="1"/>
      </xdr:nvSpPr>
      <xdr:spPr>
        <a:xfrm>
          <a:off x="2045588" y="2970375"/>
          <a:ext cx="6600825" cy="1619250"/>
        </a:xfrm>
        <a:prstGeom prst="rect">
          <a:avLst/>
        </a:prstGeom>
        <a:solidFill>
          <a:srgbClr val="DDDDDD"/>
        </a:solidFill>
        <a:ln>
          <a:noFill/>
        </a:ln>
      </xdr:spPr>
      <xdr:txBody>
        <a:bodyPr spcFirstLastPara="1" wrap="square" lIns="108000" tIns="108000" rIns="108000" bIns="108000" anchor="t" anchorCtr="0">
          <a:sp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10.1.3.1 Información y relaciones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información, estructura y relaciones comunicadas a través de la presentación pueden ser determinadas por software o están disponibles como texto.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6"/>
            </a:rPr>
            <a:t>https://www.w3.org/TR/WCAG/#info-and-relationships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84</xdr:row>
      <xdr:rowOff>47625</xdr:rowOff>
    </xdr:from>
    <xdr:ext cx="6753225" cy="1419225"/>
    <xdr:sp macro="" textlink="">
      <xdr:nvSpPr>
        <xdr:cNvPr id="94" name="Shape 94"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800-00005E000000}"/>
            </a:ext>
          </a:extLst>
        </xdr:cNvPr>
        <xdr:cNvSpPr txBox="1"/>
      </xdr:nvSpPr>
      <xdr:spPr>
        <a:xfrm>
          <a:off x="1974150" y="3075150"/>
          <a:ext cx="6743700" cy="14097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10.1.2.5 Audiodescripción (grabada)</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Se proporciona una audiodescripción para todo el contenido de vídeo grabado dentro de contenido multimedia sincronizado.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7"/>
            </a:rPr>
            <a:t>https://www.w3.org/TR/WCAG/#audio-description-prerecorded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168</xdr:row>
      <xdr:rowOff>57150</xdr:rowOff>
    </xdr:from>
    <xdr:ext cx="6638925" cy="2381250"/>
    <xdr:sp macro="" textlink="">
      <xdr:nvSpPr>
        <xdr:cNvPr id="95" name="Shape 95"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800-00005F000000}"/>
            </a:ext>
          </a:extLst>
        </xdr:cNvPr>
        <xdr:cNvSpPr txBox="1"/>
      </xdr:nvSpPr>
      <xdr:spPr>
        <a:xfrm>
          <a:off x="2031300" y="2594138"/>
          <a:ext cx="6629400" cy="23717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10.1.3.5 Identificación del propósito de la entrada</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propósito de cada campo de entrada que recoge información sobre el usuario puede ser determinado programáticamente cuando: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El campo de entrada sirve a un propósito identificado en los propósitos de entrada de los componentes de la interfaz de usuario; y</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El contenido se implementa usando tecnologías con soporte para identificar el significado esperado de los datos de entrada en formularios.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8"/>
            </a:rPr>
            <a:t>https://www.w3.org/TR/WCAG/#identify-input-purpose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185</xdr:row>
      <xdr:rowOff>57150</xdr:rowOff>
    </xdr:from>
    <xdr:ext cx="6629400" cy="2000250"/>
    <xdr:sp macro="" textlink="">
      <xdr:nvSpPr>
        <xdr:cNvPr id="96" name="Shape 96"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800-000060000000}"/>
            </a:ext>
          </a:extLst>
        </xdr:cNvPr>
        <xdr:cNvSpPr txBox="1"/>
      </xdr:nvSpPr>
      <xdr:spPr>
        <a:xfrm>
          <a:off x="2036063" y="2784638"/>
          <a:ext cx="6619875" cy="19907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10.1.4.1 Uso del Color</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color no se usa como único medio visual para transmitir la información, indicar una acción, solicitar una respuesta o distinguir un elemento visual.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50" b="0" strike="noStrike">
              <a:solidFill>
                <a:srgbClr val="000000"/>
              </a:solidFill>
              <a:latin typeface="Arial"/>
              <a:ea typeface="Arial"/>
              <a:cs typeface="Arial"/>
              <a:sym typeface="Arial"/>
            </a:rPr>
            <a:t>Nota: Este criterio de conformidad trata específicamente acerca de la percepción del color. En la Pauta 1.3 se recogen otras formas de percepción, incluyendo el acceso por software al color y a otros códigos de presentación visual.</a:t>
          </a:r>
          <a:endParaRPr sz="1050" b="0" strike="noStrike">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9"/>
            </a:rPr>
            <a:t>https://www.w3.org/TR/WCAG/#use-of-color</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202</xdr:row>
      <xdr:rowOff>57150</xdr:rowOff>
    </xdr:from>
    <xdr:ext cx="6629400" cy="2562225"/>
    <xdr:sp macro="" textlink="">
      <xdr:nvSpPr>
        <xdr:cNvPr id="97" name="Shape 97"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800-000061000000}"/>
            </a:ext>
          </a:extLst>
        </xdr:cNvPr>
        <xdr:cNvSpPr txBox="1"/>
      </xdr:nvSpPr>
      <xdr:spPr>
        <a:xfrm>
          <a:off x="2036063" y="2503650"/>
          <a:ext cx="6619875" cy="25527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10.1.4.2 Control del audio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50" b="0" strike="noStrike">
              <a:solidFill>
                <a:srgbClr val="000000"/>
              </a:solidFill>
              <a:latin typeface="Arial"/>
              <a:ea typeface="Arial"/>
              <a:cs typeface="Arial"/>
              <a:sym typeface="Arial"/>
            </a:rPr>
            <a:t>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a:t>
          </a:r>
          <a:endParaRPr sz="1050" b="0" strike="noStrike">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0"/>
            </a:rPr>
            <a:t>https://www.w3.org/TR/WCAG/#audio-control</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219</xdr:row>
      <xdr:rowOff>57150</xdr:rowOff>
    </xdr:from>
    <xdr:ext cx="13030200" cy="2447925"/>
    <xdr:sp macro="" textlink="">
      <xdr:nvSpPr>
        <xdr:cNvPr id="98" name="Shape 98"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800-000062000000}"/>
            </a:ext>
          </a:extLst>
        </xdr:cNvPr>
        <xdr:cNvSpPr txBox="1"/>
      </xdr:nvSpPr>
      <xdr:spPr>
        <a:xfrm>
          <a:off x="0" y="2560800"/>
          <a:ext cx="10692000" cy="24384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10.1.4.3 Contraste (mínimo)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presentación visual de texto e imágenes de texto tiene una relación de contraste de al menos 4,5:1, excepto para lo siguiente: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Texto grande</a:t>
          </a:r>
          <a:r>
            <a:rPr lang="en-US" sz="1200" b="0" strike="noStrike">
              <a:solidFill>
                <a:srgbClr val="000000"/>
              </a:solidFill>
              <a:latin typeface="Arial"/>
              <a:ea typeface="Arial"/>
              <a:cs typeface="Arial"/>
              <a:sym typeface="Arial"/>
            </a:rPr>
            <a:t>: El texto y las imágenes a gran escala de texto a gran escala tienen una relación de contraste de al menos 3:1;</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Incidental</a:t>
          </a:r>
          <a:r>
            <a:rPr lang="en-US" sz="1200" b="0" strike="noStrike">
              <a:solidFill>
                <a:srgbClr val="000000"/>
              </a:solidFill>
              <a:latin typeface="Arial"/>
              <a:ea typeface="Arial"/>
              <a:cs typeface="Arial"/>
              <a:sym typeface="Arial"/>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Logotipos</a:t>
          </a:r>
          <a:r>
            <a:rPr lang="en-US" sz="1200" b="0" strike="noStrike">
              <a:solidFill>
                <a:srgbClr val="000000"/>
              </a:solidFill>
              <a:latin typeface="Arial"/>
              <a:ea typeface="Arial"/>
              <a:cs typeface="Arial"/>
              <a:sym typeface="Arial"/>
            </a:rPr>
            <a:t>: El texto que forma parte de un logotipo o marca no tiene un requisito de contraste mínimo.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1"/>
            </a:rPr>
            <a:t>https://www.w3.org/TR/WCAG/#contrast-minimum</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236</xdr:row>
      <xdr:rowOff>57150</xdr:rowOff>
    </xdr:from>
    <xdr:ext cx="6638925" cy="1371600"/>
    <xdr:sp macro="" textlink="">
      <xdr:nvSpPr>
        <xdr:cNvPr id="99" name="Shape 99"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800-000063000000}"/>
            </a:ext>
          </a:extLst>
        </xdr:cNvPr>
        <xdr:cNvSpPr txBox="1"/>
      </xdr:nvSpPr>
      <xdr:spPr>
        <a:xfrm>
          <a:off x="2031300" y="3098963"/>
          <a:ext cx="6629400" cy="13620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10.1.4.4 Cambio de tamaño del texto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A excepción de los subtítulos y las imágenes de texto, el texto puede redimensionarse sin tecnología de asistencia hasta un 200% sin pérdida de contenido o funcionalidad.</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2"/>
            </a:rPr>
            <a:t>https://www.w3.org/TR/WCAG/#resize-text</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253</xdr:row>
      <xdr:rowOff>57150</xdr:rowOff>
    </xdr:from>
    <xdr:ext cx="9324975" cy="2447925"/>
    <xdr:sp macro="" textlink="">
      <xdr:nvSpPr>
        <xdr:cNvPr id="100" name="Shape 100"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800-000064000000}"/>
            </a:ext>
          </a:extLst>
        </xdr:cNvPr>
        <xdr:cNvSpPr txBox="1"/>
      </xdr:nvSpPr>
      <xdr:spPr>
        <a:xfrm>
          <a:off x="688275" y="2560800"/>
          <a:ext cx="9315450" cy="24384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10.1.4.5 Imágenes de texto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las tecnologías que se utilizan pueden lograr la presentación visual, el texto se utiliza para transmitir información en lugar de imágenes de texto, con la excepción de lo siguiente: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Personalizable</a:t>
          </a:r>
          <a:r>
            <a:rPr lang="en-US" sz="1200" b="0" strike="noStrike">
              <a:solidFill>
                <a:srgbClr val="000000"/>
              </a:solidFill>
              <a:latin typeface="Arial"/>
              <a:ea typeface="Arial"/>
              <a:cs typeface="Arial"/>
              <a:sym typeface="Arial"/>
            </a:rPr>
            <a:t>: La imagen del texto se puede personalizar visualmente según las necesidades del usuario;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Esencial</a:t>
          </a:r>
          <a:r>
            <a:rPr lang="en-US" sz="1200" b="0" strike="noStrike">
              <a:solidFill>
                <a:srgbClr val="000000"/>
              </a:solidFill>
              <a:latin typeface="Arial"/>
              <a:ea typeface="Arial"/>
              <a:cs typeface="Arial"/>
              <a:sym typeface="Arial"/>
            </a:rPr>
            <a:t>: Una presentación particular del texto es esencial para la información que se transmite.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50" b="0" strike="noStrike">
              <a:solidFill>
                <a:srgbClr val="000000"/>
              </a:solidFill>
              <a:latin typeface="Arial"/>
              <a:ea typeface="Arial"/>
              <a:cs typeface="Arial"/>
              <a:sym typeface="Arial"/>
            </a:rPr>
            <a:t>Nota: Los logotipos (texto que forma parte de un logotipo o marca) se consideran esenciales.</a:t>
          </a:r>
          <a:endParaRPr sz="1050" b="0" strike="noStrike">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3"/>
            </a:rPr>
            <a:t>https://www.w3.org/TR/WCAG/#images-of-text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270</xdr:row>
      <xdr:rowOff>57150</xdr:rowOff>
    </xdr:from>
    <xdr:ext cx="9277350" cy="2476500"/>
    <xdr:sp macro="" textlink="">
      <xdr:nvSpPr>
        <xdr:cNvPr id="101" name="Shape 10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800-000065000000}"/>
            </a:ext>
          </a:extLst>
        </xdr:cNvPr>
        <xdr:cNvSpPr txBox="1"/>
      </xdr:nvSpPr>
      <xdr:spPr>
        <a:xfrm>
          <a:off x="712088" y="2546513"/>
          <a:ext cx="9267825" cy="24669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10.1.4.10 Reajuste del texto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contenido puede ser presentado sin pérdida de información o funcionalidad, y sin necesidad de desplazarse en dos dimensiones: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Contenido de desplazamiento vertical con un ancho equivalente a 320 píxeles CSS;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Contenido de desplazamiento horizontal a una altura equivalente a 256 píxeles CSS;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Excepto para partes del contenido que requieren un diseño bidimensional para su uso o significado.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4"/>
            </a:rPr>
            <a:t>https://www.w3.org/TR/WCAG/#reflow</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287</xdr:row>
      <xdr:rowOff>57150</xdr:rowOff>
    </xdr:from>
    <xdr:ext cx="9363075" cy="2552700"/>
    <xdr:sp macro="" textlink="">
      <xdr:nvSpPr>
        <xdr:cNvPr id="102" name="Shape 102"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800-000066000000}"/>
            </a:ext>
          </a:extLst>
        </xdr:cNvPr>
        <xdr:cNvSpPr txBox="1"/>
      </xdr:nvSpPr>
      <xdr:spPr>
        <a:xfrm>
          <a:off x="669225" y="2508413"/>
          <a:ext cx="9353550" cy="25431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10.1.4.11 Contraste no textual</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presentación visual de los siguientes elementos  tiene una relación de contraste de al menos 3:1 con respecto a los colores adyacentes: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Componentes de la interfaz de usuario</a:t>
          </a:r>
          <a:r>
            <a:rPr lang="en-US" sz="1200" b="0" strike="noStrike">
              <a:solidFill>
                <a:srgbClr val="000000"/>
              </a:solidFill>
              <a:latin typeface="Arial"/>
              <a:ea typeface="Arial"/>
              <a:cs typeface="Arial"/>
              <a:sym typeface="Arial"/>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Objetos gráficos</a:t>
          </a:r>
          <a:r>
            <a:rPr lang="en-US" sz="1200" b="0" strike="noStrike">
              <a:solidFill>
                <a:srgbClr val="000000"/>
              </a:solidFill>
              <a:latin typeface="Arial"/>
              <a:ea typeface="Arial"/>
              <a:cs typeface="Arial"/>
              <a:sym typeface="Arial"/>
            </a:rPr>
            <a:t>: Partes de los gráficos necesarios para comprender el contenido, excepto cuando una presentación particular de los gráficos es esencial para la información que se transmite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5"/>
            </a:rPr>
            <a:t>https://www.w3.org/TR/WCAG/#non-text-contrast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304</xdr:row>
      <xdr:rowOff>57150</xdr:rowOff>
    </xdr:from>
    <xdr:ext cx="12392025" cy="2752725"/>
    <xdr:sp macro="" textlink="">
      <xdr:nvSpPr>
        <xdr:cNvPr id="103" name="Shape 103"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800-000067000000}"/>
            </a:ext>
          </a:extLst>
        </xdr:cNvPr>
        <xdr:cNvSpPr txBox="1"/>
      </xdr:nvSpPr>
      <xdr:spPr>
        <a:xfrm>
          <a:off x="0" y="2403638"/>
          <a:ext cx="10692000" cy="27527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10.1.4.12 Espaciado del texto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Altura de línea (espaciado de línea) de al menos 1,5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Espaciando los párrafos siguientes a por lo menos 2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Espaciado de letras (rastreo) a por lo menos 0.12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Espacio entre palabras de al menos 0.16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6"/>
            </a:rPr>
            <a:t>https://www.w3.org/TR/WCAG/#text-spacing</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321</xdr:row>
      <xdr:rowOff>57150</xdr:rowOff>
    </xdr:from>
    <xdr:ext cx="12506325" cy="2752725"/>
    <xdr:sp macro="" textlink="">
      <xdr:nvSpPr>
        <xdr:cNvPr id="104" name="Shape 104"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800-000068000000}"/>
            </a:ext>
          </a:extLst>
        </xdr:cNvPr>
        <xdr:cNvSpPr txBox="1"/>
      </xdr:nvSpPr>
      <xdr:spPr>
        <a:xfrm>
          <a:off x="0" y="2408400"/>
          <a:ext cx="10692000" cy="27432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10.1.4.13 Contenido señalado con el puntero o que tiene el foco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al recibir y luego eliminar el puntero o el foco del teclado se activa el contenido adicional para que se haga visible y luego se oculte, lo siguiente es cierto: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Puede retirarse</a:t>
          </a:r>
          <a:r>
            <a:rPr lang="en-US" sz="1200" b="0" strike="noStrike">
              <a:solidFill>
                <a:srgbClr val="000000"/>
              </a:solidFill>
              <a:latin typeface="Arial"/>
              <a:ea typeface="Arial"/>
              <a:cs typeface="Arial"/>
              <a:sym typeface="Arial"/>
            </a:rPr>
            <a:t>: Un mecanismo está disponible para descartar el contenido adicional sin mover el puntero o el foco del teclado, a menos que el contenido adicional comunique un error de entrada o no oscurezca o reemplace otro contenido;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Hoverable</a:t>
          </a:r>
          <a:r>
            <a:rPr lang="en-US" sz="1200" b="0" strike="noStrike">
              <a:solidFill>
                <a:srgbClr val="000000"/>
              </a:solidFill>
              <a:latin typeface="Arial"/>
              <a:ea typeface="Arial"/>
              <a:cs typeface="Arial"/>
              <a:sym typeface="Arial"/>
            </a:rPr>
            <a:t>: Si el puntero puede activar el contenido adicional, entonces el puntero puede moverse sobre el contenido adicional sin que el contenido adicional desaparezca;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Persistente</a:t>
          </a:r>
          <a:r>
            <a:rPr lang="en-US" sz="1200" b="0" strike="noStrike">
              <a:solidFill>
                <a:srgbClr val="000000"/>
              </a:solidFill>
              <a:latin typeface="Arial"/>
              <a:ea typeface="Arial"/>
              <a:cs typeface="Arial"/>
              <a:sym typeface="Arial"/>
            </a:rPr>
            <a:t>: El contenido adicional permanece visible hasta que se elimina el cursor o el disparador de enfoque, el usuario lo despide o su información deja de ser válida.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7"/>
            </a:rPr>
            <a:t>https://www.w3.org/TR/WCAG/#content-on-hover-or-focus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338</xdr:row>
      <xdr:rowOff>57150</xdr:rowOff>
    </xdr:from>
    <xdr:ext cx="12420600" cy="2276475"/>
    <xdr:sp macro="" textlink="">
      <xdr:nvSpPr>
        <xdr:cNvPr id="105" name="Shape 105"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00000000-0008-0000-0800-000069000000}"/>
            </a:ext>
          </a:extLst>
        </xdr:cNvPr>
        <xdr:cNvSpPr txBox="1"/>
      </xdr:nvSpPr>
      <xdr:spPr>
        <a:xfrm>
          <a:off x="0" y="2646525"/>
          <a:ext cx="10692000" cy="22669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10.2.1.1 Teclado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00" b="0" strike="noStrike">
              <a:solidFill>
                <a:srgbClr val="000000"/>
              </a:solidFill>
              <a:latin typeface="Arial"/>
              <a:ea typeface="Arial"/>
              <a:cs typeface="Arial"/>
              <a:sym typeface="Arial"/>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sz="1000" b="0" strike="noStrike">
            <a:latin typeface="Arial"/>
            <a:ea typeface="Arial"/>
            <a:cs typeface="Arial"/>
            <a:sym typeface="Arial"/>
          </a:endParaRPr>
        </a:p>
        <a:p>
          <a:pPr marL="0" lvl="0" indent="0" algn="l" rtl="0">
            <a:spcBef>
              <a:spcPts val="0"/>
            </a:spcBef>
            <a:spcAft>
              <a:spcPts val="0"/>
            </a:spcAft>
            <a:buNone/>
          </a:pPr>
          <a:endParaRPr sz="1000" b="0" strike="noStrike">
            <a:latin typeface="Arial"/>
            <a:ea typeface="Arial"/>
            <a:cs typeface="Arial"/>
            <a:sym typeface="Arial"/>
          </a:endParaRPr>
        </a:p>
        <a:p>
          <a:pPr marL="0" lvl="0" indent="0" algn="l" rtl="0">
            <a:spcBef>
              <a:spcPts val="0"/>
            </a:spcBef>
            <a:spcAft>
              <a:spcPts val="0"/>
            </a:spcAft>
            <a:buNone/>
          </a:pPr>
          <a:r>
            <a:rPr lang="en-US" sz="1000" b="0" strike="noStrike">
              <a:solidFill>
                <a:srgbClr val="000000"/>
              </a:solidFill>
              <a:latin typeface="Arial"/>
              <a:ea typeface="Arial"/>
              <a:cs typeface="Arial"/>
              <a:sym typeface="Arial"/>
            </a:rPr>
            <a:t>Nota 2: Esto no prohíbe ni debería desanimar a los autores a proporcionar entrada de ratón u otros métodos de entrada de datos adicionales a la operabilidad a través del teclado.</a:t>
          </a:r>
          <a:endParaRPr sz="1400"/>
        </a:p>
        <a:p>
          <a:pPr marL="0" lvl="0" indent="0" algn="l" rtl="0">
            <a:spcBef>
              <a:spcPts val="0"/>
            </a:spcBef>
            <a:spcAft>
              <a:spcPts val="0"/>
            </a:spcAft>
            <a:buNone/>
          </a:pPr>
          <a:endParaRPr sz="1050" b="0" strike="noStrike">
            <a:latin typeface="Arial"/>
            <a:ea typeface="Arial"/>
            <a:cs typeface="Arial"/>
            <a:sym typeface="Arial"/>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8"/>
            </a:rPr>
            <a:t>https://www.w3.org/TR/WCAG/#keyboard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353</xdr:row>
      <xdr:rowOff>104775</xdr:rowOff>
    </xdr:from>
    <xdr:ext cx="8467725" cy="2314575"/>
    <xdr:sp macro="" textlink="">
      <xdr:nvSpPr>
        <xdr:cNvPr id="106" name="Shape 106"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00000000-0008-0000-0800-00006A000000}"/>
            </a:ext>
          </a:extLst>
        </xdr:cNvPr>
        <xdr:cNvSpPr txBox="1"/>
      </xdr:nvSpPr>
      <xdr:spPr>
        <a:xfrm>
          <a:off x="1116900" y="2627475"/>
          <a:ext cx="8458200" cy="23050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10.2.1.2 Sin trampas para el foco del teclado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50" b="0" strike="noStrike">
              <a:solidFill>
                <a:srgbClr val="000000"/>
              </a:solidFill>
              <a:latin typeface="Arial"/>
              <a:ea typeface="Arial"/>
              <a:cs typeface="Arial"/>
              <a:sym typeface="Arial"/>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sz="105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9"/>
            </a:rPr>
            <a:t>https://www.w3.org/TR/WCAG/#no-keyboard-trap</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370</xdr:row>
      <xdr:rowOff>95250</xdr:rowOff>
    </xdr:from>
    <xdr:ext cx="8439150" cy="2781300"/>
    <xdr:sp macro="" textlink="">
      <xdr:nvSpPr>
        <xdr:cNvPr id="107" name="Shape 107"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800-00006B000000}"/>
            </a:ext>
          </a:extLst>
        </xdr:cNvPr>
        <xdr:cNvSpPr txBox="1"/>
      </xdr:nvSpPr>
      <xdr:spPr>
        <a:xfrm>
          <a:off x="1131188" y="2394113"/>
          <a:ext cx="8429625" cy="27717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10.2.1.4  Atajos del teclado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el caso de que para activar los elementos de interacción (enlaces, botones, etc.) se empleen </a:t>
          </a:r>
          <a:r>
            <a:rPr lang="en-US" sz="1200" b="1" strike="noStrike">
              <a:solidFill>
                <a:srgbClr val="000000"/>
              </a:solidFill>
              <a:latin typeface="Arial"/>
              <a:ea typeface="Arial"/>
              <a:cs typeface="Arial"/>
              <a:sym typeface="Arial"/>
            </a:rPr>
            <a:t>atajos de teclado usando una única letra</a:t>
          </a:r>
          <a:r>
            <a:rPr lang="en-US" sz="1200" b="0" strike="noStrike">
              <a:solidFill>
                <a:srgbClr val="000000"/>
              </a:solidFill>
              <a:latin typeface="Arial"/>
              <a:ea typeface="Arial"/>
              <a:cs typeface="Arial"/>
              <a:sym typeface="Arial"/>
            </a:rPr>
            <a:t>, signo de puntuación, número o símbolo entonces se debe cumplir al menos una de las siguientes condiciones: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Existe un mecanismo que permite </a:t>
          </a:r>
          <a:r>
            <a:rPr lang="en-US" sz="1200" b="1" strike="noStrike">
              <a:solidFill>
                <a:srgbClr val="000000"/>
              </a:solidFill>
              <a:latin typeface="Arial"/>
              <a:ea typeface="Arial"/>
              <a:cs typeface="Arial"/>
              <a:sym typeface="Arial"/>
            </a:rPr>
            <a:t>desactivar </a:t>
          </a:r>
          <a:r>
            <a:rPr lang="en-US" sz="1200" b="0" strike="noStrike">
              <a:solidFill>
                <a:srgbClr val="000000"/>
              </a:solidFill>
              <a:latin typeface="Arial"/>
              <a:ea typeface="Arial"/>
              <a:cs typeface="Arial"/>
              <a:sym typeface="Arial"/>
            </a:rPr>
            <a:t>el atajo de teclado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Existe un mecanismo que permite </a:t>
          </a:r>
          <a:r>
            <a:rPr lang="en-US" sz="1200" b="1" strike="noStrike">
              <a:solidFill>
                <a:srgbClr val="000000"/>
              </a:solidFill>
              <a:latin typeface="Arial"/>
              <a:ea typeface="Arial"/>
              <a:cs typeface="Arial"/>
              <a:sym typeface="Arial"/>
            </a:rPr>
            <a:t>reasignar </a:t>
          </a:r>
          <a:r>
            <a:rPr lang="en-US" sz="1200" b="0" strike="noStrike">
              <a:solidFill>
                <a:srgbClr val="000000"/>
              </a:solidFill>
              <a:latin typeface="Arial"/>
              <a:ea typeface="Arial"/>
              <a:cs typeface="Arial"/>
              <a:sym typeface="Arial"/>
            </a:rPr>
            <a:t>el atajo de teclado para emplear en su lugar otra tecla no imprimible (ej, </a:t>
          </a:r>
          <a:r>
            <a:rPr lang="en-US" sz="1200" b="0" i="1" strike="noStrike">
              <a:solidFill>
                <a:srgbClr val="000000"/>
              </a:solidFill>
              <a:latin typeface="Arial"/>
              <a:ea typeface="Arial"/>
              <a:cs typeface="Arial"/>
              <a:sym typeface="Arial"/>
            </a:rPr>
            <a:t>Ctrl</a:t>
          </a:r>
          <a:r>
            <a:rPr lang="en-US" sz="1200" b="0" strike="noStrike">
              <a:solidFill>
                <a:srgbClr val="000000"/>
              </a:solidFill>
              <a:latin typeface="Arial"/>
              <a:ea typeface="Arial"/>
              <a:cs typeface="Arial"/>
              <a:sym typeface="Arial"/>
            </a:rPr>
            <a:t>, </a:t>
          </a:r>
          <a:r>
            <a:rPr lang="en-US" sz="1200" b="0" i="1" strike="noStrike">
              <a:solidFill>
                <a:srgbClr val="000000"/>
              </a:solidFill>
              <a:latin typeface="Arial"/>
              <a:ea typeface="Arial"/>
              <a:cs typeface="Arial"/>
              <a:sym typeface="Arial"/>
            </a:rPr>
            <a:t>Alt</a:t>
          </a:r>
          <a:r>
            <a:rPr lang="en-US" sz="1200" b="0" strike="noStrike">
              <a:solidFill>
                <a:srgbClr val="000000"/>
              </a:solidFill>
              <a:latin typeface="Arial"/>
              <a:ea typeface="Arial"/>
              <a:cs typeface="Arial"/>
              <a:sym typeface="Arial"/>
            </a:rPr>
            <a:t>, etc.)</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El atajo de teclado </a:t>
          </a:r>
          <a:r>
            <a:rPr lang="en-US" sz="1200" b="1" strike="noStrike">
              <a:solidFill>
                <a:srgbClr val="000000"/>
              </a:solidFill>
              <a:latin typeface="Arial"/>
              <a:ea typeface="Arial"/>
              <a:cs typeface="Arial"/>
              <a:sym typeface="Arial"/>
            </a:rPr>
            <a:t>sólo se puede activar cuando el componente</a:t>
          </a: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tiene el foco</a:t>
          </a:r>
          <a:r>
            <a:rPr lang="en-US" sz="1200" b="0" strike="noStrike">
              <a:solidFill>
                <a:srgbClr val="000000"/>
              </a:solidFill>
              <a:latin typeface="Arial"/>
              <a:ea typeface="Arial"/>
              <a:cs typeface="Arial"/>
              <a:sym typeface="Arial"/>
            </a:rPr>
            <a:t> del teclado.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0"/>
            </a:rPr>
            <a:t>https://www.w3.org/TR/WCAG/#character-key-shortcuts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387</xdr:row>
      <xdr:rowOff>95250</xdr:rowOff>
    </xdr:from>
    <xdr:ext cx="19659600" cy="2733675"/>
    <xdr:sp macro="" textlink="">
      <xdr:nvSpPr>
        <xdr:cNvPr id="108" name="Shape 108"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00000000-0008-0000-0800-00006C000000}"/>
            </a:ext>
          </a:extLst>
        </xdr:cNvPr>
        <xdr:cNvSpPr txBox="1"/>
      </xdr:nvSpPr>
      <xdr:spPr>
        <a:xfrm>
          <a:off x="0" y="2417925"/>
          <a:ext cx="10692000" cy="27241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10.2.2.1 Tiempo ajustable</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cada límite de tiempo impuesto por el documento, se cumple al menos uno de los siguientes casos: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Apagar</a:t>
          </a:r>
          <a:r>
            <a:rPr lang="en-US" sz="1200" b="0" strike="noStrike">
              <a:solidFill>
                <a:srgbClr val="000000"/>
              </a:solidFill>
              <a:latin typeface="Arial"/>
              <a:ea typeface="Arial"/>
              <a:cs typeface="Arial"/>
              <a:sym typeface="Arial"/>
            </a:rPr>
            <a:t>: El usuario puede detener el límite de tiempo antes de alcanzar el límite de tiempo; 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Ajustar</a:t>
          </a:r>
          <a:r>
            <a:rPr lang="en-US" sz="1200" b="0" strike="noStrike">
              <a:solidFill>
                <a:srgbClr val="000000"/>
              </a:solidFill>
              <a:latin typeface="Arial"/>
              <a:ea typeface="Arial"/>
              <a:cs typeface="Arial"/>
              <a:sym typeface="Arial"/>
            </a:rPr>
            <a:t>: El usuario puede ajustar el límite de tiempo antes de alcanzar dicho límite en un rango amplio que es, al menos, diez veces mayor al tiempo fijado originalmente; 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Extender</a:t>
          </a:r>
          <a:r>
            <a:rPr lang="en-US" sz="1200" b="0" strike="noStrike">
              <a:solidFill>
                <a:srgbClr val="000000"/>
              </a:solidFill>
              <a:latin typeface="Arial"/>
              <a:ea typeface="Arial"/>
              <a:cs typeface="Arial"/>
              <a:sym typeface="Arial"/>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 </a:t>
          </a:r>
          <a:r>
            <a:rPr lang="en-US" sz="1200" b="1" strike="noStrike">
              <a:solidFill>
                <a:srgbClr val="000000"/>
              </a:solidFill>
              <a:latin typeface="Arial"/>
              <a:ea typeface="Arial"/>
              <a:cs typeface="Arial"/>
              <a:sym typeface="Arial"/>
            </a:rPr>
            <a:t>Excepción por ser esencial</a:t>
          </a:r>
          <a:r>
            <a:rPr lang="en-US" sz="1200" b="0" strike="noStrike">
              <a:solidFill>
                <a:srgbClr val="000000"/>
              </a:solidFill>
              <a:latin typeface="Arial"/>
              <a:ea typeface="Arial"/>
              <a:cs typeface="Arial"/>
              <a:sym typeface="Arial"/>
            </a:rPr>
            <a:t>: El límite de tiempo es esencial y, si se extendiera, invalidaría la actividad; o</a:t>
          </a:r>
          <a:endParaRPr sz="1200" b="0" strike="noStrike">
            <a:latin typeface="Times New Roman"/>
            <a:ea typeface="Times New Roman"/>
            <a:cs typeface="Times New Roman"/>
            <a:sym typeface="Times New Roman"/>
          </a:endParaRPr>
        </a:p>
        <a:p>
          <a:pPr marL="0" marR="0" lvl="0" indent="0" algn="l" rtl="0">
            <a:lnSpc>
              <a:spcPct val="100000"/>
            </a:lnSpc>
            <a:spcBef>
              <a:spcPts val="0"/>
            </a:spcBef>
            <a:spcAft>
              <a:spcPts val="0"/>
            </a:spcAft>
            <a:buClr>
              <a:srgbClr val="000000"/>
            </a:buClr>
            <a:buSzPts val="1200"/>
            <a:buFont typeface="Arial"/>
            <a:buNone/>
          </a:pPr>
          <a:r>
            <a:rPr lang="en-US" sz="1200" b="0" strike="noStrike">
              <a:solidFill>
                <a:srgbClr val="000000"/>
              </a:solidFill>
              <a:latin typeface="Arial"/>
              <a:ea typeface="Arial"/>
              <a:cs typeface="Arial"/>
              <a:sym typeface="Arial"/>
            </a:rPr>
            <a:t> - </a:t>
          </a:r>
          <a:r>
            <a:rPr lang="en-US" sz="1200" b="1" strike="noStrike">
              <a:solidFill>
                <a:srgbClr val="000000"/>
              </a:solidFill>
              <a:latin typeface="Arial"/>
              <a:ea typeface="Arial"/>
              <a:cs typeface="Arial"/>
              <a:sym typeface="Arial"/>
            </a:rPr>
            <a:t>Excepción de 20 horas</a:t>
          </a:r>
          <a:r>
            <a:rPr lang="en-US" sz="1200" b="0" strike="noStrike">
              <a:solidFill>
                <a:srgbClr val="000000"/>
              </a:solidFill>
              <a:latin typeface="Arial"/>
              <a:ea typeface="Arial"/>
              <a:cs typeface="Arial"/>
              <a:sym typeface="Arial"/>
            </a:rPr>
            <a:t>: El límite de tiempo es de más de 20 horas.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00" b="0" strike="noStrike">
              <a:solidFill>
                <a:srgbClr val="000000"/>
              </a:solidFill>
              <a:latin typeface="Arial"/>
              <a:ea typeface="Arial"/>
              <a:cs typeface="Arial"/>
              <a:sym typeface="Arial"/>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r>
            <a:rPr lang="en-US" sz="1200" b="0" strike="noStrike">
              <a:solidFill>
                <a:srgbClr val="000000"/>
              </a:solidFill>
              <a:latin typeface="Arial"/>
              <a:ea typeface="Arial"/>
              <a:cs typeface="Arial"/>
              <a:sym typeface="Arial"/>
            </a:rPr>
            <a:t>	</a:t>
          </a:r>
          <a:endParaRPr sz="1400"/>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1"/>
            </a:rPr>
            <a:t>https://www.w3.org/TR/WCAG/#timing-adjustable</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404</xdr:row>
      <xdr:rowOff>95250</xdr:rowOff>
    </xdr:from>
    <xdr:ext cx="19659600" cy="2943225"/>
    <xdr:sp macro="" textlink="">
      <xdr:nvSpPr>
        <xdr:cNvPr id="109" name="Shape 109"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00000000-0008-0000-0800-00006D000000}"/>
            </a:ext>
          </a:extLst>
        </xdr:cNvPr>
        <xdr:cNvSpPr txBox="1"/>
      </xdr:nvSpPr>
      <xdr:spPr>
        <a:xfrm>
          <a:off x="0" y="2313150"/>
          <a:ext cx="10692000" cy="29337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100"/>
            <a:buFont typeface="Arial"/>
            <a:buNone/>
          </a:pPr>
          <a:r>
            <a:rPr lang="en-US" sz="1100" b="1" strike="noStrike">
              <a:solidFill>
                <a:srgbClr val="000000"/>
              </a:solidFill>
              <a:latin typeface="Arial"/>
              <a:ea typeface="Arial"/>
              <a:cs typeface="Arial"/>
              <a:sym typeface="Arial"/>
            </a:rPr>
            <a:t>10.2.2.2 Poner en pausa, detener, ocultar</a:t>
          </a:r>
          <a:r>
            <a:rPr lang="en-US" sz="11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100"/>
            <a:buFont typeface="Arial"/>
            <a:buNone/>
          </a:pPr>
          <a:endParaRPr sz="11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100"/>
            <a:buFont typeface="Arial"/>
            <a:buNone/>
          </a:pPr>
          <a:r>
            <a:rPr lang="en-US" sz="1100" b="0" i="0" u="sng" strike="noStrike" cap="none">
              <a:solidFill>
                <a:srgbClr val="000000"/>
              </a:solidFill>
              <a:latin typeface="Arial"/>
              <a:ea typeface="Arial"/>
              <a:cs typeface="Arial"/>
              <a:sym typeface="Arial"/>
            </a:rPr>
            <a:t>Condición</a:t>
          </a:r>
          <a:r>
            <a:rPr lang="en-US" sz="1100" b="0" i="0" u="none" strike="noStrike" cap="none">
              <a:solidFill>
                <a:srgbClr val="000000"/>
              </a:solidFill>
              <a:latin typeface="Arial"/>
              <a:ea typeface="Arial"/>
              <a:cs typeface="Arial"/>
              <a:sym typeface="Arial"/>
            </a:rPr>
            <a:t>: Cuando los documentos se puedan descargar de una página web.</a:t>
          </a:r>
          <a:endParaRPr sz="1100" b="1" strike="noStrike">
            <a:solidFill>
              <a:srgbClr val="000000"/>
            </a:solidFill>
            <a:latin typeface="Arial"/>
            <a:ea typeface="Arial"/>
            <a:cs typeface="Arial"/>
            <a:sym typeface="Arial"/>
          </a:endParaRPr>
        </a:p>
        <a:p>
          <a:pPr marL="0" lvl="0" indent="0" algn="l" rtl="0">
            <a:spcBef>
              <a:spcPts val="0"/>
            </a:spcBef>
            <a:spcAft>
              <a:spcPts val="0"/>
            </a:spcAft>
            <a:buNone/>
          </a:pPr>
          <a:endParaRPr sz="11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Para la información que tiene movimiento, parpadeo, se desplaza o se actualiza automáticamente, se cumplen todos los casos siguientes: (Nivel A)</a:t>
          </a: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 </a:t>
          </a:r>
          <a:r>
            <a:rPr lang="en-US" sz="1100" b="1" strike="noStrike">
              <a:solidFill>
                <a:srgbClr val="000000"/>
              </a:solidFill>
              <a:latin typeface="Arial"/>
              <a:ea typeface="Arial"/>
              <a:cs typeface="Arial"/>
              <a:sym typeface="Arial"/>
            </a:rPr>
            <a:t>Movimiento, parpadeo, desplazamiento</a:t>
          </a:r>
          <a:r>
            <a:rPr lang="en-US" sz="1100" b="0" strike="noStrike">
              <a:solidFill>
                <a:srgbClr val="000000"/>
              </a:solidFill>
              <a:latin typeface="Arial"/>
              <a:ea typeface="Arial"/>
              <a:cs typeface="Arial"/>
              <a:sym typeface="Arial"/>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 </a:t>
          </a:r>
          <a:r>
            <a:rPr lang="en-US" sz="1100" b="1" strike="noStrike">
              <a:solidFill>
                <a:srgbClr val="000000"/>
              </a:solidFill>
              <a:latin typeface="Arial"/>
              <a:ea typeface="Arial"/>
              <a:cs typeface="Arial"/>
              <a:sym typeface="Arial"/>
            </a:rPr>
            <a:t>Actualización automática</a:t>
          </a:r>
          <a:r>
            <a:rPr lang="en-US" sz="1100" b="0" strike="noStrike">
              <a:solidFill>
                <a:srgbClr val="000000"/>
              </a:solidFill>
              <a:latin typeface="Arial"/>
              <a:ea typeface="Arial"/>
              <a:cs typeface="Arial"/>
              <a:sym typeface="Arial"/>
            </a:rPr>
            <a:t>: Para toda información que se actualiza automáticamente, que (1) se inicia automáticamente y (2) se presenta …</a:t>
          </a:r>
          <a:endParaRPr sz="1400"/>
        </a:p>
        <a:p>
          <a:pPr marL="0" lvl="0" indent="0" algn="l" rtl="0">
            <a:spcBef>
              <a:spcPts val="0"/>
            </a:spcBef>
            <a:spcAft>
              <a:spcPts val="0"/>
            </a:spcAft>
            <a:buNone/>
          </a:pPr>
          <a:endParaRPr sz="11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00" b="0" strike="noStrike">
              <a:latin typeface="Arial"/>
              <a:ea typeface="Arial"/>
              <a:cs typeface="Arial"/>
              <a:sym typeface="Arial"/>
            </a:rPr>
            <a:t>Nota 1: Para los requisitos relacionados con el parpadeo o el destello de contenido, véase la Pauta 2.3</a:t>
          </a:r>
          <a:endParaRPr sz="1400"/>
        </a:p>
        <a:p>
          <a:pPr marL="0" lvl="0" indent="0" algn="l" rtl="0">
            <a:spcBef>
              <a:spcPts val="0"/>
            </a:spcBef>
            <a:spcAft>
              <a:spcPts val="0"/>
            </a:spcAft>
            <a:buNone/>
          </a:pPr>
          <a:r>
            <a:rPr lang="en-US" sz="1000" b="0" strike="noStrike">
              <a:latin typeface="Arial"/>
              <a:ea typeface="Arial"/>
              <a:cs typeface="Arial"/>
              <a:sym typeface="Arial"/>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endParaRPr sz="1400"/>
        </a:p>
        <a:p>
          <a:pPr marL="0" lvl="0" indent="0" algn="l" rtl="0">
            <a:spcBef>
              <a:spcPts val="0"/>
            </a:spcBef>
            <a:spcAft>
              <a:spcPts val="0"/>
            </a:spcAft>
            <a:buNone/>
          </a:pPr>
          <a:r>
            <a:rPr lang="en-US" sz="1000" b="0" strike="noStrike">
              <a:latin typeface="Arial"/>
              <a:ea typeface="Arial"/>
              <a:cs typeface="Arial"/>
              <a:sym typeface="Arial"/>
            </a:rPr>
            <a:t>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endParaRPr sz="1400"/>
        </a:p>
        <a:p>
          <a:pPr marL="0" lvl="0" indent="0" algn="l" rtl="0">
            <a:spcBef>
              <a:spcPts val="0"/>
            </a:spcBef>
            <a:spcAft>
              <a:spcPts val="0"/>
            </a:spcAft>
            <a:buNone/>
          </a:pPr>
          <a:r>
            <a:rPr lang="en-US" sz="1000" b="0" strike="noStrike">
              <a:latin typeface="Arial"/>
              <a:ea typeface="Arial"/>
              <a:cs typeface="Arial"/>
              <a:sym typeface="Arial"/>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endParaRPr sz="1400"/>
        </a:p>
        <a:p>
          <a:pPr marL="0" lvl="0" indent="0" algn="l" rtl="0">
            <a:spcBef>
              <a:spcPts val="0"/>
            </a:spcBef>
            <a:spcAft>
              <a:spcPts val="0"/>
            </a:spcAft>
            <a:buNone/>
          </a:pPr>
          <a:r>
            <a:rPr lang="en-US" sz="1100" b="1" u="sng" strike="noStrike">
              <a:solidFill>
                <a:schemeClr val="hlink"/>
              </a:solidFill>
              <a:latin typeface="Arial"/>
              <a:ea typeface="Arial"/>
              <a:cs typeface="Arial"/>
              <a:sym typeface="Arial"/>
              <a:hlinkClick xmlns:r="http://schemas.openxmlformats.org/officeDocument/2006/relationships" r:id="rId22"/>
            </a:rPr>
            <a:t>https://www.w3.org/TR/WCAG/#pause-stop-hide</a:t>
          </a:r>
          <a:endParaRPr sz="11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424</xdr:row>
      <xdr:rowOff>19050</xdr:rowOff>
    </xdr:from>
    <xdr:ext cx="6972300" cy="2143125"/>
    <xdr:sp macro="" textlink="">
      <xdr:nvSpPr>
        <xdr:cNvPr id="110" name="Shape 110"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00000000-0008-0000-0800-00006E000000}"/>
            </a:ext>
          </a:extLst>
        </xdr:cNvPr>
        <xdr:cNvSpPr txBox="1"/>
      </xdr:nvSpPr>
      <xdr:spPr>
        <a:xfrm>
          <a:off x="1864613" y="2713200"/>
          <a:ext cx="6962775" cy="21336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10.2.3.1 Umbral de tres destellos o menos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Los documentos no contienen nada que destelle más de tres veces en un segundo, o el destello está por debajo del umbral de destello general y de destello rojo.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00" b="0" strike="noStrike">
              <a:solidFill>
                <a:srgbClr val="000000"/>
              </a:solidFill>
              <a:latin typeface="Arial"/>
              <a:ea typeface="Arial"/>
              <a:cs typeface="Arial"/>
              <a:sym typeface="Arial"/>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sz="1000" b="0" strike="noStrike">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3"/>
            </a:rPr>
            <a:t>https://www.w3.org/TR/WCAG/#three-flashes-or-below-threshold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441</xdr:row>
      <xdr:rowOff>371475</xdr:rowOff>
    </xdr:from>
    <xdr:ext cx="6715125" cy="1714500"/>
    <xdr:sp macro="" textlink="">
      <xdr:nvSpPr>
        <xdr:cNvPr id="111" name="Shape 11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00000000-0008-0000-0800-00006F000000}"/>
            </a:ext>
          </a:extLst>
        </xdr:cNvPr>
        <xdr:cNvSpPr txBox="1"/>
      </xdr:nvSpPr>
      <xdr:spPr>
        <a:xfrm>
          <a:off x="1993200" y="2927513"/>
          <a:ext cx="6705600" cy="17049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10.2.4.2 Titulado de documento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Los documentos tienen títulos que describen el tema o propósito.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strike="noStrike">
              <a:solidFill>
                <a:srgbClr val="000000"/>
              </a:solidFill>
              <a:latin typeface="Arial"/>
              <a:ea typeface="Arial"/>
              <a:cs typeface="Arial"/>
              <a:sym typeface="Arial"/>
            </a:rPr>
            <a:t>Nota: El nombre del documento (por ejemplo, documento, archivo multimedia) basta como título si describe el tema o propósito. </a:t>
          </a:r>
          <a:r>
            <a:rPr lang="en-US" sz="1200" b="0" strike="noStrike">
              <a:solidFill>
                <a:srgbClr val="000000"/>
              </a:solidFill>
              <a:latin typeface="Arial"/>
              <a:ea typeface="Arial"/>
              <a:cs typeface="Arial"/>
              <a:sym typeface="Arial"/>
            </a:rPr>
            <a:t>	</a:t>
          </a:r>
          <a:endParaRPr sz="1400"/>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4"/>
            </a:rPr>
            <a:t>https://www.w3.org/TR/WCAG/#page-titled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458</xdr:row>
      <xdr:rowOff>19050</xdr:rowOff>
    </xdr:from>
    <xdr:ext cx="6667500" cy="1609725"/>
    <xdr:sp macro="" textlink="">
      <xdr:nvSpPr>
        <xdr:cNvPr id="112" name="Shape 112"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800-000070000000}"/>
            </a:ext>
          </a:extLst>
        </xdr:cNvPr>
        <xdr:cNvSpPr txBox="1"/>
      </xdr:nvSpPr>
      <xdr:spPr>
        <a:xfrm>
          <a:off x="2017013" y="2979900"/>
          <a:ext cx="6657975" cy="16002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10.2.4.3 Orden del foco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se puede navegar secuencialmente por un documento y la secuencia de navegación afecta su significado o su operación, los componentes que pueden recibir el foco lo hacen en un orden que preserva su significado y operabilidad.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5"/>
            </a:rPr>
            <a:t>https://www.w3.org/TR/WCAG/#focus-order</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475</xdr:row>
      <xdr:rowOff>19050</xdr:rowOff>
    </xdr:from>
    <xdr:ext cx="6667500" cy="1714500"/>
    <xdr:sp macro="" textlink="">
      <xdr:nvSpPr>
        <xdr:cNvPr id="113" name="Shape 113"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800-000071000000}"/>
            </a:ext>
          </a:extLst>
        </xdr:cNvPr>
        <xdr:cNvSpPr txBox="1"/>
      </xdr:nvSpPr>
      <xdr:spPr>
        <a:xfrm>
          <a:off x="2017013" y="2927513"/>
          <a:ext cx="6657975" cy="17049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10.2.4.4 Propósito de los enlaces (en contexto)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6"/>
            </a:rPr>
            <a:t>https://www.w3.org/TR/WCAG/#link-purpose-in-context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492</xdr:row>
      <xdr:rowOff>19050</xdr:rowOff>
    </xdr:from>
    <xdr:ext cx="6648450" cy="1752600"/>
    <xdr:sp macro="" textlink="">
      <xdr:nvSpPr>
        <xdr:cNvPr id="114" name="Shape 114"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800-000072000000}"/>
            </a:ext>
          </a:extLst>
        </xdr:cNvPr>
        <xdr:cNvSpPr txBox="1"/>
      </xdr:nvSpPr>
      <xdr:spPr>
        <a:xfrm>
          <a:off x="2026538" y="2908463"/>
          <a:ext cx="6638925" cy="17430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10.2.4.6 Encabezados y etiquetas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Los encabezados y etiquetas describen el tema o propósito.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50" b="0" strike="noStrike">
              <a:latin typeface="Arial"/>
              <a:ea typeface="Arial"/>
              <a:cs typeface="Arial"/>
              <a:sym typeface="Arial"/>
            </a:rPr>
            <a:t>Nota: Los encabezados y etiquetas deben determinarse mediante programación, según el criterio de conformidad 1.3.1.</a:t>
          </a:r>
          <a:endParaRPr sz="1400"/>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7"/>
            </a:rPr>
            <a:t>https://www.w3.org/TR/WCAG/#headings-and-labels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509</xdr:row>
      <xdr:rowOff>19050</xdr:rowOff>
    </xdr:from>
    <xdr:ext cx="6657975" cy="1447800"/>
    <xdr:sp macro="" textlink="">
      <xdr:nvSpPr>
        <xdr:cNvPr id="115" name="Shape 115"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00000000-0008-0000-0800-000073000000}"/>
            </a:ext>
          </a:extLst>
        </xdr:cNvPr>
        <xdr:cNvSpPr txBox="1"/>
      </xdr:nvSpPr>
      <xdr:spPr>
        <a:xfrm>
          <a:off x="2021775" y="3060863"/>
          <a:ext cx="6648450" cy="14382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10.2.4.7 Foco visible</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Cualquier interfaz de usuario operable por teclado tiene una forma de operar en la cuál el indicador del foco del teclado resulta visible.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5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8"/>
            </a:rPr>
            <a:t>https://www.w3.org/TR/WCAG/#focus-visible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526</xdr:row>
      <xdr:rowOff>19050</xdr:rowOff>
    </xdr:from>
    <xdr:ext cx="6686550" cy="1619250"/>
    <xdr:sp macro="" textlink="">
      <xdr:nvSpPr>
        <xdr:cNvPr id="116" name="Shape 116"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800-000074000000}"/>
            </a:ext>
          </a:extLst>
        </xdr:cNvPr>
        <xdr:cNvSpPr txBox="1"/>
      </xdr:nvSpPr>
      <xdr:spPr>
        <a:xfrm>
          <a:off x="2007488" y="2975138"/>
          <a:ext cx="6677025" cy="16097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10.2.5.1 Gestos con el puntero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Todas las funciones que utilizan gestos multipunto o basados ​​en ruta para la operación pueden operarse con un solo puntero sin un gesto basado en ruta, a menos que sea esencial un gesto multipunto o basado en ruta.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9"/>
            </a:rPr>
            <a:t>https://www.w3.org/TR/WCAG/#pointer-gestures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540</xdr:row>
      <xdr:rowOff>95250</xdr:rowOff>
    </xdr:from>
    <xdr:ext cx="10782300" cy="2819400"/>
    <xdr:sp macro="" textlink="">
      <xdr:nvSpPr>
        <xdr:cNvPr id="117" name="Shape 117"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800-000075000000}"/>
            </a:ext>
          </a:extLst>
        </xdr:cNvPr>
        <xdr:cNvSpPr txBox="1"/>
      </xdr:nvSpPr>
      <xdr:spPr>
        <a:xfrm>
          <a:off x="0" y="2375063"/>
          <a:ext cx="10692000" cy="28098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10.2.5.2 Cancelación del puntero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la funcionalidad que puede operarse con un solo puntero, al menos uno de los siguientes es verdadero: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Sin evento descendente</a:t>
          </a:r>
          <a:r>
            <a:rPr lang="en-US" sz="1200" b="0" strike="noStrike">
              <a:solidFill>
                <a:srgbClr val="000000"/>
              </a:solidFill>
              <a:latin typeface="Arial"/>
              <a:ea typeface="Arial"/>
              <a:cs typeface="Arial"/>
              <a:sym typeface="Arial"/>
            </a:rPr>
            <a:t>: el evento descendente del puntero no se utiliza para ejecutar ninguna parte de la función;</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Abortar o Deshacer</a:t>
          </a:r>
          <a:r>
            <a:rPr lang="en-US" sz="1200" b="0" strike="noStrike">
              <a:solidFill>
                <a:srgbClr val="000000"/>
              </a:solidFill>
              <a:latin typeface="Arial"/>
              <a:ea typeface="Arial"/>
              <a:cs typeface="Arial"/>
              <a:sym typeface="Arial"/>
            </a:rPr>
            <a:t>: la finalización de la función está en el evento up, y hay un mecanismo disponible para abortar la función antes de que se complete o para deshacer la función después de que se complete;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Inversión ascendente</a:t>
          </a:r>
          <a:r>
            <a:rPr lang="en-US" sz="1200" b="0" strike="noStrike">
              <a:solidFill>
                <a:srgbClr val="000000"/>
              </a:solidFill>
              <a:latin typeface="Arial"/>
              <a:ea typeface="Arial"/>
              <a:cs typeface="Arial"/>
              <a:sym typeface="Arial"/>
            </a:rPr>
            <a:t>: el evento ascendente invierte cualquier resultado del evento descendente anterior;</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Esencial</a:t>
          </a:r>
          <a:r>
            <a:rPr lang="en-US" sz="1200" b="0" strike="noStrike">
              <a:solidFill>
                <a:srgbClr val="000000"/>
              </a:solidFill>
              <a:latin typeface="Arial"/>
              <a:ea typeface="Arial"/>
              <a:cs typeface="Arial"/>
              <a:sym typeface="Arial"/>
            </a:rPr>
            <a:t>: completar la función en el evento descendente es esencial.</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0"/>
            </a:rPr>
            <a:t>https://www.w3.org/TR/WCAG/#pointer-cancellation</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560</xdr:row>
      <xdr:rowOff>19050</xdr:rowOff>
    </xdr:from>
    <xdr:ext cx="6686550" cy="1428750"/>
    <xdr:sp macro="" textlink="">
      <xdr:nvSpPr>
        <xdr:cNvPr id="118" name="Shape 118"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800-000076000000}"/>
            </a:ext>
          </a:extLst>
        </xdr:cNvPr>
        <xdr:cNvSpPr txBox="1"/>
      </xdr:nvSpPr>
      <xdr:spPr>
        <a:xfrm>
          <a:off x="2007488" y="3070388"/>
          <a:ext cx="6677025" cy="14192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10.2.5.3 Inclusión de la etiqueta en el nombre</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los componentes de la interfaz de usuario con etiquetas que incluyen texto o imágenes de texto, el nombre contiene el texto que se presenta visualmente.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1"/>
            </a:rPr>
            <a:t>https://www.w3.org/TR/WCAG/#label-in-name</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574</xdr:row>
      <xdr:rowOff>95250</xdr:rowOff>
    </xdr:from>
    <xdr:ext cx="10382250" cy="2352675"/>
    <xdr:sp macro="" textlink="">
      <xdr:nvSpPr>
        <xdr:cNvPr id="119" name="Shape 119"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00000000-0008-0000-0800-000077000000}"/>
            </a:ext>
          </a:extLst>
        </xdr:cNvPr>
        <xdr:cNvSpPr txBox="1"/>
      </xdr:nvSpPr>
      <xdr:spPr>
        <a:xfrm>
          <a:off x="159638" y="2608425"/>
          <a:ext cx="10372725" cy="23431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10.2.5.4. Activación mediante movimiento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 Interfaz compatible</a:t>
          </a:r>
          <a:r>
            <a:rPr lang="en-US" sz="1200" b="0" strike="noStrike">
              <a:solidFill>
                <a:srgbClr val="000000"/>
              </a:solidFill>
              <a:latin typeface="Arial"/>
              <a:ea typeface="Arial"/>
              <a:cs typeface="Arial"/>
              <a:sym typeface="Arial"/>
            </a:rPr>
            <a:t>: el movimiento se utiliza para operar la funcionalidad a través de una interfaz compatible de accesibilidad;</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 </a:t>
          </a:r>
          <a:r>
            <a:rPr lang="en-US" sz="1200" b="1" strike="noStrike">
              <a:solidFill>
                <a:srgbClr val="000000"/>
              </a:solidFill>
              <a:latin typeface="Arial"/>
              <a:ea typeface="Arial"/>
              <a:cs typeface="Arial"/>
              <a:sym typeface="Arial"/>
            </a:rPr>
            <a:t>Esencial</a:t>
          </a:r>
          <a:r>
            <a:rPr lang="en-US" sz="1200" b="0" strike="noStrike">
              <a:solidFill>
                <a:srgbClr val="000000"/>
              </a:solidFill>
              <a:latin typeface="Arial"/>
              <a:ea typeface="Arial"/>
              <a:cs typeface="Arial"/>
              <a:sym typeface="Arial"/>
            </a:rPr>
            <a:t>: el movimiento es esencial para la función y hacerlo invalidaría la actividad.</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5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2"/>
            </a:rPr>
            <a:t>https://www.w3.org/TR/WCAG/#motion-actuation</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	</a:t>
          </a:r>
          <a:endParaRPr sz="11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594</xdr:row>
      <xdr:rowOff>19050</xdr:rowOff>
    </xdr:from>
    <xdr:ext cx="6162675" cy="1276350"/>
    <xdr:sp macro="" textlink="">
      <xdr:nvSpPr>
        <xdr:cNvPr id="120" name="Shape 120"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00000000-0008-0000-0800-000078000000}"/>
            </a:ext>
          </a:extLst>
        </xdr:cNvPr>
        <xdr:cNvSpPr txBox="1"/>
      </xdr:nvSpPr>
      <xdr:spPr>
        <a:xfrm>
          <a:off x="2269425" y="3146588"/>
          <a:ext cx="6153150" cy="1266825"/>
        </a:xfrm>
        <a:prstGeom prst="rect">
          <a:avLst/>
        </a:prstGeom>
        <a:solidFill>
          <a:srgbClr val="DDDDDD"/>
        </a:solidFill>
        <a:ln>
          <a:noFill/>
        </a:ln>
      </xdr:spPr>
      <xdr:txBody>
        <a:bodyPr spcFirstLastPara="1" wrap="square" lIns="0" tIns="0" rIns="0" bIns="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10.3.1.1 Idioma de la página</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idioma predeterminado de cada documento puede ser determinado por software.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3"/>
            </a:rPr>
            <a:t>https://www.w3.org/TR/WCAG/#language-of-page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611</xdr:row>
      <xdr:rowOff>19050</xdr:rowOff>
    </xdr:from>
    <xdr:ext cx="6543675" cy="1790700"/>
    <xdr:sp macro="" textlink="">
      <xdr:nvSpPr>
        <xdr:cNvPr id="121" name="Shape 12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00000000-0008-0000-0800-000079000000}"/>
            </a:ext>
          </a:extLst>
        </xdr:cNvPr>
        <xdr:cNvSpPr txBox="1"/>
      </xdr:nvSpPr>
      <xdr:spPr>
        <a:xfrm>
          <a:off x="2078925" y="2889413"/>
          <a:ext cx="6534150" cy="1781175"/>
        </a:xfrm>
        <a:prstGeom prst="rect">
          <a:avLst/>
        </a:prstGeom>
        <a:solidFill>
          <a:srgbClr val="DDDDDD"/>
        </a:solidFill>
        <a:ln>
          <a:noFill/>
        </a:ln>
      </xdr:spPr>
      <xdr:txBody>
        <a:bodyPr spcFirstLastPara="1" wrap="square" lIns="0" tIns="0" rIns="0" bIns="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10.3.1.2 Idioma de las partes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endParaRPr sz="1400"/>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4"/>
            </a:rPr>
            <a:t>https://www.w3.org/TR/WCAG/#language-of-parts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628</xdr:row>
      <xdr:rowOff>19050</xdr:rowOff>
    </xdr:from>
    <xdr:ext cx="6600825" cy="1304925"/>
    <xdr:sp macro="" textlink="">
      <xdr:nvSpPr>
        <xdr:cNvPr id="122" name="Shape 122"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00000000-0008-0000-0800-00007A000000}"/>
            </a:ext>
          </a:extLst>
        </xdr:cNvPr>
        <xdr:cNvSpPr txBox="1"/>
      </xdr:nvSpPr>
      <xdr:spPr>
        <a:xfrm>
          <a:off x="2050350" y="3132300"/>
          <a:ext cx="6591300" cy="1295400"/>
        </a:xfrm>
        <a:prstGeom prst="rect">
          <a:avLst/>
        </a:prstGeom>
        <a:solidFill>
          <a:srgbClr val="DDDDDD"/>
        </a:solidFill>
        <a:ln>
          <a:noFill/>
        </a:ln>
      </xdr:spPr>
      <xdr:txBody>
        <a:bodyPr spcFirstLastPara="1" wrap="square" lIns="0" tIns="0" rIns="0" bIns="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10.3.2.1 Al recibir el foco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Cuando cualquier componente recibe el foco, no inicia ningún cambio en el contexto.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5"/>
            </a:rPr>
            <a:t>https://www.w3.org/TR/WCAG/#on-focus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645</xdr:row>
      <xdr:rowOff>19050</xdr:rowOff>
    </xdr:from>
    <xdr:ext cx="6562725" cy="1533525"/>
    <xdr:sp macro="" textlink="">
      <xdr:nvSpPr>
        <xdr:cNvPr id="123" name="Shape 123"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800-00007B000000}"/>
            </a:ext>
          </a:extLst>
        </xdr:cNvPr>
        <xdr:cNvSpPr txBox="1"/>
      </xdr:nvSpPr>
      <xdr:spPr>
        <a:xfrm>
          <a:off x="2069400" y="3018000"/>
          <a:ext cx="6553200" cy="15240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10.3.2.2 Al recibir entradas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cambio de estado en cualquier componente de la interfaz de usuario no provoca automáticamente un cambio en el contexto a menos que el usuario haya sido advertido de ese comportamiento antes de usar el componente.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6"/>
            </a:rPr>
            <a:t>https://www.w3.org/TR/WCAG/#on-input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662</xdr:row>
      <xdr:rowOff>19050</xdr:rowOff>
    </xdr:from>
    <xdr:ext cx="6496050" cy="1362075"/>
    <xdr:sp macro="" textlink="">
      <xdr:nvSpPr>
        <xdr:cNvPr id="124" name="Shape 124"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800-00007C000000}"/>
            </a:ext>
          </a:extLst>
        </xdr:cNvPr>
        <xdr:cNvSpPr txBox="1"/>
      </xdr:nvSpPr>
      <xdr:spPr>
        <a:xfrm>
          <a:off x="2102738" y="3103725"/>
          <a:ext cx="6486525" cy="13525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10.3.3.1 Identificación de errores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se detecta automáticamente un error en la entrada de datos, el elemento erróneo es identificado y el error se describe al usuario mediante un texto.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rgbClr val="3366FF"/>
              </a:solidFill>
              <a:latin typeface="Arial"/>
              <a:ea typeface="Arial"/>
              <a:cs typeface="Arial"/>
              <a:sym typeface="Arial"/>
            </a:rPr>
            <a:t>https://www.w3.org/TR/WCAG/#error-identification</a:t>
          </a:r>
          <a:endParaRPr sz="1200" b="0" u="sng" strike="noStrike">
            <a:solidFill>
              <a:srgbClr val="3366FF"/>
            </a:solidFill>
            <a:latin typeface="Times New Roman"/>
            <a:ea typeface="Times New Roman"/>
            <a:cs typeface="Times New Roman"/>
            <a:sym typeface="Times New Roman"/>
          </a:endParaRPr>
        </a:p>
      </xdr:txBody>
    </xdr:sp>
    <xdr:clientData fLocksWithSheet="0"/>
  </xdr:oneCellAnchor>
  <xdr:oneCellAnchor>
    <xdr:from>
      <xdr:col>11</xdr:col>
      <xdr:colOff>0</xdr:colOff>
      <xdr:row>679</xdr:row>
      <xdr:rowOff>19050</xdr:rowOff>
    </xdr:from>
    <xdr:ext cx="6543675" cy="1485900"/>
    <xdr:sp macro="" textlink="">
      <xdr:nvSpPr>
        <xdr:cNvPr id="125" name="Shape 125"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800-00007D000000}"/>
            </a:ext>
          </a:extLst>
        </xdr:cNvPr>
        <xdr:cNvSpPr txBox="1"/>
      </xdr:nvSpPr>
      <xdr:spPr>
        <a:xfrm>
          <a:off x="2078925" y="3041813"/>
          <a:ext cx="6534150" cy="14763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10.3.3.2 Etiquetas o instrucciones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Se proporcionan etiquetas o instrucciones cuando el contenido requiere la introducción de datos por parte del usuario. (Nivel A)</a:t>
          </a:r>
          <a:endParaRPr sz="1400"/>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7"/>
            </a:rPr>
            <a:t>https://www.w3.org/TR/WCAG/#labels-or-instructions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696</xdr:row>
      <xdr:rowOff>19050</xdr:rowOff>
    </xdr:from>
    <xdr:ext cx="6486525" cy="1809750"/>
    <xdr:sp macro="" textlink="">
      <xdr:nvSpPr>
        <xdr:cNvPr id="126" name="Shape 126"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800-00007E000000}"/>
            </a:ext>
          </a:extLst>
        </xdr:cNvPr>
        <xdr:cNvSpPr txBox="1"/>
      </xdr:nvSpPr>
      <xdr:spPr>
        <a:xfrm>
          <a:off x="2107500" y="2879888"/>
          <a:ext cx="6477000" cy="18002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10.3.3.3 Sugerencias ante errores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se detecta automáticamente un error en la entrada de datos y se dispone de sugerencias para hacer la corrección, entonces se presentan las sugerencias al usuario, a menos que esto ponga en riesgo la seguridad o el propósito del contenido.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8"/>
            </a:rPr>
            <a:t>https://www.w3.org/TR/WCAG/#error-suggestion</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710</xdr:row>
      <xdr:rowOff>95250</xdr:rowOff>
    </xdr:from>
    <xdr:ext cx="10629900" cy="3048000"/>
    <xdr:sp macro="" textlink="">
      <xdr:nvSpPr>
        <xdr:cNvPr id="127" name="Shape 127"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800-00007F000000}"/>
            </a:ext>
          </a:extLst>
        </xdr:cNvPr>
        <xdr:cNvSpPr txBox="1"/>
      </xdr:nvSpPr>
      <xdr:spPr>
        <a:xfrm>
          <a:off x="35813" y="2260763"/>
          <a:ext cx="10620375" cy="30384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10.3.3.4 Prevención de errores (legales, financieros, datos)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endParaRPr sz="1400"/>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Reversible</a:t>
          </a:r>
          <a:r>
            <a:rPr lang="en-US" sz="1200" b="0" strike="noStrike">
              <a:solidFill>
                <a:srgbClr val="000000"/>
              </a:solidFill>
              <a:latin typeface="Arial"/>
              <a:ea typeface="Arial"/>
              <a:cs typeface="Arial"/>
              <a:sym typeface="Arial"/>
            </a:rPr>
            <a:t>: El envío es reversible.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Revisado</a:t>
          </a:r>
          <a:r>
            <a:rPr lang="en-US" sz="1200" b="0" strike="noStrike">
              <a:solidFill>
                <a:srgbClr val="000000"/>
              </a:solidFill>
              <a:latin typeface="Arial"/>
              <a:ea typeface="Arial"/>
              <a:cs typeface="Arial"/>
              <a:sym typeface="Arial"/>
            </a:rPr>
            <a:t>: Se verifica la información para detectar errores en la entrada de datos y se proporciona al usuario una oportunidad de corregirlos.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Confirmado</a:t>
          </a:r>
          <a:r>
            <a:rPr lang="en-US" sz="1200" b="0" strike="noStrike">
              <a:solidFill>
                <a:srgbClr val="000000"/>
              </a:solidFill>
              <a:latin typeface="Arial"/>
              <a:ea typeface="Arial"/>
              <a:cs typeface="Arial"/>
              <a:sym typeface="Arial"/>
            </a:rPr>
            <a:t>: Se proporciona un mecanismo para revisar, confirmar y corregir la información antes de finalizar el envío de los datos.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9"/>
            </a:rPr>
            <a:t>https://www.w3.org/TR/WCAG/#error-prevention-legal-financial-data</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730</xdr:row>
      <xdr:rowOff>19050</xdr:rowOff>
    </xdr:from>
    <xdr:ext cx="10620375" cy="1971675"/>
    <xdr:sp macro="" textlink="">
      <xdr:nvSpPr>
        <xdr:cNvPr id="128" name="Shape 128"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800-000080000000}"/>
            </a:ext>
          </a:extLst>
        </xdr:cNvPr>
        <xdr:cNvSpPr txBox="1"/>
      </xdr:nvSpPr>
      <xdr:spPr>
        <a:xfrm>
          <a:off x="40575" y="2798925"/>
          <a:ext cx="10610850" cy="19621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10.4.1.1 Procesamiento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endParaRPr sz="1400"/>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00" b="0" strike="noStrike">
              <a:solidFill>
                <a:srgbClr val="000000"/>
              </a:solidFill>
              <a:latin typeface="Arial"/>
              <a:ea typeface="Arial"/>
              <a:cs typeface="Arial"/>
              <a:sym typeface="Arial"/>
            </a:rPr>
            <a:t>Nota: Las etiquetas de apertura y cierre a las que les falte un carácter crítico para su formación, como un signo de "mayor qué", o en las que falten las comillas de apertura o cierre en el valor de un atributo, no se consideran completas.</a:t>
          </a:r>
          <a:endParaRPr sz="1000" b="0" strike="noStrike">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0"/>
            </a:rPr>
            <a:t>https://www.w3.org/TR/WCAG/#parsing</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744</xdr:row>
      <xdr:rowOff>104775</xdr:rowOff>
    </xdr:from>
    <xdr:ext cx="10601325" cy="1838325"/>
    <xdr:sp macro="" textlink="">
      <xdr:nvSpPr>
        <xdr:cNvPr id="129" name="Shape 129"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800-000081000000}"/>
            </a:ext>
          </a:extLst>
        </xdr:cNvPr>
        <xdr:cNvSpPr txBox="1"/>
      </xdr:nvSpPr>
      <xdr:spPr>
        <a:xfrm>
          <a:off x="50100" y="2865600"/>
          <a:ext cx="10591800" cy="18288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10.4.1.2 Nombre, función, valor </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00" b="0" strike="noStrike">
              <a:solidFill>
                <a:srgbClr val="000000"/>
              </a:solidFill>
              <a:latin typeface="Arial"/>
              <a:ea typeface="Arial"/>
              <a:cs typeface="Arial"/>
              <a:sym typeface="Arial"/>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sz="1000" b="0" strike="noStrike">
            <a:latin typeface="Times New Roman"/>
            <a:ea typeface="Times New Roman"/>
            <a:cs typeface="Times New Roman"/>
            <a:sym typeface="Times New Roman"/>
          </a:endParaRPr>
        </a:p>
        <a:p>
          <a:pPr marL="0" lvl="0" indent="0" algn="l" rtl="0">
            <a:spcBef>
              <a:spcPts val="0"/>
            </a:spcBef>
            <a:spcAft>
              <a:spcPts val="0"/>
            </a:spcAft>
            <a:buNone/>
          </a:pP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100" b="1" u="sng" strike="noStrike">
              <a:solidFill>
                <a:schemeClr val="hlink"/>
              </a:solidFill>
              <a:latin typeface="Arial"/>
              <a:ea typeface="Arial"/>
              <a:cs typeface="Arial"/>
              <a:sym typeface="Arial"/>
              <a:hlinkClick xmlns:r="http://schemas.openxmlformats.org/officeDocument/2006/relationships" r:id="rId41"/>
            </a:rPr>
            <a:t>https://www.w3.org/TR/WCAG/#name-role-value</a:t>
          </a:r>
          <a:endParaRPr sz="11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764</xdr:row>
      <xdr:rowOff>0</xdr:rowOff>
    </xdr:from>
    <xdr:ext cx="6619875" cy="1571625"/>
    <xdr:sp macro="" textlink="">
      <xdr:nvSpPr>
        <xdr:cNvPr id="130" name="Shape 130"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00000000-0008-0000-0800-000082000000}"/>
            </a:ext>
          </a:extLst>
        </xdr:cNvPr>
        <xdr:cNvSpPr txBox="1"/>
      </xdr:nvSpPr>
      <xdr:spPr>
        <a:xfrm>
          <a:off x="2040825" y="2994188"/>
          <a:ext cx="6610350" cy="15716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10.4.1.3 Mensajes de estado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el contenido implementado utilizando lenguajes de marcado, los mensajes de estado se pueden determinar mediante roles o propiedades, de modo que se puedan presentar al usuario mediante tecnologías de asistencia sin recibir atención.</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endParaRPr sz="1400"/>
        </a:p>
        <a:p>
          <a:pPr marL="0" lvl="0" indent="0" algn="l" rtl="0">
            <a:spcBef>
              <a:spcPts val="0"/>
            </a:spcBef>
            <a:spcAft>
              <a:spcPts val="0"/>
            </a:spcAft>
            <a:buNone/>
          </a:pPr>
          <a:r>
            <a:rPr lang="en-US" sz="1050" b="0" strike="noStrike">
              <a:solidFill>
                <a:srgbClr val="000000"/>
              </a:solidFill>
              <a:latin typeface="Arial"/>
              <a:ea typeface="Arial"/>
              <a:cs typeface="Arial"/>
              <a:sym typeface="Arial"/>
            </a:rPr>
            <a:t>Nota: Si el elemento de la muestra es un documento descargable, no debe comprobar este criterio.</a:t>
          </a:r>
          <a:endParaRPr sz="1050" b="0"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2"/>
            </a:rPr>
            <a:t>https://www.w3.org/TR/WCAG/#status-messages</a:t>
          </a:r>
          <a:endParaRPr sz="1200" b="0" strike="noStrike">
            <a:latin typeface="Times New Roman"/>
            <a:ea typeface="Times New Roman"/>
            <a:cs typeface="Times New Roman"/>
            <a:sym typeface="Times New Roman"/>
          </a:endParaRPr>
        </a:p>
      </xdr:txBody>
    </xdr:sp>
    <xdr:clientData fLocksWithSheet="0"/>
  </xdr:oneCellAnchor>
  <xdr:oneCellAnchor>
    <xdr:from>
      <xdr:col>4</xdr:col>
      <xdr:colOff>28575</xdr:colOff>
      <xdr:row>17</xdr:row>
      <xdr:rowOff>0</xdr:rowOff>
    </xdr:from>
    <xdr:ext cx="304800" cy="38100"/>
    <xdr:grpSp>
      <xdr:nvGrpSpPr>
        <xdr:cNvPr id="2" name="Shape 2">
          <a:extLst>
            <a:ext uri="{FF2B5EF4-FFF2-40B4-BE49-F238E27FC236}">
              <a16:creationId xmlns:a16="http://schemas.microsoft.com/office/drawing/2014/main" id="{00000000-0008-0000-0800-000002000000}"/>
            </a:ext>
          </a:extLst>
        </xdr:cNvPr>
        <xdr:cNvGrpSpPr/>
      </xdr:nvGrpSpPr>
      <xdr:grpSpPr>
        <a:xfrm>
          <a:off x="7521575" y="4025900"/>
          <a:ext cx="304800" cy="38100"/>
          <a:chOff x="5193600" y="3780000"/>
          <a:chExt cx="304800" cy="0"/>
        </a:xfrm>
      </xdr:grpSpPr>
      <xdr:cxnSp macro="">
        <xdr:nvCxnSpPr>
          <xdr:cNvPr id="7" name="Shape 7">
            <a:extLst>
              <a:ext uri="{FF2B5EF4-FFF2-40B4-BE49-F238E27FC236}">
                <a16:creationId xmlns:a16="http://schemas.microsoft.com/office/drawing/2014/main" id="{00000000-0008-0000-0800-000007000000}"/>
              </a:ext>
            </a:extLst>
          </xdr:cNvPr>
          <xdr:cNvCxnSpPr/>
        </xdr:nvCxnSpPr>
        <xdr:spPr>
          <a:xfrm rot="10800000">
            <a:off x="5193600" y="3780000"/>
            <a:ext cx="304800" cy="0"/>
          </a:xfrm>
          <a:prstGeom prst="straightConnector1">
            <a:avLst/>
          </a:prstGeom>
          <a:noFill/>
          <a:ln w="28575" cap="flat" cmpd="sng">
            <a:solidFill>
              <a:srgbClr val="FF0000"/>
            </a:solidFill>
            <a:prstDash val="solid"/>
            <a:round/>
            <a:headEnd type="none" w="sm" len="sm"/>
            <a:tailEnd type="triangle" w="med" len="med"/>
          </a:ln>
        </xdr:spPr>
      </xdr:cxnSp>
    </xdr:grpSp>
    <xdr:clientData fLocksWithSheet="0"/>
  </xdr:oneCellAnchor>
  <xdr:oneCellAnchor>
    <xdr:from>
      <xdr:col>16</xdr:col>
      <xdr:colOff>142875</xdr:colOff>
      <xdr:row>11</xdr:row>
      <xdr:rowOff>95250</xdr:rowOff>
    </xdr:from>
    <xdr:ext cx="657225" cy="695325"/>
    <xdr:pic>
      <xdr:nvPicPr>
        <xdr:cNvPr id="3" name="image1.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11</xdr:col>
      <xdr:colOff>38100</xdr:colOff>
      <xdr:row>105</xdr:row>
      <xdr:rowOff>66675</xdr:rowOff>
    </xdr:from>
    <xdr:ext cx="6753225" cy="1685925"/>
    <xdr:sp macro="" textlink="">
      <xdr:nvSpPr>
        <xdr:cNvPr id="131" name="Shape 13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00000000-0008-0000-0900-000083000000}"/>
            </a:ext>
          </a:extLst>
        </xdr:cNvPr>
        <xdr:cNvSpPr txBox="1"/>
      </xdr:nvSpPr>
      <xdr:spPr>
        <a:xfrm>
          <a:off x="1974150" y="2941800"/>
          <a:ext cx="6743700" cy="1676400"/>
        </a:xfrm>
        <a:prstGeom prst="rect">
          <a:avLst/>
        </a:prstGeom>
        <a:solidFill>
          <a:srgbClr val="DDDDDD"/>
        </a:solidFill>
        <a:ln>
          <a:noFill/>
        </a:ln>
      </xdr:spPr>
      <xdr:txBody>
        <a:bodyPr spcFirstLastPara="1" wrap="square" lIns="108000" tIns="108000" rIns="108000" bIns="108000" anchor="t" anchorCtr="0">
          <a:sp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11.8.5 Plantillas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sea una herramienta de autor.</a:t>
          </a:r>
          <a:endParaRPr sz="1200">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28575</xdr:colOff>
      <xdr:row>86</xdr:row>
      <xdr:rowOff>95250</xdr:rowOff>
    </xdr:from>
    <xdr:ext cx="6762750" cy="2171700"/>
    <xdr:sp macro="" textlink="">
      <xdr:nvSpPr>
        <xdr:cNvPr id="132" name="Shape 132"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00000000-0008-0000-0900-000084000000}"/>
            </a:ext>
          </a:extLst>
        </xdr:cNvPr>
        <xdr:cNvSpPr txBox="1"/>
      </xdr:nvSpPr>
      <xdr:spPr>
        <a:xfrm>
          <a:off x="1969388" y="2698913"/>
          <a:ext cx="6753225" cy="21621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11.8.4 Servicio de reparación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sea una herramienta de autor.</a:t>
          </a:r>
          <a:endParaRPr sz="1200">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Esto no excluye una reparación automática o semiautomática, que es posible (y recomendable) para muchos de los tipos de problemas de accesibilidad del contenido. </a:t>
          </a:r>
          <a:endParaRPr sz="1050" b="0" strike="noStrike">
            <a:latin typeface="Arial"/>
            <a:ea typeface="Arial"/>
            <a:cs typeface="Arial"/>
            <a:sym typeface="Arial"/>
          </a:endParaRPr>
        </a:p>
      </xdr:txBody>
    </xdr:sp>
    <xdr:clientData fLocksWithSheet="0"/>
  </xdr:oneCellAnchor>
  <xdr:oneCellAnchor>
    <xdr:from>
      <xdr:col>11</xdr:col>
      <xdr:colOff>38100</xdr:colOff>
      <xdr:row>68</xdr:row>
      <xdr:rowOff>133350</xdr:rowOff>
    </xdr:from>
    <xdr:ext cx="6743700" cy="2733675"/>
    <xdr:sp macro="" textlink="">
      <xdr:nvSpPr>
        <xdr:cNvPr id="133" name="Shape 133"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00000000-0008-0000-0900-000085000000}"/>
            </a:ext>
          </a:extLst>
        </xdr:cNvPr>
        <xdr:cNvSpPr txBox="1"/>
      </xdr:nvSpPr>
      <xdr:spPr>
        <a:xfrm>
          <a:off x="1978913" y="2417925"/>
          <a:ext cx="6734175" cy="27241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11.8.3 Preservación de la información de accesibilidad durante las transformaciones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conteido web sea una herramienta de autor.</a:t>
          </a:r>
          <a:endParaRPr sz="1200">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la herramienta de autor proporciona transformaciones de reestructuración o de recodificación y si en la tecnología de gestión de contenidos de la salida existen mecanismos equivalentes, entonces la información de accesibilidad debe preservarse en la salida.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endParaRPr sz="1400"/>
        </a:p>
        <a:p>
          <a:pPr marL="0" lvl="0" indent="0" algn="l" rtl="0">
            <a:spcBef>
              <a:spcPts val="0"/>
            </a:spcBef>
            <a:spcAft>
              <a:spcPts val="0"/>
            </a:spcAft>
            <a:buNone/>
          </a:pPr>
          <a:r>
            <a:rPr lang="en-US" sz="1050" b="0" i="0" u="none" strike="noStrike">
              <a:latin typeface="Arial"/>
              <a:ea typeface="Arial"/>
              <a:cs typeface="Arial"/>
              <a:sym typeface="Arial"/>
            </a:rPr>
            <a:t>NOTA 2: Las transformaciones de recodificación son transformaciones en las que cambia la tecnología que se utiliza para codificar el contenido.</a:t>
          </a:r>
          <a:endParaRPr sz="1050" b="0" strike="noStrike">
            <a:latin typeface="Arial"/>
            <a:ea typeface="Arial"/>
            <a:cs typeface="Arial"/>
            <a:sym typeface="Arial"/>
          </a:endParaRPr>
        </a:p>
      </xdr:txBody>
    </xdr:sp>
    <xdr:clientData fLocksWithSheet="0"/>
  </xdr:oneCellAnchor>
  <xdr:oneCellAnchor>
    <xdr:from>
      <xdr:col>11</xdr:col>
      <xdr:colOff>28575</xdr:colOff>
      <xdr:row>53</xdr:row>
      <xdr:rowOff>57150</xdr:rowOff>
    </xdr:from>
    <xdr:ext cx="6743700" cy="2257425"/>
    <xdr:sp macro="" textlink="">
      <xdr:nvSpPr>
        <xdr:cNvPr id="134" name="Shape 134"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00000000-0008-0000-0900-000086000000}"/>
            </a:ext>
          </a:extLst>
        </xdr:cNvPr>
        <xdr:cNvSpPr txBox="1"/>
      </xdr:nvSpPr>
      <xdr:spPr>
        <a:xfrm>
          <a:off x="1978913" y="2656050"/>
          <a:ext cx="6734175" cy="22479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11.8.2 Creación de contenidos accesibles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sea una herramienta de autor.</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strike="noStrike">
              <a:latin typeface="Arial"/>
              <a:ea typeface="Arial"/>
              <a:cs typeface="Arial"/>
              <a:sym typeface="Arial"/>
            </a:rPr>
            <a:t>Las herramientas de autor deben permitir y guiar la producción de contenidos conforme a los capítulos 9 (Web) o 10 (Documentos no web), según proceda. </a:t>
          </a:r>
          <a:endParaRPr sz="1400"/>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sz="1050" b="0" strike="noStrike">
            <a:latin typeface="Arial"/>
            <a:ea typeface="Arial"/>
            <a:cs typeface="Arial"/>
            <a:sym typeface="Arial"/>
          </a:endParaRPr>
        </a:p>
      </xdr:txBody>
    </xdr:sp>
    <xdr:clientData fLocksWithSheet="0"/>
  </xdr:oneCellAnchor>
  <xdr:oneCellAnchor>
    <xdr:from>
      <xdr:col>11</xdr:col>
      <xdr:colOff>66675</xdr:colOff>
      <xdr:row>37</xdr:row>
      <xdr:rowOff>104775</xdr:rowOff>
    </xdr:from>
    <xdr:ext cx="6667500" cy="1419225"/>
    <xdr:sp macro="" textlink="">
      <xdr:nvSpPr>
        <xdr:cNvPr id="135" name="Shape 135"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00000000-0008-0000-0900-000087000000}"/>
            </a:ext>
          </a:extLst>
        </xdr:cNvPr>
        <xdr:cNvSpPr txBox="1"/>
      </xdr:nvSpPr>
      <xdr:spPr>
        <a:xfrm>
          <a:off x="2017013" y="3075150"/>
          <a:ext cx="6657975" cy="14097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strike="noStrike">
              <a:latin typeface="Arial"/>
              <a:ea typeface="Arial"/>
              <a:cs typeface="Arial"/>
              <a:sym typeface="Arial"/>
            </a:rPr>
            <a:t>11.8.1 Tecnología de gestión de contenidos (Condicional)</a:t>
          </a:r>
          <a:endParaRPr sz="1400"/>
        </a:p>
        <a:p>
          <a:pPr marL="0" marR="0" lvl="0" indent="0" algn="l" rtl="0">
            <a:lnSpc>
              <a:spcPct val="100000"/>
            </a:lnSpc>
            <a:spcBef>
              <a:spcPts val="0"/>
            </a:spcBef>
            <a:spcAft>
              <a:spcPts val="0"/>
            </a:spcAft>
            <a:buSzPts val="1100"/>
            <a:buFont typeface="Arial"/>
            <a:buNone/>
          </a:pPr>
          <a:endParaRPr sz="1100" b="0" u="sng" strike="noStrike">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strike="noStrike">
              <a:latin typeface="Arial"/>
              <a:ea typeface="Arial"/>
              <a:cs typeface="Arial"/>
              <a:sym typeface="Arial"/>
            </a:rPr>
            <a:t>Condición</a:t>
          </a:r>
          <a:r>
            <a:rPr lang="en-US" sz="1200" b="0" strike="noStrike">
              <a:latin typeface="Arial"/>
              <a:ea typeface="Arial"/>
              <a:cs typeface="Arial"/>
              <a:sym typeface="Arial"/>
            </a:rPr>
            <a:t>: Cuando el contenido web sea una herramienta de autor.</a:t>
          </a:r>
          <a:endParaRPr sz="1400"/>
        </a:p>
        <a:p>
          <a:pPr marL="0" marR="0" lvl="0" indent="0" algn="l" rtl="0">
            <a:lnSpc>
              <a:spcPct val="100000"/>
            </a:lnSpc>
            <a:spcBef>
              <a:spcPts val="0"/>
            </a:spcBef>
            <a:spcAft>
              <a:spcPts val="0"/>
            </a:spcAft>
            <a:buSzPts val="1100"/>
            <a:buFont typeface="Arial"/>
            <a:buNone/>
          </a:pPr>
          <a:r>
            <a:rPr lang="en-US" sz="1100" b="0" strike="noStrike">
              <a:latin typeface="Arial"/>
              <a:ea typeface="Arial"/>
              <a:cs typeface="Arial"/>
              <a:sym typeface="Arial"/>
            </a:rPr>
            <a:t>	</a:t>
          </a:r>
          <a:endParaRPr sz="1400"/>
        </a:p>
        <a:p>
          <a:pPr marL="0" lvl="0" indent="0" algn="l" rtl="0">
            <a:spcBef>
              <a:spcPts val="0"/>
            </a:spcBef>
            <a:spcAft>
              <a:spcPts val="0"/>
            </a:spcAft>
            <a:buNone/>
          </a:pPr>
          <a:r>
            <a:rPr lang="en-US" sz="1200" b="0" strike="noStrike">
              <a:latin typeface="Arial"/>
              <a:ea typeface="Arial"/>
              <a:cs typeface="Arial"/>
              <a:sym typeface="Arial"/>
            </a:rPr>
            <a:t>En la medida en que la información necesaria para la accesibilidad sea compatible con el formato que se utiliza para la salida de la herramienta de autor, las herramientas de autor deben cumplir los apartados 11.8.2 a 11.8.5. </a:t>
          </a:r>
          <a:endParaRPr sz="1400"/>
        </a:p>
      </xdr:txBody>
    </xdr:sp>
    <xdr:clientData fLocksWithSheet="0"/>
  </xdr:oneCellAnchor>
  <xdr:oneCellAnchor>
    <xdr:from>
      <xdr:col>11</xdr:col>
      <xdr:colOff>76200</xdr:colOff>
      <xdr:row>20</xdr:row>
      <xdr:rowOff>190500</xdr:rowOff>
    </xdr:from>
    <xdr:ext cx="8591550" cy="2286000"/>
    <xdr:sp macro="" textlink="">
      <xdr:nvSpPr>
        <xdr:cNvPr id="136" name="Shape 136"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00000000-0008-0000-0900-000088000000}"/>
            </a:ext>
          </a:extLst>
        </xdr:cNvPr>
        <xdr:cNvSpPr txBox="1"/>
      </xdr:nvSpPr>
      <xdr:spPr>
        <a:xfrm>
          <a:off x="1054988" y="2641763"/>
          <a:ext cx="8582025" cy="22764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11.7 Preferencias de usuario</a:t>
          </a:r>
          <a:endParaRPr sz="1400"/>
        </a:p>
        <a:p>
          <a:pPr marL="0" lvl="0" indent="0" algn="l" rtl="0">
            <a:spcBef>
              <a:spcPts val="0"/>
            </a:spcBef>
            <a:spcAft>
              <a:spcPts val="0"/>
            </a:spcAft>
            <a:buNone/>
          </a:pPr>
          <a:endParaRPr sz="14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i="0" u="none" strike="noStrike">
              <a:latin typeface="Arial"/>
              <a:ea typeface="Arial"/>
              <a:cs typeface="Arial"/>
              <a:sym typeface="Arial"/>
            </a:rPr>
            <a:t>Cuando el </a:t>
          </a:r>
          <a:r>
            <a:rPr lang="en-US" sz="1200" b="0" i="1" u="none" strike="noStrike">
              <a:latin typeface="Arial"/>
              <a:ea typeface="Arial"/>
              <a:cs typeface="Arial"/>
              <a:sym typeface="Arial"/>
            </a:rPr>
            <a:t>software </a:t>
          </a:r>
          <a:r>
            <a:rPr lang="en-US" sz="1200" b="0" i="0" u="none" strike="noStrike">
              <a:latin typeface="Arial"/>
              <a:ea typeface="Arial"/>
              <a:cs typeface="Arial"/>
              <a:sym typeface="Arial"/>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endParaRPr sz="1400"/>
        </a:p>
        <a:p>
          <a:pPr marL="0" lvl="0" indent="0" algn="l" rtl="0">
            <a:spcBef>
              <a:spcPts val="0"/>
            </a:spcBef>
            <a:spcAft>
              <a:spcPts val="0"/>
            </a:spcAft>
            <a:buNone/>
          </a:pPr>
          <a:endParaRPr sz="1050" b="0" i="0" u="none" strike="noStrike">
            <a:latin typeface="Calibri"/>
            <a:ea typeface="Calibri"/>
            <a:cs typeface="Calibri"/>
            <a:sym typeface="Calibri"/>
          </a:endParaRPr>
        </a:p>
        <a:p>
          <a:pPr marL="0" lvl="0" indent="0" algn="l" rtl="0">
            <a:spcBef>
              <a:spcPts val="0"/>
            </a:spcBef>
            <a:spcAft>
              <a:spcPts val="0"/>
            </a:spcAft>
            <a:buNone/>
          </a:pPr>
          <a:r>
            <a:rPr lang="en-US" sz="1100" b="0" i="0" u="none" strike="noStrike">
              <a:latin typeface="Arial"/>
              <a:ea typeface="Arial"/>
              <a:cs typeface="Arial"/>
              <a:sym typeface="Arial"/>
            </a:rPr>
            <a:t>NOTA 1: El </a:t>
          </a:r>
          <a:r>
            <a:rPr lang="en-US" sz="1100" b="0" i="1" u="none" strike="noStrike">
              <a:latin typeface="Arial"/>
              <a:ea typeface="Arial"/>
              <a:cs typeface="Arial"/>
              <a:sym typeface="Arial"/>
            </a:rPr>
            <a:t>software </a:t>
          </a:r>
          <a:r>
            <a:rPr lang="en-US" sz="1100" b="0" i="0" u="none" strike="noStrike">
              <a:latin typeface="Arial"/>
              <a:ea typeface="Arial"/>
              <a:cs typeface="Arial"/>
              <a:sym typeface="Arial"/>
            </a:rPr>
            <a:t>que está aislado de su plataforma subyacente no tiene acceso a la configuración de la plataforma establecida por el usuario y, por lo tanto, no puede atenerse a ella. </a:t>
          </a:r>
          <a:endParaRPr sz="1400"/>
        </a:p>
        <a:p>
          <a:pPr marL="0" lvl="0" indent="0" algn="l" rtl="0">
            <a:spcBef>
              <a:spcPts val="0"/>
            </a:spcBef>
            <a:spcAft>
              <a:spcPts val="0"/>
            </a:spcAft>
            <a:buNone/>
          </a:pPr>
          <a:r>
            <a:rPr lang="en-US" sz="1100" b="0" i="0" u="none" strike="noStrike">
              <a:latin typeface="Arial"/>
              <a:ea typeface="Arial"/>
              <a:cs typeface="Arial"/>
              <a:sym typeface="Arial"/>
            </a:rPr>
            <a:t>NOTA 2: Para los contenidos web, el agente de usuario constituye la plataforma subyacente. </a:t>
          </a:r>
          <a:endParaRPr sz="1400"/>
        </a:p>
        <a:p>
          <a:pPr marL="0" lvl="0" indent="0" algn="l" rtl="0">
            <a:spcBef>
              <a:spcPts val="0"/>
            </a:spcBef>
            <a:spcAft>
              <a:spcPts val="0"/>
            </a:spcAft>
            <a:buNone/>
          </a:pPr>
          <a:r>
            <a:rPr lang="en-US" sz="1100" b="0" i="0" u="none" strike="noStrike">
              <a:latin typeface="Arial"/>
              <a:ea typeface="Arial"/>
              <a:cs typeface="Arial"/>
              <a:sym typeface="Arial"/>
            </a:rPr>
            <a:t>NOTA 3: Esto no excluye la posibilidad de que el </a:t>
          </a:r>
          <a:r>
            <a:rPr lang="en-US" sz="1100" b="0" i="1" u="none" strike="noStrike">
              <a:latin typeface="Arial"/>
              <a:ea typeface="Arial"/>
              <a:cs typeface="Arial"/>
              <a:sym typeface="Arial"/>
            </a:rPr>
            <a:t>software </a:t>
          </a:r>
          <a:r>
            <a:rPr lang="en-US" sz="1100" b="0" i="0" u="none" strike="noStrike">
              <a:latin typeface="Arial"/>
              <a:ea typeface="Arial"/>
              <a:cs typeface="Arial"/>
              <a:sym typeface="Arial"/>
            </a:rPr>
            <a:t>tenga valores de configuración adicionales, siempre que exista un modo que permita a la aplicación respetar la configuración del sistema en el caso de que esta sea más restrictiva. </a:t>
          </a:r>
          <a:endParaRPr sz="1100" b="0" strike="noStrike">
            <a:solidFill>
              <a:srgbClr val="000000"/>
            </a:solidFill>
            <a:latin typeface="Arial"/>
            <a:ea typeface="Arial"/>
            <a:cs typeface="Arial"/>
            <a:sym typeface="Arial"/>
          </a:endParaRPr>
        </a:p>
      </xdr:txBody>
    </xdr:sp>
    <xdr:clientData fLocksWithSheet="0"/>
  </xdr:oneCellAnchor>
  <xdr:oneCellAnchor>
    <xdr:from>
      <xdr:col>4</xdr:col>
      <xdr:colOff>9525</xdr:colOff>
      <xdr:row>17</xdr:row>
      <xdr:rowOff>0</xdr:rowOff>
    </xdr:from>
    <xdr:ext cx="304800" cy="38100"/>
    <xdr:grpSp>
      <xdr:nvGrpSpPr>
        <xdr:cNvPr id="2" name="Shape 2">
          <a:extLst>
            <a:ext uri="{FF2B5EF4-FFF2-40B4-BE49-F238E27FC236}">
              <a16:creationId xmlns:a16="http://schemas.microsoft.com/office/drawing/2014/main" id="{00000000-0008-0000-0900-000002000000}"/>
            </a:ext>
          </a:extLst>
        </xdr:cNvPr>
        <xdr:cNvGrpSpPr/>
      </xdr:nvGrpSpPr>
      <xdr:grpSpPr>
        <a:xfrm>
          <a:off x="8645525" y="4114800"/>
          <a:ext cx="304800" cy="38100"/>
          <a:chOff x="5193600" y="3780000"/>
          <a:chExt cx="304800" cy="0"/>
        </a:xfrm>
      </xdr:grpSpPr>
      <xdr:cxnSp macro="">
        <xdr:nvCxnSpPr>
          <xdr:cNvPr id="7" name="Shape 7">
            <a:extLst>
              <a:ext uri="{FF2B5EF4-FFF2-40B4-BE49-F238E27FC236}">
                <a16:creationId xmlns:a16="http://schemas.microsoft.com/office/drawing/2014/main" id="{00000000-0008-0000-0900-000007000000}"/>
              </a:ext>
            </a:extLst>
          </xdr:cNvPr>
          <xdr:cNvCxnSpPr/>
        </xdr:nvCxnSpPr>
        <xdr:spPr>
          <a:xfrm rot="10800000">
            <a:off x="5193600" y="3780000"/>
            <a:ext cx="304800" cy="0"/>
          </a:xfrm>
          <a:prstGeom prst="straightConnector1">
            <a:avLst/>
          </a:prstGeom>
          <a:noFill/>
          <a:ln w="28575" cap="flat" cmpd="sng">
            <a:solidFill>
              <a:srgbClr val="FF0000"/>
            </a:solidFill>
            <a:prstDash val="solid"/>
            <a:round/>
            <a:headEnd type="none" w="sm" len="sm"/>
            <a:tailEnd type="triangle" w="med" len="med"/>
          </a:ln>
        </xdr:spPr>
      </xdr:cxnSp>
    </xdr:grpSp>
    <xdr:clientData fLocksWithSheet="0"/>
  </xdr:oneCellAnchor>
  <xdr:oneCellAnchor>
    <xdr:from>
      <xdr:col>14</xdr:col>
      <xdr:colOff>781050</xdr:colOff>
      <xdr:row>16</xdr:row>
      <xdr:rowOff>352425</xdr:rowOff>
    </xdr:from>
    <xdr:ext cx="742950" cy="609600"/>
    <xdr:pic>
      <xdr:nvPicPr>
        <xdr:cNvPr id="3" name="image1.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11</xdr:col>
      <xdr:colOff>9525</xdr:colOff>
      <xdr:row>86</xdr:row>
      <xdr:rowOff>76200</xdr:rowOff>
    </xdr:from>
    <xdr:ext cx="6648450" cy="2762250"/>
    <xdr:sp macro="" textlink="">
      <xdr:nvSpPr>
        <xdr:cNvPr id="137" name="Shape 137"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A00-000089000000}"/>
            </a:ext>
          </a:extLst>
        </xdr:cNvPr>
        <xdr:cNvSpPr txBox="1"/>
      </xdr:nvSpPr>
      <xdr:spPr>
        <a:xfrm>
          <a:off x="2026538" y="2403638"/>
          <a:ext cx="6638925" cy="27527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12.2.4 Documentación accesible</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documentación suministrada por los servicios de apoyo debe proporcionarse en al menos uno de los formatos electrónicos siguientes: </a:t>
          </a:r>
          <a:endParaRPr sz="1400"/>
        </a:p>
        <a:p>
          <a:pPr marL="0" lvl="0" indent="0" algn="l" rtl="0">
            <a:spcBef>
              <a:spcPts val="0"/>
            </a:spcBef>
            <a:spcAft>
              <a:spcPts val="0"/>
            </a:spcAft>
            <a:buNone/>
          </a:pPr>
          <a:r>
            <a:rPr lang="en-US" sz="1200" b="0" strike="noStrike">
              <a:solidFill>
                <a:srgbClr val="000000"/>
              </a:solidFill>
              <a:latin typeface="Arial"/>
              <a:ea typeface="Arial"/>
              <a:cs typeface="Arial"/>
              <a:sym typeface="Arial"/>
            </a:rPr>
            <a:t>a) un formato web que esté conforme con los requisitos del capítulo 9; o </a:t>
          </a:r>
          <a:endParaRPr sz="1400"/>
        </a:p>
        <a:p>
          <a:pPr marL="0" lvl="0" indent="0" algn="l" rtl="0">
            <a:spcBef>
              <a:spcPts val="0"/>
            </a:spcBef>
            <a:spcAft>
              <a:spcPts val="0"/>
            </a:spcAft>
            <a:buNone/>
          </a:pPr>
          <a:r>
            <a:rPr lang="en-US" sz="1200" b="0" strike="noStrike">
              <a:solidFill>
                <a:srgbClr val="000000"/>
              </a:solidFill>
              <a:latin typeface="Arial"/>
              <a:ea typeface="Arial"/>
              <a:cs typeface="Arial"/>
              <a:sym typeface="Arial"/>
            </a:rPr>
            <a:t>b) un formato no web que esté conforme con los requisitos del capítulo 10.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Esto no excluye la posibilidad de proporcionar también la documentación del producto en otros formatos (electrónicos o impresos) que no sean accesibles. </a:t>
          </a:r>
          <a:endParaRPr sz="1400"/>
        </a:p>
        <a:p>
          <a:pPr marL="0" lvl="0" indent="0" algn="l" rtl="0">
            <a:spcBef>
              <a:spcPts val="0"/>
            </a:spcBef>
            <a:spcAft>
              <a:spcPts val="0"/>
            </a:spcAft>
            <a:buNone/>
          </a:pPr>
          <a:r>
            <a:rPr lang="en-US" sz="1050" b="0" i="0" u="none" strike="noStrike">
              <a:latin typeface="Arial"/>
              <a:ea typeface="Arial"/>
              <a:cs typeface="Arial"/>
              <a:sym typeface="Arial"/>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endParaRPr sz="1400"/>
        </a:p>
        <a:p>
          <a:pPr marL="0" lvl="0" indent="0" algn="l" rtl="0">
            <a:spcBef>
              <a:spcPts val="0"/>
            </a:spcBef>
            <a:spcAft>
              <a:spcPts val="0"/>
            </a:spcAft>
            <a:buNone/>
          </a:pPr>
          <a:r>
            <a:rPr lang="en-US" sz="1050" b="0" i="0" u="none" strike="noStrike">
              <a:latin typeface="Arial"/>
              <a:ea typeface="Arial"/>
              <a:cs typeface="Arial"/>
              <a:sym typeface="Arial"/>
            </a:rPr>
            <a:t>NOTA 3 En el caso de que la documentación sea incorporada a las TIC, estará sujeta a los requisitos de accesibilidad recogidos en este documento </a:t>
          </a:r>
          <a:endParaRPr sz="1400"/>
        </a:p>
        <a:p>
          <a:pPr marL="0" lvl="0" indent="0" algn="l" rtl="0">
            <a:spcBef>
              <a:spcPts val="0"/>
            </a:spcBef>
            <a:spcAft>
              <a:spcPts val="0"/>
            </a:spcAft>
            <a:buNone/>
          </a:pPr>
          <a:r>
            <a:rPr lang="en-US" sz="1050" b="0" i="0" u="none" strike="noStrike">
              <a:latin typeface="Arial"/>
              <a:ea typeface="Arial"/>
              <a:cs typeface="Arial"/>
              <a:sym typeface="Arial"/>
            </a:rPr>
            <a:t>NOTA 4 Un agente de usuario que fuera compatible con la conversión automática de medios favorecería una mejora de la accesibilidad. </a:t>
          </a:r>
          <a:endParaRPr sz="1050" b="0" strike="noStrike">
            <a:latin typeface="Arial"/>
            <a:ea typeface="Arial"/>
            <a:cs typeface="Arial"/>
            <a:sym typeface="Arial"/>
          </a:endParaRPr>
        </a:p>
      </xdr:txBody>
    </xdr:sp>
    <xdr:clientData fLocksWithSheet="0"/>
  </xdr:oneCellAnchor>
  <xdr:oneCellAnchor>
    <xdr:from>
      <xdr:col>10</xdr:col>
      <xdr:colOff>990600</xdr:colOff>
      <xdr:row>71</xdr:row>
      <xdr:rowOff>180975</xdr:rowOff>
    </xdr:from>
    <xdr:ext cx="6715125" cy="1162050"/>
    <xdr:sp macro="" textlink="">
      <xdr:nvSpPr>
        <xdr:cNvPr id="138" name="Shape 138"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A00-00008A000000}"/>
            </a:ext>
          </a:extLst>
        </xdr:cNvPr>
        <xdr:cNvSpPr txBox="1"/>
      </xdr:nvSpPr>
      <xdr:spPr>
        <a:xfrm>
          <a:off x="1993200" y="3203738"/>
          <a:ext cx="6705600" cy="11525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latin typeface="Arial"/>
              <a:ea typeface="Arial"/>
              <a:cs typeface="Arial"/>
              <a:sym typeface="Arial"/>
            </a:rPr>
            <a:t>12.2.3 Comunicación efectiva</a:t>
          </a:r>
          <a:endParaRPr sz="1400"/>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200" b="0" strike="noStrike">
              <a:latin typeface="Arial"/>
              <a:ea typeface="Arial"/>
              <a:cs typeface="Arial"/>
              <a:sym typeface="Arial"/>
            </a:rPr>
            <a:t>Los servicios de apoyo para las TIC deben adaptarse a las necesidades de comunicación de las personas con discapacidad, ya sea directamente o a través de un punto de derivación. </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54</xdr:row>
      <xdr:rowOff>238125</xdr:rowOff>
    </xdr:from>
    <xdr:ext cx="6638925" cy="1676400"/>
    <xdr:sp macro="" textlink="">
      <xdr:nvSpPr>
        <xdr:cNvPr id="139" name="Shape 139"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A00-00008B000000}"/>
            </a:ext>
          </a:extLst>
        </xdr:cNvPr>
        <xdr:cNvSpPr txBox="1"/>
      </xdr:nvSpPr>
      <xdr:spPr>
        <a:xfrm>
          <a:off x="2031300" y="2946563"/>
          <a:ext cx="6629400" cy="16668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latin typeface="Arial"/>
              <a:ea typeface="Arial"/>
              <a:cs typeface="Arial"/>
              <a:sym typeface="Arial"/>
            </a:rPr>
            <a:t>12.2.2 Información sobre las características de accesibilidad y compatibilidad</a:t>
          </a:r>
          <a:endParaRPr sz="1400"/>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200" b="0" strike="noStrike">
              <a:latin typeface="Arial"/>
              <a:ea typeface="Arial"/>
              <a:cs typeface="Arial"/>
              <a:sym typeface="Arial"/>
            </a:rPr>
            <a:t>Los servicios de apoyo para las TIC deben proporcionar información acerca de las características de accesibilidad y compatibilidad que se incluyen en la documentación del producto. </a:t>
          </a:r>
          <a:endParaRPr sz="1400"/>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Las características de accesibilidad y compatibilidad incluyen las características de accesibilidad integradas, así como las características de accesibilidad que permiten la compatibilidad con los productos de apoyo. </a:t>
          </a:r>
          <a:endParaRPr sz="1050" b="0" strike="noStrike">
            <a:latin typeface="Arial"/>
            <a:ea typeface="Arial"/>
            <a:cs typeface="Arial"/>
            <a:sym typeface="Arial"/>
          </a:endParaRPr>
        </a:p>
      </xdr:txBody>
    </xdr:sp>
    <xdr:clientData fLocksWithSheet="0"/>
  </xdr:oneCellAnchor>
  <xdr:oneCellAnchor>
    <xdr:from>
      <xdr:col>11</xdr:col>
      <xdr:colOff>9525</xdr:colOff>
      <xdr:row>35</xdr:row>
      <xdr:rowOff>9525</xdr:rowOff>
    </xdr:from>
    <xdr:ext cx="6648450" cy="2667000"/>
    <xdr:sp macro="" textlink="">
      <xdr:nvSpPr>
        <xdr:cNvPr id="140" name="Shape 140"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A00-00008C000000}"/>
            </a:ext>
          </a:extLst>
        </xdr:cNvPr>
        <xdr:cNvSpPr txBox="1"/>
      </xdr:nvSpPr>
      <xdr:spPr>
        <a:xfrm>
          <a:off x="2026538" y="2451263"/>
          <a:ext cx="6638925" cy="26574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12.1.2 Documentación accesible</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documentación del producto suministrada junto con las TIC debe proporcionarse en al menos uno de los formatos electrónicos siguientes: </a:t>
          </a:r>
          <a:endParaRPr sz="1400"/>
        </a:p>
        <a:p>
          <a:pPr marL="0" lvl="0" indent="0" algn="l" rtl="0">
            <a:spcBef>
              <a:spcPts val="0"/>
            </a:spcBef>
            <a:spcAft>
              <a:spcPts val="0"/>
            </a:spcAft>
            <a:buNone/>
          </a:pPr>
          <a:r>
            <a:rPr lang="en-US" sz="1200" b="0" strike="noStrike">
              <a:solidFill>
                <a:srgbClr val="000000"/>
              </a:solidFill>
              <a:latin typeface="Arial"/>
              <a:ea typeface="Arial"/>
              <a:cs typeface="Arial"/>
              <a:sym typeface="Arial"/>
            </a:rPr>
            <a:t>a) un formato web que esté conforme con los requisitos del capítulo 9; o </a:t>
          </a:r>
          <a:endParaRPr sz="1400"/>
        </a:p>
        <a:p>
          <a:pPr marL="0" lvl="0" indent="0" algn="l" rtl="0">
            <a:spcBef>
              <a:spcPts val="0"/>
            </a:spcBef>
            <a:spcAft>
              <a:spcPts val="0"/>
            </a:spcAft>
            <a:buNone/>
          </a:pPr>
          <a:r>
            <a:rPr lang="en-US" sz="1200" b="0" strike="noStrike">
              <a:solidFill>
                <a:srgbClr val="000000"/>
              </a:solidFill>
              <a:latin typeface="Arial"/>
              <a:ea typeface="Arial"/>
              <a:cs typeface="Arial"/>
              <a:sym typeface="Arial"/>
            </a:rPr>
            <a:t>b) un formato no web que esté conforme con los requisitos del capítulo 10.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00" b="0" i="0" u="none" strike="noStrike">
              <a:latin typeface="Arial"/>
              <a:ea typeface="Arial"/>
              <a:cs typeface="Arial"/>
              <a:sym typeface="Arial"/>
            </a:rPr>
            <a:t>NOTA 1 Esto no excluye la posibilidad de proporcionar también la documentación del producto en otros formatos (electrónicos o impresos) que no sean accesibles. </a:t>
          </a:r>
          <a:endParaRPr sz="1400"/>
        </a:p>
        <a:p>
          <a:pPr marL="0" lvl="0" indent="0" algn="l" rtl="0">
            <a:spcBef>
              <a:spcPts val="0"/>
            </a:spcBef>
            <a:spcAft>
              <a:spcPts val="0"/>
            </a:spcAft>
            <a:buNone/>
          </a:pPr>
          <a:r>
            <a:rPr lang="en-US" sz="1000" b="0" i="0" u="none" strike="noStrike">
              <a:latin typeface="Arial"/>
              <a:ea typeface="Arial"/>
              <a:cs typeface="Arial"/>
              <a:sym typeface="Arial"/>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endParaRPr sz="1400"/>
        </a:p>
        <a:p>
          <a:pPr marL="0" lvl="0" indent="0" algn="l" rtl="0">
            <a:spcBef>
              <a:spcPts val="0"/>
            </a:spcBef>
            <a:spcAft>
              <a:spcPts val="0"/>
            </a:spcAft>
            <a:buNone/>
          </a:pPr>
          <a:r>
            <a:rPr lang="en-US" sz="1000" b="0" i="0" u="none" strike="noStrike">
              <a:latin typeface="Arial"/>
              <a:ea typeface="Arial"/>
              <a:cs typeface="Arial"/>
              <a:sym typeface="Arial"/>
            </a:rPr>
            <a:t>NOTA 3 En el caso de que la documentación sea parte integral de las TIC, se proporcionará a través de una interfaz de usuario que sea accesible. </a:t>
          </a:r>
          <a:endParaRPr sz="1400"/>
        </a:p>
        <a:p>
          <a:pPr marL="0" lvl="0" indent="0" algn="l" rtl="0">
            <a:spcBef>
              <a:spcPts val="0"/>
            </a:spcBef>
            <a:spcAft>
              <a:spcPts val="0"/>
            </a:spcAft>
            <a:buNone/>
          </a:pPr>
          <a:r>
            <a:rPr lang="en-US" sz="1000" b="0" i="0" u="none" strike="noStrike">
              <a:latin typeface="Arial"/>
              <a:ea typeface="Arial"/>
              <a:cs typeface="Arial"/>
              <a:sym typeface="Arial"/>
            </a:rPr>
            <a:t>NOTA 4 Un agente de usuario que fuera compatible con la conversión automática de medios favorecería una mejora de la accesibilidad.</a:t>
          </a:r>
          <a:endParaRPr sz="1000" b="0" strike="noStrike">
            <a:solidFill>
              <a:srgbClr val="000000"/>
            </a:solidFill>
            <a:latin typeface="Arial"/>
            <a:ea typeface="Arial"/>
            <a:cs typeface="Arial"/>
            <a:sym typeface="Arial"/>
          </a:endParaRPr>
        </a:p>
      </xdr:txBody>
    </xdr:sp>
    <xdr:clientData fLocksWithSheet="0"/>
  </xdr:oneCellAnchor>
  <xdr:oneCellAnchor>
    <xdr:from>
      <xdr:col>11</xdr:col>
      <xdr:colOff>9525</xdr:colOff>
      <xdr:row>20</xdr:row>
      <xdr:rowOff>85725</xdr:rowOff>
    </xdr:from>
    <xdr:ext cx="6638925" cy="2247900"/>
    <xdr:sp macro="" textlink="">
      <xdr:nvSpPr>
        <xdr:cNvPr id="141" name="Shape 14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A00-00008D000000}"/>
            </a:ext>
          </a:extLst>
        </xdr:cNvPr>
        <xdr:cNvSpPr txBox="1"/>
      </xdr:nvSpPr>
      <xdr:spPr>
        <a:xfrm>
          <a:off x="2031300" y="2660813"/>
          <a:ext cx="6629400" cy="22383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12.1.1 Características de accesibilidad y compatibilidad</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documentación del producto proporcionada con las TIC, tanto si se suministra por separado como si forma parte integral de las TIC, deben enumerar y explicar cómo utilizar las características de accesibilidad y compatibilidad de las TIC.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Las características de accesibilidad y compatibilidad incluyen las características de accesibilidad integradas, así como las características de accesibilidad que permiten la compatibilidad con las tecnologías de apoyo. </a:t>
          </a:r>
          <a:endParaRPr sz="1400"/>
        </a:p>
        <a:p>
          <a:pPr marL="0" lvl="0" indent="0" algn="l" rtl="0">
            <a:spcBef>
              <a:spcPts val="0"/>
            </a:spcBef>
            <a:spcAft>
              <a:spcPts val="0"/>
            </a:spcAft>
            <a:buNone/>
          </a:pPr>
          <a:r>
            <a:rPr lang="en-US" sz="1050" b="0" i="0" u="none" strike="noStrike">
              <a:latin typeface="Arial"/>
              <a:ea typeface="Arial"/>
              <a:cs typeface="Arial"/>
              <a:sym typeface="Arial"/>
            </a:rPr>
            <a:t>NOTA 2: La práctica más idónea es utilizar los Esquemas WebSchemas/Accessibility 2.0 [i.38] para proporcionar los metadatos sobre la accesibilidad de las TIC. </a:t>
          </a:r>
          <a:endParaRPr sz="1400"/>
        </a:p>
        <a:p>
          <a:pPr marL="0" lvl="0" indent="0" algn="l" rtl="0">
            <a:spcBef>
              <a:spcPts val="0"/>
            </a:spcBef>
            <a:spcAft>
              <a:spcPts val="0"/>
            </a:spcAft>
            <a:buNone/>
          </a:pPr>
          <a:r>
            <a:rPr lang="en-US" sz="1050" b="0" i="0" u="none" strike="noStrike">
              <a:latin typeface="Arial"/>
              <a:ea typeface="Arial"/>
              <a:cs typeface="Arial"/>
              <a:sym typeface="Arial"/>
            </a:rPr>
            <a:t>NOTA 3: La declaración de accesibilidad y las páginas de ayuda son ejemplos del suministro de información sobre el producto. </a:t>
          </a:r>
          <a:endParaRPr sz="1050" b="0" strike="noStrike">
            <a:solidFill>
              <a:srgbClr val="000000"/>
            </a:solidFill>
            <a:latin typeface="Arial"/>
            <a:ea typeface="Arial"/>
            <a:cs typeface="Arial"/>
            <a:sym typeface="Arial"/>
          </a:endParaRPr>
        </a:p>
      </xdr:txBody>
    </xdr:sp>
    <xdr:clientData fLocksWithSheet="0"/>
  </xdr:oneCellAnchor>
  <xdr:oneCellAnchor>
    <xdr:from>
      <xdr:col>4</xdr:col>
      <xdr:colOff>19050</xdr:colOff>
      <xdr:row>17</xdr:row>
      <xdr:rowOff>-19050</xdr:rowOff>
    </xdr:from>
    <xdr:ext cx="304800" cy="38100"/>
    <xdr:grpSp>
      <xdr:nvGrpSpPr>
        <xdr:cNvPr id="2" name="Shape 2">
          <a:extLst>
            <a:ext uri="{FF2B5EF4-FFF2-40B4-BE49-F238E27FC236}">
              <a16:creationId xmlns:a16="http://schemas.microsoft.com/office/drawing/2014/main" id="{00000000-0008-0000-0A00-000002000000}"/>
            </a:ext>
          </a:extLst>
        </xdr:cNvPr>
        <xdr:cNvGrpSpPr/>
      </xdr:nvGrpSpPr>
      <xdr:grpSpPr>
        <a:xfrm>
          <a:off x="7512050" y="3854450"/>
          <a:ext cx="304800" cy="38100"/>
          <a:chOff x="5193600" y="3780000"/>
          <a:chExt cx="304800" cy="0"/>
        </a:xfrm>
      </xdr:grpSpPr>
      <xdr:cxnSp macro="">
        <xdr:nvCxnSpPr>
          <xdr:cNvPr id="142" name="Shape 142">
            <a:extLst>
              <a:ext uri="{FF2B5EF4-FFF2-40B4-BE49-F238E27FC236}">
                <a16:creationId xmlns:a16="http://schemas.microsoft.com/office/drawing/2014/main" id="{00000000-0008-0000-0A00-00008E000000}"/>
              </a:ext>
            </a:extLst>
          </xdr:cNvPr>
          <xdr:cNvCxnSpPr/>
        </xdr:nvCxnSpPr>
        <xdr:spPr>
          <a:xfrm rot="10800000">
            <a:off x="5193600" y="3780000"/>
            <a:ext cx="304800" cy="0"/>
          </a:xfrm>
          <a:prstGeom prst="straightConnector1">
            <a:avLst/>
          </a:prstGeom>
          <a:noFill/>
          <a:ln w="28575" cap="flat" cmpd="sng">
            <a:solidFill>
              <a:srgbClr val="FF0000"/>
            </a:solidFill>
            <a:prstDash val="solid"/>
            <a:round/>
            <a:headEnd type="none" w="sm" len="sm"/>
            <a:tailEnd type="triangle" w="med" len="med"/>
          </a:ln>
        </xdr:spPr>
      </xdr:cxnSp>
    </xdr:grpSp>
    <xdr:clientData fLocksWithSheet="0"/>
  </xdr:oneCellAnchor>
  <xdr:oneCellAnchor>
    <xdr:from>
      <xdr:col>13</xdr:col>
      <xdr:colOff>419100</xdr:colOff>
      <xdr:row>14</xdr:row>
      <xdr:rowOff>104775</xdr:rowOff>
    </xdr:from>
    <xdr:ext cx="685800" cy="466725"/>
    <xdr:pic>
      <xdr:nvPicPr>
        <xdr:cNvPr id="3" name="image1.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portal.gestion.sedepkd.red.gob.es/portal/espacioAD/guias/justificaciones"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mailto:info@pigmentoayd.com" TargetMode="External"/><Relationship Id="rId1" Type="http://schemas.openxmlformats.org/officeDocument/2006/relationships/hyperlink" Target="http://www.pigmentoayd.com/"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hyperlink" Target="https://pigmentoayd.com/servicios" TargetMode="External"/><Relationship Id="rId1" Type="http://schemas.openxmlformats.org/officeDocument/2006/relationships/hyperlink" Target="https://pigmentoayd.com/contacto"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1000"/>
  <sheetViews>
    <sheetView topLeftCell="A15" workbookViewId="0"/>
  </sheetViews>
  <sheetFormatPr baseColWidth="10" defaultColWidth="12.6640625" defaultRowHeight="15" customHeight="1"/>
  <cols>
    <col min="1" max="1" width="11.6640625" customWidth="1"/>
    <col min="2" max="13" width="11.5" customWidth="1"/>
    <col min="14" max="14" width="41.33203125" customWidth="1"/>
    <col min="15" max="34" width="11.5" customWidth="1"/>
  </cols>
  <sheetData>
    <row r="1" spans="1:34" ht="12.75" customHeight="1">
      <c r="A1" s="1"/>
      <c r="B1" s="2"/>
      <c r="C1" s="3"/>
      <c r="D1" s="3"/>
      <c r="E1" s="3"/>
      <c r="F1" s="3"/>
      <c r="G1" s="3"/>
      <c r="H1" s="3"/>
      <c r="I1" s="3"/>
      <c r="J1" s="3"/>
      <c r="K1" s="3"/>
      <c r="L1" s="3"/>
      <c r="M1" s="3"/>
      <c r="N1" s="3"/>
      <c r="O1" s="3"/>
      <c r="P1" s="3"/>
      <c r="Q1" s="3"/>
      <c r="R1" s="3"/>
      <c r="S1" s="3"/>
      <c r="T1" s="3"/>
      <c r="U1" s="3"/>
      <c r="V1" s="3"/>
      <c r="W1" s="3"/>
      <c r="X1" s="3"/>
      <c r="Y1" s="3"/>
      <c r="Z1" s="3"/>
    </row>
    <row r="2" spans="1:34" ht="25.5" customHeight="1">
      <c r="A2" s="1"/>
      <c r="B2" s="4" t="s">
        <v>0</v>
      </c>
      <c r="C2" s="3"/>
      <c r="D2" s="3"/>
      <c r="E2" s="3"/>
      <c r="F2" s="3"/>
      <c r="G2" s="3"/>
      <c r="H2" s="3"/>
      <c r="I2" s="3"/>
      <c r="J2" s="3"/>
      <c r="K2" s="3"/>
      <c r="L2" s="3"/>
      <c r="M2" s="3"/>
      <c r="N2" s="5" t="s">
        <v>1</v>
      </c>
      <c r="O2" s="3"/>
      <c r="P2" s="3"/>
      <c r="Q2" s="3"/>
      <c r="R2" s="3"/>
      <c r="S2" s="3"/>
      <c r="T2" s="3"/>
      <c r="U2" s="3"/>
      <c r="V2" s="3"/>
      <c r="W2" s="3"/>
      <c r="X2" s="3"/>
      <c r="Y2" s="3"/>
      <c r="Z2" s="3"/>
    </row>
    <row r="3" spans="1:34" ht="23.25" customHeight="1">
      <c r="A3" s="1"/>
      <c r="B3" s="6" t="s">
        <v>2</v>
      </c>
      <c r="C3" s="3"/>
      <c r="D3" s="3"/>
      <c r="E3" s="3"/>
      <c r="F3" s="3"/>
      <c r="G3" s="3"/>
      <c r="H3" s="3"/>
      <c r="I3" s="3"/>
      <c r="J3" s="3"/>
      <c r="K3" s="3"/>
      <c r="L3" s="3"/>
      <c r="M3" s="3"/>
      <c r="N3" s="3"/>
      <c r="O3" s="3"/>
      <c r="P3" s="3"/>
      <c r="Q3" s="3"/>
      <c r="R3" s="3"/>
      <c r="S3" s="3"/>
      <c r="T3" s="3"/>
      <c r="U3" s="3"/>
      <c r="V3" s="3"/>
      <c r="W3" s="3"/>
      <c r="X3" s="3"/>
      <c r="Y3" s="3"/>
      <c r="Z3" s="3"/>
    </row>
    <row r="4" spans="1:34" ht="16.5" customHeight="1">
      <c r="A4" s="1"/>
      <c r="B4" s="7"/>
      <c r="C4" s="3"/>
      <c r="D4" s="3"/>
      <c r="E4" s="3"/>
      <c r="F4" s="3"/>
      <c r="G4" s="3"/>
      <c r="H4" s="3"/>
      <c r="I4" s="3"/>
      <c r="J4" s="3"/>
      <c r="K4" s="3"/>
      <c r="L4" s="3"/>
      <c r="M4" s="3"/>
      <c r="N4" s="3"/>
      <c r="O4" s="3"/>
      <c r="P4" s="3"/>
      <c r="Q4" s="3"/>
      <c r="R4" s="3"/>
      <c r="S4" s="3"/>
      <c r="T4" s="3"/>
      <c r="U4" s="3"/>
      <c r="V4" s="3"/>
      <c r="W4" s="3"/>
      <c r="X4" s="3"/>
      <c r="Y4" s="3"/>
      <c r="Z4" s="3"/>
    </row>
    <row r="5" spans="1:34" ht="28.5" customHeight="1">
      <c r="B5" s="8" t="s">
        <v>3</v>
      </c>
      <c r="C5" s="8"/>
      <c r="D5" s="9"/>
      <c r="E5" s="9"/>
      <c r="F5" s="9"/>
      <c r="G5" s="9"/>
      <c r="H5" s="9"/>
      <c r="I5" s="9"/>
      <c r="J5" s="9"/>
      <c r="K5" s="9"/>
      <c r="L5" s="9"/>
      <c r="M5" s="9"/>
      <c r="N5" s="9"/>
      <c r="O5" s="10"/>
      <c r="P5" s="10"/>
      <c r="Q5" s="10"/>
      <c r="R5" s="10"/>
      <c r="S5" s="10"/>
      <c r="T5" s="10"/>
      <c r="U5" s="10"/>
      <c r="V5" s="10"/>
      <c r="W5" s="10"/>
      <c r="X5" s="10"/>
      <c r="Y5" s="10"/>
      <c r="Z5" s="10"/>
      <c r="AA5" s="11"/>
      <c r="AB5" s="11"/>
      <c r="AC5" s="11"/>
      <c r="AD5" s="11"/>
      <c r="AE5" s="11"/>
      <c r="AF5" s="11"/>
      <c r="AG5" s="11"/>
      <c r="AH5" s="11"/>
    </row>
    <row r="6" spans="1:34" ht="12.75" customHeight="1"/>
    <row r="7" spans="1:34" ht="12.75" customHeight="1">
      <c r="B7" s="12" t="s">
        <v>4</v>
      </c>
    </row>
    <row r="8" spans="1:34" ht="12.75" customHeight="1"/>
    <row r="9" spans="1:34" ht="216" customHeight="1">
      <c r="B9" s="228" t="s">
        <v>5</v>
      </c>
      <c r="C9" s="229"/>
      <c r="D9" s="229"/>
      <c r="E9" s="229"/>
      <c r="F9" s="229"/>
      <c r="G9" s="229"/>
      <c r="H9" s="229"/>
      <c r="I9" s="229"/>
      <c r="J9" s="229"/>
      <c r="K9" s="229"/>
      <c r="L9" s="229"/>
      <c r="M9" s="229"/>
      <c r="N9" s="230"/>
    </row>
    <row r="10" spans="1:34" ht="13.5" customHeight="1"/>
    <row r="11" spans="1:34" ht="165.75" customHeight="1">
      <c r="B11" s="228" t="s">
        <v>6</v>
      </c>
      <c r="C11" s="229"/>
      <c r="D11" s="229"/>
      <c r="E11" s="229"/>
      <c r="F11" s="229"/>
      <c r="G11" s="229"/>
      <c r="H11" s="229"/>
      <c r="I11" s="229"/>
      <c r="J11" s="229"/>
      <c r="K11" s="229"/>
      <c r="L11" s="229"/>
      <c r="M11" s="229"/>
      <c r="N11" s="230"/>
    </row>
    <row r="12" spans="1:34" ht="13.5" customHeight="1"/>
    <row r="13" spans="1:34" ht="199.5" customHeight="1">
      <c r="B13" s="228" t="s">
        <v>7</v>
      </c>
      <c r="C13" s="229"/>
      <c r="D13" s="229"/>
      <c r="E13" s="229"/>
      <c r="F13" s="229"/>
      <c r="G13" s="229"/>
      <c r="H13" s="229"/>
      <c r="I13" s="229"/>
      <c r="J13" s="229"/>
      <c r="K13" s="229"/>
      <c r="L13" s="229"/>
      <c r="M13" s="229"/>
      <c r="N13" s="230"/>
    </row>
    <row r="14" spans="1:34" ht="12.75" customHeight="1"/>
    <row r="15" spans="1:34" ht="409.5" customHeight="1">
      <c r="B15" s="231" t="s">
        <v>8</v>
      </c>
      <c r="C15" s="229"/>
      <c r="D15" s="229"/>
      <c r="E15" s="229"/>
      <c r="F15" s="229"/>
      <c r="G15" s="229"/>
      <c r="H15" s="229"/>
      <c r="I15" s="229"/>
      <c r="J15" s="229"/>
      <c r="K15" s="229"/>
      <c r="L15" s="229"/>
      <c r="M15" s="229"/>
      <c r="N15" s="230"/>
    </row>
    <row r="16" spans="1:34" ht="12.75" customHeight="1"/>
    <row r="17" spans="2:14" ht="29.25" customHeight="1">
      <c r="B17" s="232" t="s">
        <v>9</v>
      </c>
      <c r="C17" s="229"/>
      <c r="D17" s="229"/>
      <c r="E17" s="229"/>
      <c r="F17" s="229"/>
      <c r="G17" s="229"/>
      <c r="H17" s="229"/>
      <c r="I17" s="229"/>
      <c r="J17" s="229"/>
      <c r="K17" s="229"/>
      <c r="L17" s="229"/>
      <c r="M17" s="229"/>
      <c r="N17" s="230"/>
    </row>
    <row r="18" spans="2:14" ht="12.75" customHeight="1"/>
    <row r="19" spans="2:14" ht="12.75" customHeight="1">
      <c r="B19" s="13" t="s">
        <v>10</v>
      </c>
      <c r="C19" s="14"/>
      <c r="D19" s="14"/>
      <c r="E19" s="14"/>
      <c r="F19" s="14"/>
      <c r="G19" s="14"/>
      <c r="H19" s="14"/>
      <c r="I19" s="14"/>
      <c r="J19" s="14"/>
      <c r="K19" s="14"/>
      <c r="L19" s="14"/>
      <c r="M19" s="14"/>
      <c r="N19" s="14"/>
    </row>
    <row r="20" spans="2:14" ht="12.75" customHeight="1">
      <c r="B20" s="15" t="s">
        <v>11</v>
      </c>
      <c r="C20" s="16"/>
      <c r="D20" s="16"/>
      <c r="E20" s="16"/>
      <c r="F20" s="16"/>
      <c r="G20" s="16"/>
      <c r="H20" s="16"/>
      <c r="I20" s="16"/>
      <c r="J20" s="16"/>
      <c r="K20" s="16"/>
      <c r="L20" s="16"/>
      <c r="M20" s="16"/>
      <c r="N20" s="16"/>
    </row>
    <row r="21" spans="2:14" ht="20.25" customHeight="1">
      <c r="B21" s="13" t="s">
        <v>12</v>
      </c>
    </row>
    <row r="22" spans="2:14" ht="12.75" customHeight="1">
      <c r="B22" s="17"/>
    </row>
    <row r="23" spans="2:14" ht="12.75" customHeight="1"/>
    <row r="24" spans="2:14" ht="12.75" customHeight="1"/>
    <row r="25" spans="2:14" ht="12.75" customHeight="1"/>
    <row r="26" spans="2:14" ht="12.75" customHeight="1"/>
    <row r="27" spans="2:14" ht="12.75" customHeight="1"/>
    <row r="28" spans="2:14" ht="12.75" customHeight="1"/>
    <row r="29" spans="2:14" ht="12.75" customHeight="1"/>
    <row r="30" spans="2:14" ht="12.75" customHeight="1"/>
    <row r="31" spans="2:14" ht="12.75" customHeight="1"/>
    <row r="32" spans="2:14"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5">
    <mergeCell ref="B9:N9"/>
    <mergeCell ref="B11:N11"/>
    <mergeCell ref="B13:N13"/>
    <mergeCell ref="B15:N15"/>
    <mergeCell ref="B17:N17"/>
  </mergeCells>
  <hyperlinks>
    <hyperlink ref="B20" r:id="rId1" xr:uid="{00000000-0004-0000-0000-000000000000}"/>
    <hyperlink ref="B21" r:id="rId2" xr:uid="{00000000-0004-0000-0000-000001000000}"/>
  </hyperlinks>
  <pageMargins left="0.78749999999999998" right="0.78749999999999998" top="1.0249999999999999" bottom="1.0249999999999999" header="0" footer="0"/>
  <pageSetup paperSize="9" orientation="portrait"/>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I1000"/>
  <sheetViews>
    <sheetView workbookViewId="0"/>
  </sheetViews>
  <sheetFormatPr baseColWidth="10" defaultColWidth="12.6640625" defaultRowHeight="15" customHeight="1"/>
  <cols>
    <col min="1" max="1" width="7.83203125" customWidth="1"/>
    <col min="2" max="2" width="16.1640625" customWidth="1"/>
    <col min="3" max="3" width="71" customWidth="1"/>
    <col min="4" max="4" width="18.33203125" customWidth="1"/>
    <col min="5" max="5" width="5.5" customWidth="1"/>
    <col min="6" max="6" width="16.5" customWidth="1"/>
    <col min="7" max="7" width="14.6640625" customWidth="1"/>
    <col min="8" max="8" width="12.5" customWidth="1"/>
    <col min="9" max="9" width="11.6640625" customWidth="1"/>
    <col min="10" max="10" width="17.33203125" customWidth="1"/>
    <col min="11" max="11" width="14.5" customWidth="1"/>
    <col min="12" max="12" width="12.5" customWidth="1"/>
    <col min="13" max="13" width="15.5" customWidth="1"/>
    <col min="14" max="15" width="12.5" customWidth="1"/>
    <col min="16" max="16" width="19.5" customWidth="1"/>
    <col min="17" max="17" width="6.83203125" customWidth="1"/>
    <col min="18" max="18" width="4.6640625" customWidth="1"/>
    <col min="19" max="19" width="12.83203125" customWidth="1"/>
    <col min="20" max="20" width="12.1640625" customWidth="1"/>
    <col min="21" max="21" width="6.6640625" customWidth="1"/>
    <col min="22" max="22" width="5.5" customWidth="1"/>
    <col min="23" max="23" width="12" customWidth="1"/>
    <col min="24" max="24" width="11.83203125" customWidth="1"/>
    <col min="25" max="25" width="7.33203125" customWidth="1"/>
    <col min="26" max="35" width="14.5" customWidth="1"/>
  </cols>
  <sheetData>
    <row r="1" spans="1:35" ht="14.25" customHeight="1">
      <c r="A1" s="22"/>
      <c r="B1" s="64"/>
      <c r="C1" s="64"/>
      <c r="D1" s="120"/>
      <c r="E1" s="66"/>
      <c r="F1" s="18"/>
      <c r="G1" s="18"/>
      <c r="H1" s="18"/>
      <c r="I1" s="18"/>
      <c r="J1" s="18"/>
      <c r="K1" s="18"/>
      <c r="L1" s="18"/>
      <c r="M1" s="18"/>
      <c r="N1" s="18"/>
      <c r="O1" s="18"/>
      <c r="P1" s="18"/>
      <c r="Q1" s="18"/>
      <c r="R1" s="18"/>
      <c r="S1" s="18"/>
      <c r="T1" s="18"/>
      <c r="U1" s="18"/>
      <c r="V1" s="18"/>
      <c r="W1" s="18"/>
      <c r="X1" s="18"/>
      <c r="Y1" s="18"/>
      <c r="Z1" s="18"/>
      <c r="AA1" s="22"/>
      <c r="AB1" s="22"/>
      <c r="AC1" s="22"/>
      <c r="AD1" s="22"/>
      <c r="AE1" s="22"/>
      <c r="AF1" s="22"/>
      <c r="AG1" s="22"/>
      <c r="AH1" s="22"/>
      <c r="AI1" s="22"/>
    </row>
    <row r="2" spans="1:35" ht="27" customHeight="1">
      <c r="A2" s="22"/>
      <c r="B2" s="19" t="s">
        <v>0</v>
      </c>
      <c r="C2" s="22"/>
      <c r="D2" s="120"/>
      <c r="E2" s="66"/>
      <c r="F2" s="22"/>
      <c r="G2" s="22"/>
      <c r="H2" s="22"/>
      <c r="I2" s="22"/>
      <c r="J2" s="22"/>
      <c r="K2" s="22"/>
      <c r="L2" s="22"/>
      <c r="M2" s="22"/>
      <c r="N2" s="22"/>
      <c r="O2" s="22"/>
      <c r="P2" s="18"/>
      <c r="Q2" s="18"/>
      <c r="R2" s="18"/>
      <c r="S2" s="18"/>
      <c r="T2" s="18"/>
      <c r="U2" s="18"/>
      <c r="V2" s="18"/>
      <c r="W2" s="18"/>
      <c r="X2" s="18"/>
      <c r="Y2" s="18"/>
      <c r="Z2" s="18"/>
      <c r="AA2" s="22"/>
      <c r="AB2" s="22"/>
      <c r="AC2" s="22"/>
      <c r="AD2" s="22"/>
      <c r="AE2" s="22"/>
      <c r="AF2" s="22"/>
      <c r="AG2" s="22"/>
      <c r="AH2" s="22"/>
      <c r="AI2" s="22"/>
    </row>
    <row r="3" spans="1:35" ht="26.25" customHeight="1">
      <c r="A3" s="22"/>
      <c r="B3" s="20" t="s">
        <v>2</v>
      </c>
      <c r="C3" s="22"/>
      <c r="D3" s="120"/>
      <c r="E3" s="66"/>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ht="26.25" customHeight="1">
      <c r="A4" s="22"/>
      <c r="B4" s="1"/>
      <c r="C4" s="21"/>
      <c r="D4" s="121"/>
      <c r="E4" s="22"/>
      <c r="F4" s="22"/>
      <c r="G4" s="22"/>
      <c r="H4" s="22"/>
      <c r="I4" s="22"/>
      <c r="J4" s="22"/>
      <c r="K4" s="18"/>
      <c r="L4" s="22"/>
      <c r="M4" s="22"/>
      <c r="N4" s="18"/>
      <c r="O4" s="18"/>
      <c r="P4" s="22"/>
      <c r="Q4" s="22"/>
      <c r="R4" s="22"/>
      <c r="S4" s="22"/>
      <c r="T4" s="22"/>
      <c r="U4" s="22"/>
      <c r="V4" s="22"/>
      <c r="W4" s="22"/>
      <c r="X4" s="22"/>
      <c r="Y4" s="22"/>
      <c r="Z4" s="22"/>
      <c r="AA4" s="22"/>
      <c r="AB4" s="22"/>
      <c r="AC4" s="22"/>
      <c r="AD4" s="22"/>
      <c r="AE4" s="22"/>
      <c r="AF4" s="22"/>
      <c r="AG4" s="22"/>
      <c r="AH4" s="22"/>
      <c r="AI4" s="22"/>
    </row>
    <row r="5" spans="1:35" ht="27.75" customHeight="1">
      <c r="A5" s="22"/>
      <c r="B5" s="8" t="s">
        <v>78</v>
      </c>
      <c r="C5" s="8"/>
      <c r="D5" s="122"/>
      <c r="E5" s="68"/>
      <c r="F5" s="67"/>
      <c r="G5" s="67"/>
      <c r="H5" s="67"/>
      <c r="I5" s="67"/>
      <c r="J5" s="67"/>
      <c r="K5" s="67"/>
      <c r="L5" s="67"/>
      <c r="M5" s="67"/>
      <c r="N5" s="23"/>
      <c r="O5" s="23"/>
      <c r="P5" s="22"/>
      <c r="Q5" s="22"/>
      <c r="R5" s="22"/>
      <c r="S5" s="22"/>
      <c r="T5" s="22"/>
      <c r="U5" s="22"/>
      <c r="V5" s="22"/>
      <c r="W5" s="22"/>
      <c r="X5" s="22"/>
      <c r="Y5" s="22"/>
      <c r="Z5" s="22"/>
      <c r="AA5" s="31"/>
      <c r="AB5" s="31"/>
      <c r="AC5" s="31"/>
      <c r="AD5" s="31"/>
      <c r="AE5" s="31"/>
      <c r="AF5" s="31"/>
      <c r="AG5" s="31"/>
      <c r="AH5" s="31"/>
      <c r="AI5" s="31"/>
    </row>
    <row r="6" spans="1:35" ht="11.25" customHeight="1">
      <c r="A6" s="22"/>
      <c r="B6" s="160"/>
      <c r="C6" s="160"/>
      <c r="D6" s="161"/>
      <c r="E6" s="162"/>
      <c r="F6" s="160"/>
      <c r="G6" s="160"/>
      <c r="H6" s="160"/>
      <c r="I6" s="160"/>
      <c r="J6" s="160"/>
      <c r="K6" s="160"/>
      <c r="L6" s="160"/>
      <c r="M6" s="160"/>
      <c r="N6" s="18"/>
      <c r="O6" s="18"/>
      <c r="P6" s="22"/>
      <c r="Q6" s="22"/>
      <c r="R6" s="22"/>
      <c r="S6" s="22"/>
      <c r="T6" s="22"/>
      <c r="U6" s="22"/>
      <c r="V6" s="22"/>
      <c r="W6" s="22"/>
      <c r="X6" s="22"/>
      <c r="Y6" s="22"/>
      <c r="Z6" s="22"/>
      <c r="AA6" s="22"/>
      <c r="AB6" s="22"/>
      <c r="AC6" s="22"/>
      <c r="AD6" s="22"/>
      <c r="AE6" s="22"/>
      <c r="AF6" s="22"/>
      <c r="AG6" s="22"/>
      <c r="AH6" s="22"/>
      <c r="AI6" s="22"/>
    </row>
    <row r="7" spans="1:35" ht="12.75" customHeight="1">
      <c r="A7" s="22"/>
      <c r="B7" s="18"/>
      <c r="C7" s="18"/>
      <c r="D7" s="126"/>
      <c r="E7" s="66"/>
      <c r="F7" s="18"/>
      <c r="G7" s="18"/>
      <c r="H7" s="18"/>
      <c r="I7" s="18"/>
      <c r="J7" s="18"/>
      <c r="K7" s="18"/>
      <c r="L7" s="18"/>
      <c r="M7" s="18"/>
      <c r="N7" s="18"/>
      <c r="O7" s="18"/>
      <c r="P7" s="22"/>
      <c r="Q7" s="22"/>
      <c r="R7" s="22"/>
      <c r="S7" s="22"/>
      <c r="T7" s="22"/>
      <c r="U7" s="22"/>
      <c r="V7" s="22"/>
      <c r="W7" s="22"/>
      <c r="X7" s="22"/>
      <c r="Y7" s="22"/>
      <c r="Z7" s="22"/>
      <c r="AA7" s="22"/>
      <c r="AB7" s="22"/>
      <c r="AC7" s="22"/>
      <c r="AD7" s="22"/>
      <c r="AE7" s="22"/>
      <c r="AF7" s="22"/>
      <c r="AG7" s="22"/>
      <c r="AH7" s="22"/>
      <c r="AI7" s="22"/>
    </row>
    <row r="8" spans="1:35" ht="18.75" customHeight="1">
      <c r="A8" s="22"/>
      <c r="B8" s="262" t="s">
        <v>242</v>
      </c>
      <c r="C8" s="239"/>
      <c r="D8" s="239"/>
      <c r="E8" s="239"/>
      <c r="F8" s="239"/>
      <c r="G8" s="239"/>
      <c r="H8" s="239"/>
      <c r="I8" s="239"/>
      <c r="J8" s="239"/>
      <c r="K8" s="239"/>
      <c r="L8" s="239"/>
      <c r="M8" s="240"/>
      <c r="N8" s="18"/>
      <c r="O8" s="18"/>
      <c r="P8" s="22"/>
      <c r="Q8" s="22"/>
      <c r="R8" s="22"/>
      <c r="S8" s="22"/>
      <c r="T8" s="22"/>
      <c r="U8" s="22"/>
      <c r="V8" s="22"/>
      <c r="W8" s="22"/>
      <c r="X8" s="22"/>
      <c r="Y8" s="22"/>
      <c r="Z8" s="22"/>
      <c r="AA8" s="22"/>
      <c r="AB8" s="22"/>
      <c r="AC8" s="22"/>
      <c r="AD8" s="22"/>
      <c r="AE8" s="22"/>
      <c r="AF8" s="22"/>
      <c r="AG8" s="22"/>
      <c r="AH8" s="22"/>
      <c r="AI8" s="22"/>
    </row>
    <row r="9" spans="1:35" ht="30" customHeight="1">
      <c r="A9" s="22"/>
      <c r="B9" s="251" t="s">
        <v>80</v>
      </c>
      <c r="C9" s="239"/>
      <c r="D9" s="239"/>
      <c r="E9" s="239"/>
      <c r="F9" s="239"/>
      <c r="G9" s="239"/>
      <c r="H9" s="239"/>
      <c r="I9" s="239"/>
      <c r="J9" s="239"/>
      <c r="K9" s="239"/>
      <c r="L9" s="239"/>
      <c r="M9" s="240"/>
      <c r="N9" s="18"/>
      <c r="O9" s="18"/>
      <c r="P9" s="22"/>
      <c r="Q9" s="22"/>
      <c r="R9" s="22"/>
      <c r="S9" s="22"/>
      <c r="T9" s="22"/>
      <c r="U9" s="22"/>
      <c r="V9" s="22"/>
      <c r="W9" s="22"/>
      <c r="X9" s="22"/>
      <c r="Y9" s="22"/>
      <c r="Z9" s="22"/>
      <c r="AA9" s="22"/>
      <c r="AB9" s="22"/>
      <c r="AC9" s="22"/>
      <c r="AD9" s="22"/>
      <c r="AE9" s="22"/>
      <c r="AF9" s="22"/>
      <c r="AG9" s="22"/>
      <c r="AH9" s="22"/>
      <c r="AI9" s="22"/>
    </row>
    <row r="10" spans="1:35" ht="17.25" customHeight="1">
      <c r="A10" s="22"/>
      <c r="B10" s="163"/>
      <c r="C10" s="163"/>
      <c r="D10" s="164"/>
      <c r="E10" s="163"/>
      <c r="F10" s="163"/>
      <c r="G10" s="163"/>
      <c r="H10" s="163"/>
      <c r="I10" s="163"/>
      <c r="J10" s="163"/>
      <c r="K10" s="163"/>
      <c r="L10" s="163"/>
      <c r="M10" s="163"/>
      <c r="N10" s="18"/>
      <c r="O10" s="18"/>
      <c r="P10" s="18"/>
      <c r="Q10" s="18"/>
      <c r="R10" s="18"/>
      <c r="S10" s="22"/>
      <c r="T10" s="22"/>
      <c r="U10" s="18"/>
      <c r="V10" s="18"/>
      <c r="W10" s="18"/>
      <c r="X10" s="18"/>
      <c r="Y10" s="18"/>
      <c r="Z10" s="22"/>
      <c r="AA10" s="22"/>
      <c r="AB10" s="22"/>
      <c r="AC10" s="22"/>
      <c r="AD10" s="22"/>
      <c r="AE10" s="22"/>
      <c r="AF10" s="22"/>
      <c r="AG10" s="22"/>
      <c r="AH10" s="22"/>
      <c r="AI10" s="22"/>
    </row>
    <row r="11" spans="1:35" ht="25.5" customHeight="1">
      <c r="A11" s="22"/>
      <c r="B11" s="252" t="s">
        <v>81</v>
      </c>
      <c r="C11" s="253"/>
      <c r="D11" s="121"/>
      <c r="E11" s="22"/>
      <c r="F11" s="72" t="s">
        <v>82</v>
      </c>
      <c r="G11" s="73" t="s">
        <v>83</v>
      </c>
      <c r="H11" s="74" t="s">
        <v>84</v>
      </c>
      <c r="I11" s="63"/>
      <c r="J11" s="72" t="s">
        <v>85</v>
      </c>
      <c r="K11" s="73" t="s">
        <v>83</v>
      </c>
      <c r="L11" s="74" t="s">
        <v>84</v>
      </c>
      <c r="M11" s="18"/>
      <c r="N11" s="18"/>
      <c r="O11" s="18"/>
      <c r="P11" s="18"/>
      <c r="Q11" s="18"/>
      <c r="R11" s="18"/>
      <c r="S11" s="22"/>
      <c r="T11" s="22"/>
      <c r="U11" s="18"/>
      <c r="V11" s="18"/>
      <c r="W11" s="18"/>
      <c r="X11" s="18"/>
      <c r="Y11" s="18"/>
      <c r="Z11" s="22"/>
      <c r="AA11" s="22"/>
      <c r="AB11" s="22"/>
      <c r="AC11" s="22"/>
      <c r="AD11" s="22"/>
      <c r="AE11" s="22"/>
      <c r="AF11" s="22"/>
      <c r="AG11" s="22"/>
      <c r="AH11" s="22"/>
      <c r="AI11" s="22"/>
    </row>
    <row r="12" spans="1:35" ht="12" customHeight="1">
      <c r="A12" s="22"/>
      <c r="B12" s="76" t="s">
        <v>86</v>
      </c>
      <c r="C12" s="77">
        <f>COUNTIF($B$21:$B$116,B12)</f>
        <v>6</v>
      </c>
      <c r="D12" s="121"/>
      <c r="E12" s="22"/>
      <c r="F12" s="78" t="s">
        <v>87</v>
      </c>
      <c r="G12" s="79">
        <f ca="1">J23+J40+J57+J74+J91+J108</f>
        <v>0</v>
      </c>
      <c r="H12" s="80">
        <f t="shared" ref="H12:H14" ca="1" si="0">IF(($G$15+$K$15)=0,0,G12/($G$15+$K$15))</f>
        <v>0</v>
      </c>
      <c r="I12" s="22"/>
      <c r="J12" s="81" t="s">
        <v>88</v>
      </c>
      <c r="K12" s="79">
        <f ca="1">G23+G40+G57+G74+G91+G108</f>
        <v>0</v>
      </c>
      <c r="L12" s="80">
        <f t="shared" ref="L12:L14" ca="1" si="1">IF(($G$15+$K$15)=0,0,K12/($G$15+$K$15))</f>
        <v>0</v>
      </c>
      <c r="M12" s="18"/>
      <c r="N12" s="82" t="s">
        <v>89</v>
      </c>
      <c r="O12" s="83" t="s">
        <v>90</v>
      </c>
      <c r="P12" s="18"/>
      <c r="Q12" s="18"/>
      <c r="R12" s="18"/>
      <c r="S12" s="22"/>
      <c r="T12" s="22"/>
      <c r="U12" s="18"/>
      <c r="V12" s="18"/>
      <c r="W12" s="18"/>
      <c r="X12" s="18"/>
      <c r="Y12" s="18"/>
      <c r="Z12" s="22"/>
      <c r="AA12" s="22"/>
      <c r="AB12" s="22"/>
      <c r="AC12" s="22"/>
      <c r="AD12" s="22"/>
      <c r="AE12" s="22"/>
      <c r="AF12" s="22"/>
      <c r="AG12" s="22"/>
      <c r="AH12" s="22"/>
      <c r="AI12" s="22"/>
    </row>
    <row r="13" spans="1:35" ht="12" customHeight="1">
      <c r="A13" s="22"/>
      <c r="B13" s="76"/>
      <c r="C13" s="77"/>
      <c r="D13" s="121"/>
      <c r="E13" s="22"/>
      <c r="F13" s="78" t="s">
        <v>91</v>
      </c>
      <c r="G13" s="79">
        <f ca="1">I23+I40+I57+I74+I91+I108</f>
        <v>6</v>
      </c>
      <c r="H13" s="80">
        <f t="shared" ca="1" si="0"/>
        <v>0.33333333333333331</v>
      </c>
      <c r="I13" s="22"/>
      <c r="J13" s="81" t="s">
        <v>92</v>
      </c>
      <c r="K13" s="79">
        <f ca="1">F23+F40+F57+F74+F91+F108</f>
        <v>0</v>
      </c>
      <c r="L13" s="80">
        <f t="shared" ca="1" si="1"/>
        <v>0</v>
      </c>
      <c r="M13" s="18"/>
      <c r="N13" s="84" t="s">
        <v>93</v>
      </c>
      <c r="O13" s="83" t="s">
        <v>94</v>
      </c>
      <c r="P13" s="18"/>
      <c r="Q13" s="18"/>
      <c r="R13" s="18"/>
      <c r="S13" s="22"/>
      <c r="T13" s="22"/>
      <c r="U13" s="18"/>
      <c r="V13" s="18"/>
      <c r="W13" s="18"/>
      <c r="X13" s="18"/>
      <c r="Y13" s="18"/>
      <c r="Z13" s="22"/>
      <c r="AA13" s="22"/>
      <c r="AB13" s="22"/>
      <c r="AC13" s="22"/>
      <c r="AD13" s="22"/>
      <c r="AE13" s="22"/>
      <c r="AF13" s="22"/>
      <c r="AG13" s="22"/>
      <c r="AH13" s="22"/>
      <c r="AI13" s="22"/>
    </row>
    <row r="14" spans="1:35" ht="12" customHeight="1">
      <c r="A14" s="22"/>
      <c r="B14" s="85" t="s">
        <v>95</v>
      </c>
      <c r="C14" s="86">
        <f>C12+C13</f>
        <v>6</v>
      </c>
      <c r="D14" s="121"/>
      <c r="E14" s="22"/>
      <c r="F14" s="78" t="s">
        <v>96</v>
      </c>
      <c r="G14" s="79">
        <f ca="1">H23+H40+H57+H74+H91+H108</f>
        <v>12</v>
      </c>
      <c r="H14" s="80">
        <f t="shared" ca="1" si="0"/>
        <v>0.66666666666666663</v>
      </c>
      <c r="I14" s="22"/>
      <c r="J14" s="81" t="s">
        <v>97</v>
      </c>
      <c r="K14" s="79">
        <f ca="1">K23+K40+K57+K74+K91+K108</f>
        <v>0</v>
      </c>
      <c r="L14" s="80">
        <f t="shared" ca="1" si="1"/>
        <v>0</v>
      </c>
      <c r="M14" s="18"/>
      <c r="N14" s="89" t="s">
        <v>98</v>
      </c>
      <c r="O14" s="83" t="s">
        <v>99</v>
      </c>
      <c r="P14" s="18"/>
      <c r="Q14" s="18"/>
      <c r="R14" s="18"/>
      <c r="S14" s="22"/>
      <c r="T14" s="22"/>
      <c r="U14" s="18"/>
      <c r="V14" s="18"/>
      <c r="W14" s="18"/>
      <c r="X14" s="18"/>
      <c r="Y14" s="18"/>
      <c r="Z14" s="22"/>
      <c r="AA14" s="22"/>
      <c r="AB14" s="22"/>
      <c r="AC14" s="22"/>
      <c r="AD14" s="22"/>
      <c r="AE14" s="22"/>
      <c r="AF14" s="22"/>
      <c r="AG14" s="22"/>
      <c r="AH14" s="22"/>
      <c r="AI14" s="22"/>
    </row>
    <row r="15" spans="1:35" ht="12" customHeight="1">
      <c r="A15" s="22"/>
      <c r="B15" s="63"/>
      <c r="C15" s="22"/>
      <c r="D15" s="121"/>
      <c r="E15" s="22"/>
      <c r="F15" s="85" t="s">
        <v>95</v>
      </c>
      <c r="G15" s="90">
        <f t="shared" ref="G15:H15" ca="1" si="2">SUM(G12:G14)</f>
        <v>18</v>
      </c>
      <c r="H15" s="91">
        <f t="shared" ca="1" si="2"/>
        <v>1</v>
      </c>
      <c r="I15" s="22"/>
      <c r="J15" s="85" t="s">
        <v>95</v>
      </c>
      <c r="K15" s="90">
        <f t="shared" ref="K15:L15" ca="1" si="3">SUM(K12:K13)</f>
        <v>0</v>
      </c>
      <c r="L15" s="91">
        <f t="shared" ca="1" si="3"/>
        <v>0</v>
      </c>
      <c r="M15" s="18"/>
      <c r="N15" s="18"/>
      <c r="O15" s="18"/>
      <c r="P15" s="18"/>
      <c r="Q15" s="18"/>
      <c r="R15" s="18"/>
      <c r="S15" s="22"/>
      <c r="T15" s="22"/>
      <c r="U15" s="18"/>
      <c r="V15" s="18"/>
      <c r="W15" s="18"/>
      <c r="X15" s="18"/>
      <c r="Y15" s="18"/>
      <c r="Z15" s="22"/>
      <c r="AA15" s="22"/>
      <c r="AB15" s="22"/>
      <c r="AC15" s="22"/>
      <c r="AD15" s="22"/>
      <c r="AE15" s="22"/>
      <c r="AF15" s="22"/>
      <c r="AG15" s="22"/>
      <c r="AH15" s="22"/>
      <c r="AI15" s="22"/>
    </row>
    <row r="16" spans="1:35" ht="12" customHeight="1">
      <c r="A16" s="22"/>
      <c r="B16" s="63"/>
      <c r="C16" s="22"/>
      <c r="D16" s="121"/>
      <c r="E16" s="22"/>
      <c r="F16" s="92"/>
      <c r="G16" s="92"/>
      <c r="H16" s="93"/>
      <c r="I16" s="22"/>
      <c r="J16" s="92"/>
      <c r="K16" s="92"/>
      <c r="L16" s="93"/>
      <c r="M16" s="18"/>
      <c r="N16" s="18"/>
      <c r="O16" s="18"/>
      <c r="P16" s="18"/>
      <c r="Q16" s="18"/>
      <c r="R16" s="18"/>
      <c r="S16" s="22"/>
      <c r="T16" s="22"/>
      <c r="U16" s="18"/>
      <c r="V16" s="18"/>
      <c r="W16" s="18"/>
      <c r="X16" s="18"/>
      <c r="Y16" s="18"/>
      <c r="Z16" s="22"/>
      <c r="AA16" s="22"/>
      <c r="AB16" s="22"/>
      <c r="AC16" s="22"/>
      <c r="AD16" s="22"/>
      <c r="AE16" s="22"/>
      <c r="AF16" s="22"/>
      <c r="AG16" s="22"/>
      <c r="AH16" s="22"/>
      <c r="AI16" s="22"/>
    </row>
    <row r="17" spans="1:35" ht="31.5" customHeight="1">
      <c r="A17" s="94" t="s">
        <v>100</v>
      </c>
      <c r="B17" s="95" t="s">
        <v>86</v>
      </c>
      <c r="C17" s="96" t="s">
        <v>243</v>
      </c>
      <c r="D17" s="128" t="s">
        <v>102</v>
      </c>
      <c r="E17" s="22"/>
      <c r="F17" s="254" t="s">
        <v>103</v>
      </c>
      <c r="G17" s="255"/>
      <c r="H17" s="255"/>
      <c r="I17" s="255"/>
      <c r="J17" s="256"/>
      <c r="K17" s="92"/>
      <c r="L17" s="93"/>
      <c r="M17" s="18"/>
      <c r="N17" s="18"/>
      <c r="O17" s="18"/>
      <c r="P17" s="18"/>
      <c r="Q17" s="18"/>
      <c r="R17" s="18"/>
      <c r="S17" s="22"/>
      <c r="T17" s="22"/>
      <c r="U17" s="18"/>
      <c r="V17" s="18"/>
      <c r="W17" s="18"/>
      <c r="X17" s="18"/>
      <c r="Y17" s="18"/>
      <c r="Z17" s="22"/>
      <c r="AA17" s="22"/>
      <c r="AB17" s="22"/>
      <c r="AC17" s="22"/>
      <c r="AD17" s="22"/>
      <c r="AE17" s="22"/>
      <c r="AF17" s="22"/>
      <c r="AG17" s="22"/>
      <c r="AH17" s="22"/>
      <c r="AI17" s="22"/>
    </row>
    <row r="18" spans="1:35" ht="18" customHeight="1">
      <c r="A18" s="98" t="s">
        <v>104</v>
      </c>
      <c r="B18" s="98" t="s">
        <v>104</v>
      </c>
      <c r="C18" s="98" t="s">
        <v>104</v>
      </c>
      <c r="D18" s="103" t="s">
        <v>93</v>
      </c>
      <c r="E18" s="22"/>
      <c r="F18" s="257"/>
      <c r="G18" s="245"/>
      <c r="H18" s="245"/>
      <c r="I18" s="245"/>
      <c r="J18" s="258"/>
      <c r="K18" s="22"/>
      <c r="L18" s="18"/>
      <c r="M18" s="18"/>
      <c r="N18" s="18"/>
      <c r="O18" s="18"/>
      <c r="P18" s="18"/>
      <c r="Q18" s="18"/>
      <c r="R18" s="18"/>
      <c r="S18" s="22"/>
      <c r="T18" s="22"/>
      <c r="U18" s="18"/>
      <c r="V18" s="18"/>
      <c r="W18" s="18"/>
      <c r="X18" s="18"/>
      <c r="Y18" s="18"/>
      <c r="Z18" s="22"/>
      <c r="AA18" s="22"/>
      <c r="AB18" s="22"/>
      <c r="AC18" s="22"/>
      <c r="AD18" s="22"/>
      <c r="AE18" s="22"/>
      <c r="AF18" s="22"/>
      <c r="AG18" s="22"/>
      <c r="AH18" s="22"/>
      <c r="AI18" s="22"/>
    </row>
    <row r="19" spans="1:35" ht="12.75" customHeight="1">
      <c r="A19" s="109"/>
      <c r="B19" s="109"/>
      <c r="C19" s="109"/>
      <c r="D19" s="134"/>
      <c r="E19" s="22"/>
      <c r="F19" s="257"/>
      <c r="G19" s="245"/>
      <c r="H19" s="245"/>
      <c r="I19" s="245"/>
      <c r="J19" s="258"/>
      <c r="K19" s="22"/>
      <c r="L19" s="18"/>
      <c r="M19" s="18"/>
      <c r="N19" s="18"/>
      <c r="O19" s="18"/>
      <c r="P19" s="18"/>
      <c r="Q19" s="18"/>
      <c r="R19" s="18"/>
      <c r="S19" s="22"/>
      <c r="T19" s="22"/>
      <c r="U19" s="18"/>
      <c r="V19" s="18"/>
      <c r="W19" s="18"/>
      <c r="X19" s="18"/>
      <c r="Y19" s="18"/>
      <c r="Z19" s="22"/>
      <c r="AA19" s="22"/>
      <c r="AB19" s="22"/>
      <c r="AC19" s="22"/>
      <c r="AD19" s="22"/>
      <c r="AE19" s="22"/>
      <c r="AF19" s="22"/>
      <c r="AG19" s="22"/>
      <c r="AH19" s="22"/>
      <c r="AI19" s="22"/>
    </row>
    <row r="20" spans="1:35" ht="13.5" customHeight="1">
      <c r="A20" s="22"/>
      <c r="B20" s="18"/>
      <c r="C20" s="18"/>
      <c r="D20" s="127"/>
      <c r="E20" s="100"/>
      <c r="F20" s="259"/>
      <c r="G20" s="260"/>
      <c r="H20" s="260"/>
      <c r="I20" s="260"/>
      <c r="J20" s="261"/>
      <c r="K20" s="18"/>
      <c r="L20" s="18"/>
      <c r="M20" s="18"/>
      <c r="N20" s="22"/>
      <c r="O20" s="22"/>
      <c r="P20" s="22"/>
      <c r="Q20" s="22"/>
      <c r="R20" s="22"/>
      <c r="S20" s="22"/>
      <c r="T20" s="22"/>
      <c r="U20" s="22"/>
      <c r="V20" s="22"/>
      <c r="W20" s="22"/>
      <c r="X20" s="22"/>
      <c r="Y20" s="22"/>
      <c r="Z20" s="22"/>
      <c r="AA20" s="22"/>
      <c r="AB20" s="22"/>
      <c r="AC20" s="22"/>
      <c r="AD20" s="22"/>
      <c r="AE20" s="22"/>
      <c r="AF20" s="22"/>
      <c r="AG20" s="22"/>
      <c r="AH20" s="22"/>
      <c r="AI20" s="22"/>
    </row>
    <row r="21" spans="1:35" ht="29.25" customHeight="1">
      <c r="A21" s="94" t="s">
        <v>100</v>
      </c>
      <c r="B21" s="95" t="s">
        <v>86</v>
      </c>
      <c r="C21" s="96" t="s">
        <v>244</v>
      </c>
      <c r="D21" s="128" t="s">
        <v>106</v>
      </c>
      <c r="E21" s="114"/>
      <c r="F21" s="22"/>
      <c r="G21" s="22"/>
      <c r="H21" s="22"/>
      <c r="I21" s="22"/>
      <c r="J21" s="22"/>
      <c r="K21" s="18"/>
      <c r="L21" s="22"/>
      <c r="M21" s="22"/>
      <c r="N21" s="22"/>
      <c r="O21" s="22"/>
      <c r="P21" s="22"/>
      <c r="Q21" s="22"/>
      <c r="R21" s="22"/>
      <c r="S21" s="22"/>
      <c r="T21" s="22"/>
      <c r="U21" s="22"/>
      <c r="V21" s="22"/>
      <c r="W21" s="22"/>
      <c r="X21" s="22"/>
      <c r="Y21" s="22"/>
      <c r="Z21" s="22"/>
      <c r="AA21" s="22"/>
      <c r="AB21" s="22"/>
      <c r="AC21" s="22"/>
      <c r="AD21" s="22"/>
      <c r="AE21" s="22"/>
      <c r="AF21" s="22"/>
      <c r="AG21" s="22"/>
      <c r="AH21" s="22"/>
      <c r="AI21" s="22"/>
    </row>
    <row r="22" spans="1:35" ht="12" customHeight="1">
      <c r="A22" s="98">
        <f t="array" ref="A22">IFERROR(INDEX('03.Muestra'!$B$8:$B$17,SMALL(IF("Página Web"='03.Muestra'!$D$8:$D$17,ROW('03.Muestra'!$B$8:$B$17)-MIN(ROW('03.Muestra'!$D$8:$D$17))+1,""),ROW()-21)),"")</f>
        <v>1</v>
      </c>
      <c r="B22" s="129" t="str">
        <f t="array" ref="B22">IFERROR(INDEX('03.Muestra'!$C$8:$C$17,SMALL(IF("Página Web"='03.Muestra'!$D$8:$D$17,ROW('03.Muestra'!$C$8:$C$17)-MIN(ROW('03.Muestra'!$D$8:$D$17))+1,""),ROW()-21)),"")</f>
        <v>Home</v>
      </c>
      <c r="C22" s="130" t="str">
        <f t="array" ref="C22">IFERROR(INDEX('03.Muestra'!$F$8:$F$17,SMALL(IF("Página Web"='03.Muestra'!$D$8:$D$17,ROW('03.Muestra'!$F$8:$F$17)-MIN(ROW('03.Muestra'!$D$8:$D$17))+1,""),ROW()-21)),"")</f>
        <v>https://pigmentoayd.com/</v>
      </c>
      <c r="D22" s="103" t="str">
        <f t="shared" ref="D22:D31" si="4">IF(C22="","",$D$18)</f>
        <v>N/A</v>
      </c>
      <c r="E22" s="66" t="str">
        <f t="shared" ref="E22:E27" si="5">IF(D22&lt;&gt;"",IF(AND(B22&lt;&gt;"",C22&lt;&gt;""),"","ERR"),"")</f>
        <v/>
      </c>
      <c r="F22" s="104" t="s">
        <v>89</v>
      </c>
      <c r="G22" s="89" t="s">
        <v>98</v>
      </c>
      <c r="H22" s="84" t="s">
        <v>93</v>
      </c>
      <c r="I22" s="105" t="s">
        <v>91</v>
      </c>
      <c r="J22" s="106" t="s">
        <v>87</v>
      </c>
      <c r="K22" s="131" t="s">
        <v>97</v>
      </c>
      <c r="L22" s="22"/>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ht="12" customHeight="1">
      <c r="A23" s="98">
        <f t="array" ref="A23">IFERROR(INDEX('03.Muestra'!$B$8:$B$17,SMALL(IF("Página Web"='03.Muestra'!$D$8:$D$17,ROW('03.Muestra'!$B$8:$B$17)-MIN(ROW('03.Muestra'!$D$8:$D$17))+1,""),ROW()-21)),"")</f>
        <v>2</v>
      </c>
      <c r="B23" s="129" t="str">
        <f t="array" ref="B23">IFERROR(INDEX('03.Muestra'!$C$8:$C$17,SMALL(IF("Página Web"='03.Muestra'!$D$8:$D$17,ROW('03.Muestra'!$C$8:$C$17)-MIN(ROW('03.Muestra'!$D$8:$D$17))+1,""),ROW()-21)),"")</f>
        <v>Contacto</v>
      </c>
      <c r="C23" s="130" t="str">
        <f t="array" ref="C23">IFERROR(INDEX('03.Muestra'!$F$8:$F$17,SMALL(IF("Página Web"='03.Muestra'!$D$8:$D$17,ROW('03.Muestra'!$F$8:$F$17)-MIN(ROW('03.Muestra'!$D$8:$D$17))+1,""),ROW()-21)),"")</f>
        <v>https://pigmentoayd.com/contacto</v>
      </c>
      <c r="D23" s="103" t="str">
        <f t="shared" si="4"/>
        <v>N/A</v>
      </c>
      <c r="E23" s="66" t="str">
        <f t="shared" si="5"/>
        <v/>
      </c>
      <c r="F23" s="107">
        <f ca="1">COUNTIF($D22:INDIRECT("$D" &amp;  SUM(ROW()-1,'03.Muestra'!$D$20)-1),F22)</f>
        <v>0</v>
      </c>
      <c r="G23" s="107">
        <f ca="1">COUNTIF($D22:INDIRECT("$D" &amp;  SUM(ROW()-1,'03.Muestra'!$D$20)-1),G22)</f>
        <v>0</v>
      </c>
      <c r="H23" s="107">
        <f ca="1">COUNTIF($D22:INDIRECT("$D" &amp;  SUM(ROW()-1,'03.Muestra'!$D$20)-1),H22)</f>
        <v>3</v>
      </c>
      <c r="I23" s="107">
        <f ca="1">COUNTIF($D22:INDIRECT("$D" &amp;  SUM(ROW()-1,'03.Muestra'!$D$20)-1),I22)</f>
        <v>0</v>
      </c>
      <c r="J23" s="107">
        <f ca="1">COUNTIF($D22:INDIRECT("$D" &amp;  SUM(ROW()-1,'03.Muestra'!$D$20)-1),J22)</f>
        <v>0</v>
      </c>
      <c r="K23" s="132">
        <f ca="1">IF(COUNTIF('03.Muestra'!$D$8:$D$17,"Página Web")=0,0,COUNTBLANK($D22:INDIRECT("$D" &amp;  SUM(ROW()-1,COUNTIF('03.Muestra'!$D$8:$D$17,"Página Web"))-1)))</f>
        <v>0</v>
      </c>
      <c r="L23" s="22"/>
      <c r="M23" s="22"/>
      <c r="N23" s="22"/>
      <c r="O23" s="22"/>
      <c r="P23" s="22"/>
      <c r="Q23" s="22"/>
      <c r="R23" s="22"/>
      <c r="S23" s="22"/>
      <c r="T23" s="22"/>
      <c r="U23" s="22"/>
      <c r="V23" s="22"/>
      <c r="W23" s="22"/>
      <c r="X23" s="22"/>
      <c r="Y23" s="22"/>
      <c r="Z23" s="22"/>
      <c r="AA23" s="22"/>
      <c r="AB23" s="22"/>
      <c r="AC23" s="22"/>
      <c r="AD23" s="22"/>
      <c r="AE23" s="22"/>
      <c r="AF23" s="22"/>
      <c r="AG23" s="22"/>
      <c r="AH23" s="22"/>
      <c r="AI23" s="22"/>
    </row>
    <row r="24" spans="1:35" ht="12" customHeight="1">
      <c r="A24" s="98">
        <f t="array" ref="A24">IFERROR(INDEX('03.Muestra'!$B$8:$B$17,SMALL(IF("Página Web"='03.Muestra'!$D$8:$D$17,ROW('03.Muestra'!$B$8:$B$17)-MIN(ROW('03.Muestra'!$D$8:$D$17))+1,""),ROW()-21)),"")</f>
        <v>3</v>
      </c>
      <c r="B24" s="129" t="str">
        <f t="array" ref="B24">IFERROR(INDEX('03.Muestra'!$C$8:$C$17,SMALL(IF("Página Web"='03.Muestra'!$D$8:$D$17,ROW('03.Muestra'!$C$8:$C$17)-MIN(ROW('03.Muestra'!$D$8:$D$17))+1,""),ROW()-21)),"")</f>
        <v>Servicios</v>
      </c>
      <c r="C24" s="130" t="str">
        <f t="array" ref="C24">IFERROR(INDEX('03.Muestra'!$F$8:$F$17,SMALL(IF("Página Web"='03.Muestra'!$D$8:$D$17,ROW('03.Muestra'!$F$8:$F$17)-MIN(ROW('03.Muestra'!$D$8:$D$17))+1,""),ROW()-21)),"")</f>
        <v>https://pigmentoayd.com/servicios</v>
      </c>
      <c r="D24" s="103" t="str">
        <f t="shared" si="4"/>
        <v>N/A</v>
      </c>
      <c r="E24" s="66" t="str">
        <f t="shared" si="5"/>
        <v/>
      </c>
      <c r="F24" s="22"/>
      <c r="G24" s="18"/>
      <c r="H24" s="18"/>
      <c r="I24" s="18"/>
      <c r="J24" s="18"/>
      <c r="K24" s="18"/>
      <c r="L24" s="22"/>
      <c r="M24" s="22"/>
      <c r="N24" s="22"/>
      <c r="O24" s="22"/>
      <c r="P24" s="22"/>
      <c r="Q24" s="22"/>
      <c r="R24" s="22"/>
      <c r="S24" s="22"/>
      <c r="T24" s="22"/>
      <c r="U24" s="22"/>
      <c r="V24" s="22"/>
      <c r="W24" s="22"/>
      <c r="X24" s="22"/>
      <c r="Y24" s="22"/>
      <c r="Z24" s="22"/>
      <c r="AA24" s="22"/>
      <c r="AB24" s="22"/>
      <c r="AC24" s="22"/>
      <c r="AD24" s="22"/>
      <c r="AE24" s="22"/>
      <c r="AF24" s="22"/>
      <c r="AG24" s="22"/>
      <c r="AH24" s="22"/>
      <c r="AI24" s="22"/>
    </row>
    <row r="25" spans="1:35" ht="12" customHeight="1">
      <c r="A25" s="98" t="str">
        <f t="array" ref="A25">IFERROR(INDEX('03.Muestra'!$B$8:$B$17,SMALL(IF("Página Web"='03.Muestra'!$D$8:$D$17,ROW('03.Muestra'!$B$8:$B$17)-MIN(ROW('03.Muestra'!$D$8:$D$17))+1,""),ROW()-21)),"")</f>
        <v/>
      </c>
      <c r="B25" s="129" t="str">
        <f t="array" ref="B25">IFERROR(INDEX('03.Muestra'!$C$8:$C$17,SMALL(IF("Página Web"='03.Muestra'!$D$8:$D$17,ROW('03.Muestra'!$C$8:$C$17)-MIN(ROW('03.Muestra'!$D$8:$D$17))+1,""),ROW()-21)),"")</f>
        <v/>
      </c>
      <c r="C25" s="129" t="str">
        <f t="array" ref="C25">IFERROR(INDEX('03.Muestra'!$F$8:$F$17,SMALL(IF("Página Web"='03.Muestra'!$D$8:$D$17,ROW('03.Muestra'!$F$8:$F$17)-MIN(ROW('03.Muestra'!$D$8:$D$17))+1,""),ROW()-21)),"")</f>
        <v/>
      </c>
      <c r="D25" s="103" t="str">
        <f t="shared" si="4"/>
        <v/>
      </c>
      <c r="E25" s="66" t="str">
        <f t="shared" si="5"/>
        <v/>
      </c>
      <c r="F25" s="22"/>
      <c r="G25" s="18"/>
      <c r="H25" s="18"/>
      <c r="I25" s="18"/>
      <c r="J25" s="18"/>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row>
    <row r="26" spans="1:35" ht="12" customHeight="1">
      <c r="A26" s="98" t="str">
        <f t="array" ref="A26">IFERROR(INDEX('03.Muestra'!$B$8:$B$17,SMALL(IF("Página Web"='03.Muestra'!$D$8:$D$17,ROW('03.Muestra'!$B$8:$B$17)-MIN(ROW('03.Muestra'!$D$8:$D$17))+1,""),ROW()-21)),"")</f>
        <v/>
      </c>
      <c r="B26" s="129" t="str">
        <f t="array" ref="B26">IFERROR(INDEX('03.Muestra'!$C$8:$C$17,SMALL(IF("Página Web"='03.Muestra'!$D$8:$D$17,ROW('03.Muestra'!$C$8:$C$17)-MIN(ROW('03.Muestra'!$D$8:$D$17))+1,""),ROW()-21)),"")</f>
        <v/>
      </c>
      <c r="C26" s="129" t="str">
        <f t="array" ref="C26">IFERROR(INDEX('03.Muestra'!$F$8:$F$17,SMALL(IF("Página Web"='03.Muestra'!$D$8:$D$17,ROW('03.Muestra'!$F$8:$F$17)-MIN(ROW('03.Muestra'!$D$8:$D$17))+1,""),ROW()-21)),"")</f>
        <v/>
      </c>
      <c r="D26" s="103" t="str">
        <f t="shared" si="4"/>
        <v/>
      </c>
      <c r="E26" s="66" t="str">
        <f t="shared" si="5"/>
        <v/>
      </c>
      <c r="F26" s="22"/>
      <c r="G26" s="18"/>
      <c r="H26" s="18"/>
      <c r="I26" s="18"/>
      <c r="J26" s="18"/>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row>
    <row r="27" spans="1:35" ht="12" customHeight="1">
      <c r="A27" s="98" t="str">
        <f t="array" ref="A27">IFERROR(INDEX('03.Muestra'!$B$8:$B$17,SMALL(IF("Página Web"='03.Muestra'!$D$8:$D$17,ROW('03.Muestra'!$B$8:$B$17)-MIN(ROW('03.Muestra'!$D$8:$D$17))+1,""),ROW()-21)),"")</f>
        <v/>
      </c>
      <c r="B27" s="129" t="str">
        <f t="array" ref="B27">IFERROR(INDEX('03.Muestra'!$C$8:$C$17,SMALL(IF("Página Web"='03.Muestra'!$D$8:$D$17,ROW('03.Muestra'!$C$8:$C$17)-MIN(ROW('03.Muestra'!$D$8:$D$17))+1,""),ROW()-21)),"")</f>
        <v/>
      </c>
      <c r="C27" s="129" t="str">
        <f t="array" ref="C27">IFERROR(INDEX('03.Muestra'!$F$8:$F$17,SMALL(IF("Página Web"='03.Muestra'!$D$8:$D$17,ROW('03.Muestra'!$F$8:$F$17)-MIN(ROW('03.Muestra'!$D$8:$D$17))+1,""),ROW()-21)),"")</f>
        <v/>
      </c>
      <c r="D27" s="103" t="str">
        <f t="shared" si="4"/>
        <v/>
      </c>
      <c r="E27" s="66" t="str">
        <f t="shared" si="5"/>
        <v/>
      </c>
      <c r="F27" s="22"/>
      <c r="G27" s="18"/>
      <c r="H27" s="18"/>
      <c r="I27" s="18"/>
      <c r="J27" s="18"/>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row>
    <row r="28" spans="1:35" ht="12" customHeight="1">
      <c r="A28" s="98" t="str">
        <f t="array" ref="A28">IFERROR(INDEX('03.Muestra'!$B$8:$B$17,SMALL(IF("Página Web"='03.Muestra'!$D$8:$D$17,ROW('03.Muestra'!$B$8:$B$17)-MIN(ROW('03.Muestra'!$D$8:$D$17))+1,""),ROW()-21)),"")</f>
        <v/>
      </c>
      <c r="B28" s="129" t="str">
        <f t="array" ref="B28">IFERROR(INDEX('03.Muestra'!$C$8:$C$17,SMALL(IF("Página Web"='03.Muestra'!$D$8:$D$17,ROW('03.Muestra'!$C$8:$C$17)-MIN(ROW('03.Muestra'!$D$8:$D$17))+1,""),ROW()-21)),"")</f>
        <v/>
      </c>
      <c r="C28" s="129" t="str">
        <f t="array" ref="C28">IFERROR(INDEX('03.Muestra'!$F$8:$F$17,SMALL(IF("Página Web"='03.Muestra'!$D$8:$D$17,ROW('03.Muestra'!$F$8:$F$17)-MIN(ROW('03.Muestra'!$D$8:$D$17))+1,""),ROW()-21)),"")</f>
        <v/>
      </c>
      <c r="D28" s="103" t="str">
        <f t="shared" si="4"/>
        <v/>
      </c>
      <c r="E28" s="66"/>
      <c r="F28" s="22"/>
      <c r="G28" s="18"/>
      <c r="H28" s="18"/>
      <c r="I28" s="18"/>
      <c r="J28" s="18"/>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row>
    <row r="29" spans="1:35" ht="12" customHeight="1">
      <c r="A29" s="98" t="str">
        <f t="array" ref="A29">IFERROR(INDEX('03.Muestra'!$B$8:$B$17,SMALL(IF("Página Web"='03.Muestra'!$D$8:$D$17,ROW('03.Muestra'!$B$8:$B$17)-MIN(ROW('03.Muestra'!$D$8:$D$17))+1,""),ROW()-21)),"")</f>
        <v/>
      </c>
      <c r="B29" s="129" t="str">
        <f t="array" ref="B29">IFERROR(INDEX('03.Muestra'!$C$8:$C$17,SMALL(IF("Página Web"='03.Muestra'!$D$8:$D$17,ROW('03.Muestra'!$C$8:$C$17)-MIN(ROW('03.Muestra'!$D$8:$D$17))+1,""),ROW()-21)),"")</f>
        <v/>
      </c>
      <c r="C29" s="129" t="str">
        <f t="array" ref="C29">IFERROR(INDEX('03.Muestra'!$F$8:$F$17,SMALL(IF("Página Web"='03.Muestra'!$D$8:$D$17,ROW('03.Muestra'!$F$8:$F$17)-MIN(ROW('03.Muestra'!$D$8:$D$17))+1,""),ROW()-21)),"")</f>
        <v/>
      </c>
      <c r="D29" s="103" t="str">
        <f t="shared" si="4"/>
        <v/>
      </c>
      <c r="E29" s="66"/>
      <c r="F29" s="22"/>
      <c r="G29" s="18"/>
      <c r="H29" s="18"/>
      <c r="I29" s="18"/>
      <c r="J29" s="18"/>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row>
    <row r="30" spans="1:35" ht="12" customHeight="1">
      <c r="A30" s="98" t="str">
        <f t="array" ref="A30">IFERROR(INDEX('03.Muestra'!$B$8:$B$17,SMALL(IF("Página Web"='03.Muestra'!$D$8:$D$17,ROW('03.Muestra'!$B$8:$B$17)-MIN(ROW('03.Muestra'!$D$8:$D$17))+1,""),ROW()-21)),"")</f>
        <v/>
      </c>
      <c r="B30" s="129" t="str">
        <f t="array" ref="B30">IFERROR(INDEX('03.Muestra'!$C$8:$C$17,SMALL(IF("Página Web"='03.Muestra'!$D$8:$D$17,ROW('03.Muestra'!$C$8:$C$17)-MIN(ROW('03.Muestra'!$D$8:$D$17))+1,""),ROW()-21)),"")</f>
        <v/>
      </c>
      <c r="C30" s="129" t="str">
        <f t="array" ref="C30">IFERROR(INDEX('03.Muestra'!$F$8:$F$17,SMALL(IF("Página Web"='03.Muestra'!$D$8:$D$17,ROW('03.Muestra'!$F$8:$F$17)-MIN(ROW('03.Muestra'!$D$8:$D$17))+1,""),ROW()-21)),"")</f>
        <v/>
      </c>
      <c r="D30" s="103" t="str">
        <f t="shared" si="4"/>
        <v/>
      </c>
      <c r="E30" s="66" t="str">
        <f t="shared" ref="E30:E31" si="6">IF(D30&lt;&gt;"",IF(AND(B30&lt;&gt;"",C30&lt;&gt;""),"","ERR"),"")</f>
        <v/>
      </c>
      <c r="F30" s="18"/>
      <c r="G30" s="18"/>
      <c r="H30" s="18"/>
      <c r="I30" s="18"/>
      <c r="J30" s="18"/>
      <c r="K30" s="22"/>
      <c r="L30" s="83"/>
      <c r="M30" s="22"/>
      <c r="N30" s="22"/>
      <c r="O30" s="22"/>
      <c r="P30" s="22"/>
      <c r="Q30" s="22"/>
      <c r="R30" s="22"/>
      <c r="S30" s="22"/>
      <c r="T30" s="22"/>
      <c r="U30" s="22"/>
      <c r="V30" s="22"/>
      <c r="W30" s="22"/>
      <c r="X30" s="22"/>
      <c r="Y30" s="22"/>
      <c r="Z30" s="22"/>
      <c r="AA30" s="22"/>
      <c r="AB30" s="22"/>
      <c r="AC30" s="22"/>
      <c r="AD30" s="22"/>
      <c r="AE30" s="22"/>
      <c r="AF30" s="22"/>
      <c r="AG30" s="22"/>
      <c r="AH30" s="22"/>
      <c r="AI30" s="22"/>
    </row>
    <row r="31" spans="1:35" ht="12" customHeight="1">
      <c r="A31" s="98" t="str">
        <f t="array" ref="A31">IFERROR(INDEX('03.Muestra'!$B$8:$B$17,SMALL(IF("Página Web"='03.Muestra'!$D$8:$D$17,ROW('03.Muestra'!$B$8:$B$17)-MIN(ROW('03.Muestra'!$D$8:$D$17))+1,""),ROW()-21)),"")</f>
        <v/>
      </c>
      <c r="B31" s="129" t="str">
        <f t="array" ref="B31">IFERROR(INDEX('03.Muestra'!$C$8:$C$17,SMALL(IF("Página Web"='03.Muestra'!$D$8:$D$17,ROW('03.Muestra'!$C$8:$C$17)-MIN(ROW('03.Muestra'!$D$8:$D$17))+1,""),ROW()-21)),"")</f>
        <v/>
      </c>
      <c r="C31" s="129" t="str">
        <f t="array" ref="C31">IFERROR(INDEX('03.Muestra'!$F$8:$F$17,SMALL(IF("Página Web"='03.Muestra'!$D$8:$D$17,ROW('03.Muestra'!$F$8:$F$17)-MIN(ROW('03.Muestra'!$D$8:$D$17))+1,""),ROW()-21)),"")</f>
        <v/>
      </c>
      <c r="D31" s="103" t="str">
        <f t="shared" si="4"/>
        <v/>
      </c>
      <c r="E31" s="66" t="str">
        <f t="shared" si="6"/>
        <v/>
      </c>
      <c r="F31" s="18"/>
      <c r="G31" s="18"/>
      <c r="H31" s="18"/>
      <c r="I31" s="18"/>
      <c r="J31" s="18"/>
      <c r="K31" s="18"/>
      <c r="L31" s="22"/>
      <c r="M31" s="22"/>
      <c r="N31" s="22"/>
      <c r="O31" s="22"/>
      <c r="P31" s="22"/>
      <c r="Q31" s="22"/>
      <c r="R31" s="22"/>
      <c r="S31" s="22"/>
      <c r="T31" s="22"/>
      <c r="U31" s="22"/>
      <c r="V31" s="22"/>
      <c r="W31" s="22"/>
      <c r="X31" s="22"/>
      <c r="Y31" s="22"/>
      <c r="Z31" s="22"/>
      <c r="AA31" s="22"/>
      <c r="AB31" s="22"/>
      <c r="AC31" s="22"/>
      <c r="AD31" s="22"/>
      <c r="AE31" s="22"/>
      <c r="AF31" s="22"/>
      <c r="AG31" s="22"/>
      <c r="AH31" s="22"/>
      <c r="AI31" s="22"/>
    </row>
    <row r="32" spans="1:35" ht="12" customHeight="1">
      <c r="A32" s="63"/>
      <c r="B32" s="133"/>
      <c r="C32" s="133"/>
      <c r="D32" s="134"/>
      <c r="E32" s="66"/>
      <c r="F32" s="18"/>
      <c r="G32" s="18"/>
      <c r="H32" s="18"/>
      <c r="I32" s="18"/>
      <c r="J32" s="18"/>
      <c r="K32" s="18"/>
      <c r="L32" s="22"/>
      <c r="M32" s="22"/>
      <c r="N32" s="22"/>
      <c r="O32" s="22"/>
      <c r="P32" s="22"/>
      <c r="Q32" s="22"/>
      <c r="R32" s="22"/>
      <c r="S32" s="22"/>
      <c r="T32" s="22"/>
      <c r="U32" s="22"/>
      <c r="V32" s="22"/>
      <c r="W32" s="22"/>
      <c r="X32" s="22"/>
      <c r="Y32" s="22"/>
      <c r="Z32" s="22"/>
      <c r="AA32" s="22"/>
      <c r="AB32" s="22"/>
      <c r="AC32" s="22"/>
      <c r="AD32" s="22"/>
      <c r="AE32" s="22"/>
      <c r="AF32" s="22"/>
      <c r="AG32" s="22"/>
      <c r="AH32" s="22"/>
      <c r="AI32" s="22"/>
    </row>
    <row r="33" spans="1:35" ht="12" customHeight="1">
      <c r="A33" s="63"/>
      <c r="B33" s="133"/>
      <c r="C33" s="133"/>
      <c r="D33" s="134"/>
      <c r="E33" s="66"/>
      <c r="F33" s="18"/>
      <c r="G33" s="18"/>
      <c r="H33" s="18"/>
      <c r="I33" s="18"/>
      <c r="J33" s="18"/>
      <c r="K33" s="18"/>
      <c r="L33" s="22"/>
      <c r="M33" s="22"/>
      <c r="N33" s="22"/>
      <c r="O33" s="22"/>
      <c r="P33" s="22"/>
      <c r="Q33" s="22"/>
      <c r="R33" s="22"/>
      <c r="S33" s="22"/>
      <c r="T33" s="22"/>
      <c r="U33" s="22"/>
      <c r="V33" s="22"/>
      <c r="W33" s="22"/>
      <c r="X33" s="22"/>
      <c r="Y33" s="22"/>
      <c r="Z33" s="22"/>
      <c r="AA33" s="22"/>
      <c r="AB33" s="22"/>
      <c r="AC33" s="22"/>
      <c r="AD33" s="22"/>
      <c r="AE33" s="22"/>
      <c r="AF33" s="22"/>
      <c r="AG33" s="22"/>
      <c r="AH33" s="22"/>
      <c r="AI33" s="22"/>
    </row>
    <row r="34" spans="1:35" ht="12.75" customHeight="1">
      <c r="A34" s="111"/>
      <c r="B34" s="112"/>
      <c r="C34" s="111"/>
      <c r="D34" s="135"/>
      <c r="E34" s="66"/>
      <c r="F34" s="18"/>
      <c r="G34" s="18"/>
      <c r="H34" s="18"/>
      <c r="I34" s="18"/>
      <c r="J34" s="18"/>
      <c r="K34" s="18"/>
      <c r="L34" s="22"/>
      <c r="M34" s="22"/>
      <c r="N34" s="22"/>
      <c r="O34" s="22"/>
      <c r="P34" s="22"/>
      <c r="Q34" s="22"/>
      <c r="R34" s="22"/>
      <c r="S34" s="22"/>
      <c r="T34" s="22"/>
      <c r="U34" s="22"/>
      <c r="V34" s="22"/>
      <c r="W34" s="22"/>
      <c r="X34" s="22"/>
      <c r="Y34" s="22"/>
      <c r="Z34" s="22"/>
      <c r="AA34" s="22"/>
      <c r="AB34" s="22"/>
      <c r="AC34" s="22"/>
      <c r="AD34" s="22"/>
      <c r="AE34" s="22"/>
      <c r="AF34" s="22"/>
      <c r="AG34" s="22"/>
      <c r="AH34" s="22"/>
      <c r="AI34" s="22"/>
    </row>
    <row r="35" spans="1:35" ht="19.5" customHeight="1">
      <c r="A35" s="109"/>
      <c r="B35" s="109"/>
      <c r="C35" s="109"/>
      <c r="D35" s="136"/>
      <c r="E35" s="66"/>
      <c r="F35" s="22"/>
      <c r="G35" s="18"/>
      <c r="H35" s="18"/>
      <c r="I35" s="18"/>
      <c r="J35" s="18"/>
      <c r="K35" s="18"/>
      <c r="L35" s="22"/>
      <c r="M35" s="22"/>
      <c r="N35" s="22"/>
      <c r="O35" s="22"/>
      <c r="P35" s="22"/>
      <c r="Q35" s="22"/>
      <c r="R35" s="22"/>
      <c r="S35" s="22"/>
      <c r="T35" s="22"/>
      <c r="U35" s="22"/>
      <c r="V35" s="22"/>
      <c r="W35" s="22"/>
      <c r="X35" s="22"/>
      <c r="Y35" s="22"/>
      <c r="Z35" s="22"/>
      <c r="AA35" s="22"/>
      <c r="AB35" s="22"/>
      <c r="AC35" s="22"/>
      <c r="AD35" s="22"/>
      <c r="AE35" s="22"/>
      <c r="AF35" s="22"/>
      <c r="AG35" s="22"/>
      <c r="AH35" s="22"/>
      <c r="AI35" s="22"/>
    </row>
    <row r="36" spans="1:35" ht="12" customHeight="1">
      <c r="A36" s="22"/>
      <c r="B36" s="18"/>
      <c r="C36" s="18"/>
      <c r="D36" s="127"/>
      <c r="E36" s="66"/>
      <c r="F36" s="18"/>
      <c r="G36" s="18"/>
      <c r="H36" s="18"/>
      <c r="I36" s="18"/>
      <c r="J36" s="18"/>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row>
    <row r="37" spans="1:35" ht="12" customHeight="1">
      <c r="A37" s="22"/>
      <c r="B37" s="18"/>
      <c r="C37" s="18"/>
      <c r="D37" s="127"/>
      <c r="E37" s="100"/>
      <c r="F37" s="18"/>
      <c r="G37" s="18"/>
      <c r="H37" s="18"/>
      <c r="I37" s="18"/>
      <c r="J37" s="18"/>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row>
    <row r="38" spans="1:35" ht="29.25" customHeight="1">
      <c r="A38" s="94" t="s">
        <v>100</v>
      </c>
      <c r="B38" s="95" t="s">
        <v>86</v>
      </c>
      <c r="C38" s="96" t="s">
        <v>245</v>
      </c>
      <c r="D38" s="128" t="s">
        <v>106</v>
      </c>
      <c r="E38" s="114"/>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row>
    <row r="39" spans="1:35" ht="12" customHeight="1">
      <c r="A39" s="98">
        <f t="array" ref="A39">IFERROR(INDEX('03.Muestra'!$B$8:$B$17,SMALL(IF("Página Web"='03.Muestra'!$D$8:$D$17,ROW('03.Muestra'!$B$8:$B$17)-MIN(ROW('03.Muestra'!$D$8:$D$17))+1,""),ROW()-38)),"")</f>
        <v>1</v>
      </c>
      <c r="B39" s="129" t="str">
        <f t="array" ref="B39">IFERROR(INDEX('03.Muestra'!$C$8:$C$17,SMALL(IF("Página Web"='03.Muestra'!$D$8:$D$17,ROW('03.Muestra'!$C$8:$C$17)-MIN(ROW('03.Muestra'!$D$8:$D$17))+1,""),ROW()-38)),"")</f>
        <v>Home</v>
      </c>
      <c r="C39" s="130" t="str">
        <f t="array" ref="C39">IFERROR(INDEX('03.Muestra'!$F$8:$F$17,SMALL(IF("Página Web"='03.Muestra'!$D$8:$D$17,ROW('03.Muestra'!$F$8:$F$17)-MIN(ROW('03.Muestra'!$D$8:$D$17))+1,""),ROW()-38)),"")</f>
        <v>https://pigmentoayd.com/</v>
      </c>
      <c r="D39" s="103" t="s">
        <v>91</v>
      </c>
      <c r="E39" s="66" t="str">
        <f t="shared" ref="E39:E48" si="7">IF(D39&lt;&gt;"",IF(AND(B39&lt;&gt;"",C39&lt;&gt;""),"","ERR"),"")</f>
        <v/>
      </c>
      <c r="F39" s="104" t="s">
        <v>89</v>
      </c>
      <c r="G39" s="89" t="s">
        <v>98</v>
      </c>
      <c r="H39" s="84" t="s">
        <v>93</v>
      </c>
      <c r="I39" s="105" t="s">
        <v>91</v>
      </c>
      <c r="J39" s="106" t="s">
        <v>87</v>
      </c>
      <c r="K39" s="131" t="s">
        <v>97</v>
      </c>
      <c r="L39" s="22"/>
      <c r="M39" s="22"/>
      <c r="N39" s="22"/>
      <c r="O39" s="22"/>
      <c r="P39" s="22"/>
      <c r="Q39" s="22"/>
      <c r="R39" s="22"/>
      <c r="S39" s="22"/>
      <c r="T39" s="22"/>
      <c r="U39" s="22"/>
      <c r="V39" s="22"/>
      <c r="W39" s="22"/>
      <c r="X39" s="22"/>
      <c r="Y39" s="22"/>
      <c r="Z39" s="22"/>
      <c r="AA39" s="22"/>
      <c r="AB39" s="22"/>
      <c r="AC39" s="22"/>
      <c r="AD39" s="22"/>
      <c r="AE39" s="22"/>
      <c r="AF39" s="22"/>
      <c r="AG39" s="22"/>
      <c r="AH39" s="22"/>
      <c r="AI39" s="22"/>
    </row>
    <row r="40" spans="1:35" ht="12" customHeight="1">
      <c r="A40" s="98">
        <f t="array" ref="A40">IFERROR(INDEX('03.Muestra'!$B$8:$B$17,SMALL(IF("Página Web"='03.Muestra'!$D$8:$D$17,ROW('03.Muestra'!$B$8:$B$17)-MIN(ROW('03.Muestra'!$D$8:$D$17))+1,""),ROW()-38)),"")</f>
        <v>2</v>
      </c>
      <c r="B40" s="129" t="str">
        <f t="array" ref="B40">IFERROR(INDEX('03.Muestra'!$C$8:$C$17,SMALL(IF("Página Web"='03.Muestra'!$D$8:$D$17,ROW('03.Muestra'!$C$8:$C$17)-MIN(ROW('03.Muestra'!$D$8:$D$17))+1,""),ROW()-38)),"")</f>
        <v>Contacto</v>
      </c>
      <c r="C40" s="130" t="str">
        <f t="array" ref="C40">IFERROR(INDEX('03.Muestra'!$F$8:$F$17,SMALL(IF("Página Web"='03.Muestra'!$D$8:$D$17,ROW('03.Muestra'!$F$8:$F$17)-MIN(ROW('03.Muestra'!$D$8:$D$17))+1,""),ROW()-38)),"")</f>
        <v>https://pigmentoayd.com/contacto</v>
      </c>
      <c r="D40" s="103" t="s">
        <v>91</v>
      </c>
      <c r="E40" s="66" t="str">
        <f t="shared" si="7"/>
        <v/>
      </c>
      <c r="F40" s="107">
        <f ca="1">COUNTIF($D39:INDIRECT("$D" &amp;  SUM(ROW()-1,'03.Muestra'!$D$20)-1),F39)</f>
        <v>0</v>
      </c>
      <c r="G40" s="107">
        <f ca="1">COUNTIF($D39:INDIRECT("$D" &amp;  SUM(ROW()-1,'03.Muestra'!$D$20)-1),G39)</f>
        <v>0</v>
      </c>
      <c r="H40" s="107">
        <f ca="1">COUNTIF($D39:INDIRECT("$D" &amp;  SUM(ROW()-1,'03.Muestra'!$D$20)-1),H39)</f>
        <v>0</v>
      </c>
      <c r="I40" s="107">
        <f ca="1">COUNTIF($D39:INDIRECT("$D" &amp;  SUM(ROW()-1,'03.Muestra'!$D$20)-1),I39)</f>
        <v>3</v>
      </c>
      <c r="J40" s="107">
        <f ca="1">COUNTIF($D39:INDIRECT("$D" &amp;  SUM(ROW()-1,'03.Muestra'!$D$20)-1),J39)</f>
        <v>0</v>
      </c>
      <c r="K40" s="132">
        <f ca="1">IF(COUNTIF('03.Muestra'!$D$8:$D$17,"Página Web")=0,0,COUNTBLANK($D39:INDIRECT("$D" &amp;  SUM(ROW()-1,COUNTIF('03.Muestra'!$D$8:$D$17,"Página Web"))-1)))</f>
        <v>0</v>
      </c>
      <c r="L40" s="22"/>
      <c r="M40" s="22"/>
      <c r="N40" s="22"/>
      <c r="O40" s="22"/>
      <c r="P40" s="22"/>
      <c r="Q40" s="22"/>
      <c r="R40" s="22"/>
      <c r="S40" s="22"/>
      <c r="T40" s="22"/>
      <c r="U40" s="22"/>
      <c r="V40" s="22"/>
      <c r="W40" s="22"/>
      <c r="X40" s="22"/>
      <c r="Y40" s="22"/>
      <c r="Z40" s="22"/>
      <c r="AA40" s="22"/>
      <c r="AB40" s="22"/>
      <c r="AC40" s="22"/>
      <c r="AD40" s="22"/>
      <c r="AE40" s="22"/>
      <c r="AF40" s="22"/>
      <c r="AG40" s="22"/>
      <c r="AH40" s="22"/>
      <c r="AI40" s="22"/>
    </row>
    <row r="41" spans="1:35" ht="12" customHeight="1">
      <c r="A41" s="98">
        <f t="array" ref="A41">IFERROR(INDEX('03.Muestra'!$B$8:$B$17,SMALL(IF("Página Web"='03.Muestra'!$D$8:$D$17,ROW('03.Muestra'!$B$8:$B$17)-MIN(ROW('03.Muestra'!$D$8:$D$17))+1,""),ROW()-38)),"")</f>
        <v>3</v>
      </c>
      <c r="B41" s="129" t="str">
        <f t="array" ref="B41">IFERROR(INDEX('03.Muestra'!$C$8:$C$17,SMALL(IF("Página Web"='03.Muestra'!$D$8:$D$17,ROW('03.Muestra'!$C$8:$C$17)-MIN(ROW('03.Muestra'!$D$8:$D$17))+1,""),ROW()-38)),"")</f>
        <v>Servicios</v>
      </c>
      <c r="C41" s="130" t="str">
        <f t="array" ref="C41">IFERROR(INDEX('03.Muestra'!$F$8:$F$17,SMALL(IF("Página Web"='03.Muestra'!$D$8:$D$17,ROW('03.Muestra'!$F$8:$F$17)-MIN(ROW('03.Muestra'!$D$8:$D$17))+1,""),ROW()-38)),"")</f>
        <v>https://pigmentoayd.com/servicios</v>
      </c>
      <c r="D41" s="103" t="s">
        <v>91</v>
      </c>
      <c r="E41" s="66" t="str">
        <f t="shared" si="7"/>
        <v/>
      </c>
      <c r="F41" s="22"/>
      <c r="G41" s="18"/>
      <c r="H41" s="18"/>
      <c r="I41" s="18"/>
      <c r="J41" s="18"/>
      <c r="K41" s="148"/>
      <c r="L41" s="22"/>
      <c r="M41" s="22"/>
      <c r="N41" s="22"/>
      <c r="O41" s="22"/>
      <c r="P41" s="22"/>
      <c r="Q41" s="22"/>
      <c r="R41" s="22"/>
      <c r="S41" s="22"/>
      <c r="T41" s="22"/>
      <c r="U41" s="22"/>
      <c r="V41" s="22"/>
      <c r="W41" s="22"/>
      <c r="X41" s="22"/>
      <c r="Y41" s="22"/>
      <c r="Z41" s="22"/>
      <c r="AA41" s="22"/>
      <c r="AB41" s="22"/>
      <c r="AC41" s="22"/>
      <c r="AD41" s="22"/>
      <c r="AE41" s="22"/>
      <c r="AF41" s="22"/>
      <c r="AG41" s="22"/>
      <c r="AH41" s="22"/>
      <c r="AI41" s="22"/>
    </row>
    <row r="42" spans="1:35" ht="12" customHeight="1">
      <c r="A42" s="98" t="str">
        <f t="array" ref="A42">IFERROR(INDEX('03.Muestra'!$B$8:$B$17,SMALL(IF("Página Web"='03.Muestra'!$D$8:$D$17,ROW('03.Muestra'!$B$8:$B$17)-MIN(ROW('03.Muestra'!$D$8:$D$17))+1,""),ROW()-38)),"")</f>
        <v/>
      </c>
      <c r="B42" s="129" t="str">
        <f t="array" ref="B42">IFERROR(INDEX('03.Muestra'!$C$8:$C$17,SMALL(IF("Página Web"='03.Muestra'!$D$8:$D$17,ROW('03.Muestra'!$C$8:$C$17)-MIN(ROW('03.Muestra'!$D$8:$D$17))+1,""),ROW()-38)),"")</f>
        <v/>
      </c>
      <c r="C42" s="129" t="str">
        <f t="array" ref="C42">IFERROR(INDEX('03.Muestra'!$F$8:$F$17,SMALL(IF("Página Web"='03.Muestra'!$D$8:$D$17,ROW('03.Muestra'!$F$8:$F$17)-MIN(ROW('03.Muestra'!$D$8:$D$17))+1,""),ROW()-38)),"")</f>
        <v/>
      </c>
      <c r="D42" s="103" t="str">
        <f t="shared" ref="D42:D48" si="8">IF(C42="","",$D$18)</f>
        <v/>
      </c>
      <c r="E42" s="66" t="str">
        <f t="shared" si="7"/>
        <v/>
      </c>
      <c r="F42" s="22"/>
      <c r="G42" s="18"/>
      <c r="H42" s="18"/>
      <c r="I42" s="18"/>
      <c r="J42" s="18"/>
      <c r="K42" s="148"/>
      <c r="L42" s="22"/>
      <c r="M42" s="22"/>
      <c r="N42" s="22"/>
      <c r="O42" s="22"/>
      <c r="P42" s="22"/>
      <c r="Q42" s="22"/>
      <c r="R42" s="22"/>
      <c r="S42" s="22"/>
      <c r="T42" s="22"/>
      <c r="U42" s="22"/>
      <c r="V42" s="22"/>
      <c r="W42" s="22"/>
      <c r="X42" s="22"/>
      <c r="Y42" s="22"/>
      <c r="Z42" s="22"/>
      <c r="AA42" s="22"/>
      <c r="AB42" s="22"/>
      <c r="AC42" s="22"/>
      <c r="AD42" s="22"/>
      <c r="AE42" s="22"/>
      <c r="AF42" s="22"/>
      <c r="AG42" s="22"/>
      <c r="AH42" s="22"/>
      <c r="AI42" s="22"/>
    </row>
    <row r="43" spans="1:35" ht="12" customHeight="1">
      <c r="A43" s="98" t="str">
        <f t="array" ref="A43">IFERROR(INDEX('03.Muestra'!$B$8:$B$17,SMALL(IF("Página Web"='03.Muestra'!$D$8:$D$17,ROW('03.Muestra'!$B$8:$B$17)-MIN(ROW('03.Muestra'!$D$8:$D$17))+1,""),ROW()-38)),"")</f>
        <v/>
      </c>
      <c r="B43" s="129" t="str">
        <f t="array" ref="B43">IFERROR(INDEX('03.Muestra'!$C$8:$C$17,SMALL(IF("Página Web"='03.Muestra'!$D$8:$D$17,ROW('03.Muestra'!$C$8:$C$17)-MIN(ROW('03.Muestra'!$D$8:$D$17))+1,""),ROW()-38)),"")</f>
        <v/>
      </c>
      <c r="C43" s="129" t="str">
        <f t="array" ref="C43">IFERROR(INDEX('03.Muestra'!$F$8:$F$17,SMALL(IF("Página Web"='03.Muestra'!$D$8:$D$17,ROW('03.Muestra'!$F$8:$F$17)-MIN(ROW('03.Muestra'!$D$8:$D$17))+1,""),ROW()-38)),"")</f>
        <v/>
      </c>
      <c r="D43" s="103" t="str">
        <f t="shared" si="8"/>
        <v/>
      </c>
      <c r="E43" s="66" t="str">
        <f t="shared" si="7"/>
        <v/>
      </c>
      <c r="F43" s="22"/>
      <c r="G43" s="18"/>
      <c r="H43" s="18"/>
      <c r="I43" s="18"/>
      <c r="J43" s="18"/>
      <c r="K43" s="148"/>
      <c r="L43" s="22"/>
      <c r="M43" s="22"/>
      <c r="N43" s="22"/>
      <c r="O43" s="22"/>
      <c r="P43" s="22"/>
      <c r="Q43" s="22"/>
      <c r="R43" s="22"/>
      <c r="S43" s="22"/>
      <c r="T43" s="22"/>
      <c r="U43" s="22"/>
      <c r="V43" s="22"/>
      <c r="W43" s="22"/>
      <c r="X43" s="22"/>
      <c r="Y43" s="22"/>
      <c r="Z43" s="22"/>
      <c r="AA43" s="22"/>
      <c r="AB43" s="22"/>
      <c r="AC43" s="22"/>
      <c r="AD43" s="22"/>
      <c r="AE43" s="22"/>
      <c r="AF43" s="22"/>
      <c r="AG43" s="22"/>
      <c r="AH43" s="22"/>
      <c r="AI43" s="22"/>
    </row>
    <row r="44" spans="1:35" ht="12" customHeight="1">
      <c r="A44" s="98" t="str">
        <f t="array" ref="A44">IFERROR(INDEX('03.Muestra'!$B$8:$B$17,SMALL(IF("Página Web"='03.Muestra'!$D$8:$D$17,ROW('03.Muestra'!$B$8:$B$17)-MIN(ROW('03.Muestra'!$D$8:$D$17))+1,""),ROW()-38)),"")</f>
        <v/>
      </c>
      <c r="B44" s="129" t="str">
        <f t="array" ref="B44">IFERROR(INDEX('03.Muestra'!$C$8:$C$17,SMALL(IF("Página Web"='03.Muestra'!$D$8:$D$17,ROW('03.Muestra'!$C$8:$C$17)-MIN(ROW('03.Muestra'!$D$8:$D$17))+1,""),ROW()-38)),"")</f>
        <v/>
      </c>
      <c r="C44" s="129" t="str">
        <f t="array" ref="C44">IFERROR(INDEX('03.Muestra'!$F$8:$F$17,SMALL(IF("Página Web"='03.Muestra'!$D$8:$D$17,ROW('03.Muestra'!$F$8:$F$17)-MIN(ROW('03.Muestra'!$D$8:$D$17))+1,""),ROW()-38)),"")</f>
        <v/>
      </c>
      <c r="D44" s="103" t="str">
        <f t="shared" si="8"/>
        <v/>
      </c>
      <c r="E44" s="66" t="str">
        <f t="shared" si="7"/>
        <v/>
      </c>
      <c r="F44" s="22"/>
      <c r="G44" s="18"/>
      <c r="H44" s="18"/>
      <c r="I44" s="18"/>
      <c r="J44" s="18"/>
      <c r="K44" s="148"/>
      <c r="L44" s="22"/>
      <c r="M44" s="22"/>
      <c r="N44" s="22"/>
      <c r="O44" s="22"/>
      <c r="P44" s="22"/>
      <c r="Q44" s="22"/>
      <c r="R44" s="22"/>
      <c r="S44" s="22"/>
      <c r="T44" s="22"/>
      <c r="U44" s="22"/>
      <c r="V44" s="22"/>
      <c r="W44" s="22"/>
      <c r="X44" s="22"/>
      <c r="Y44" s="22"/>
      <c r="Z44" s="22"/>
      <c r="AA44" s="22"/>
      <c r="AB44" s="22"/>
      <c r="AC44" s="22"/>
      <c r="AD44" s="22"/>
      <c r="AE44" s="22"/>
      <c r="AF44" s="22"/>
      <c r="AG44" s="22"/>
      <c r="AH44" s="22"/>
      <c r="AI44" s="22"/>
    </row>
    <row r="45" spans="1:35" ht="12" customHeight="1">
      <c r="A45" s="98" t="str">
        <f t="array" ref="A45">IFERROR(INDEX('03.Muestra'!$B$8:$B$17,SMALL(IF("Página Web"='03.Muestra'!$D$8:$D$17,ROW('03.Muestra'!$B$8:$B$17)-MIN(ROW('03.Muestra'!$D$8:$D$17))+1,""),ROW()-38)),"")</f>
        <v/>
      </c>
      <c r="B45" s="129" t="str">
        <f t="array" ref="B45">IFERROR(INDEX('03.Muestra'!$C$8:$C$17,SMALL(IF("Página Web"='03.Muestra'!$D$8:$D$17,ROW('03.Muestra'!$C$8:$C$17)-MIN(ROW('03.Muestra'!$D$8:$D$17))+1,""),ROW()-38)),"")</f>
        <v/>
      </c>
      <c r="C45" s="129" t="str">
        <f t="array" ref="C45">IFERROR(INDEX('03.Muestra'!$F$8:$F$17,SMALL(IF("Página Web"='03.Muestra'!$D$8:$D$17,ROW('03.Muestra'!$F$8:$F$17)-MIN(ROW('03.Muestra'!$D$8:$D$17))+1,""),ROW()-38)),"")</f>
        <v/>
      </c>
      <c r="D45" s="103" t="str">
        <f t="shared" si="8"/>
        <v/>
      </c>
      <c r="E45" s="66" t="str">
        <f t="shared" si="7"/>
        <v/>
      </c>
      <c r="F45" s="18"/>
      <c r="G45" s="18"/>
      <c r="H45" s="18"/>
      <c r="I45" s="18"/>
      <c r="J45" s="18"/>
      <c r="K45" s="148"/>
      <c r="L45" s="22"/>
      <c r="M45" s="22"/>
      <c r="N45" s="22"/>
      <c r="O45" s="22"/>
      <c r="P45" s="22"/>
      <c r="Q45" s="22"/>
      <c r="R45" s="22"/>
      <c r="S45" s="22"/>
      <c r="T45" s="22"/>
      <c r="U45" s="22"/>
      <c r="V45" s="22"/>
      <c r="W45" s="22"/>
      <c r="X45" s="22"/>
      <c r="Y45" s="22"/>
      <c r="Z45" s="22"/>
      <c r="AA45" s="22"/>
      <c r="AB45" s="22"/>
      <c r="AC45" s="22"/>
      <c r="AD45" s="22"/>
      <c r="AE45" s="22"/>
      <c r="AF45" s="22"/>
      <c r="AG45" s="22"/>
      <c r="AH45" s="22"/>
      <c r="AI45" s="22"/>
    </row>
    <row r="46" spans="1:35" ht="12" customHeight="1">
      <c r="A46" s="98" t="str">
        <f t="array" ref="A46">IFERROR(INDEX('03.Muestra'!$B$8:$B$17,SMALL(IF("Página Web"='03.Muestra'!$D$8:$D$17,ROW('03.Muestra'!$B$8:$B$17)-MIN(ROW('03.Muestra'!$D$8:$D$17))+1,""),ROW()-38)),"")</f>
        <v/>
      </c>
      <c r="B46" s="129" t="str">
        <f t="array" ref="B46">IFERROR(INDEX('03.Muestra'!$C$8:$C$17,SMALL(IF("Página Web"='03.Muestra'!$D$8:$D$17,ROW('03.Muestra'!$C$8:$C$17)-MIN(ROW('03.Muestra'!$D$8:$D$17))+1,""),ROW()-38)),"")</f>
        <v/>
      </c>
      <c r="C46" s="129" t="str">
        <f t="array" ref="C46">IFERROR(INDEX('03.Muestra'!$F$8:$F$17,SMALL(IF("Página Web"='03.Muestra'!$D$8:$D$17,ROW('03.Muestra'!$F$8:$F$17)-MIN(ROW('03.Muestra'!$D$8:$D$17))+1,""),ROW()-38)),"")</f>
        <v/>
      </c>
      <c r="D46" s="103" t="str">
        <f t="shared" si="8"/>
        <v/>
      </c>
      <c r="E46" s="66" t="str">
        <f t="shared" si="7"/>
        <v/>
      </c>
      <c r="F46" s="18"/>
      <c r="G46" s="18"/>
      <c r="H46" s="18"/>
      <c r="I46" s="18"/>
      <c r="J46" s="18"/>
      <c r="K46" s="148"/>
      <c r="L46" s="22"/>
      <c r="M46" s="22"/>
      <c r="N46" s="22"/>
      <c r="O46" s="22"/>
      <c r="P46" s="22"/>
      <c r="Q46" s="22"/>
      <c r="R46" s="22"/>
      <c r="S46" s="22"/>
      <c r="T46" s="22"/>
      <c r="U46" s="22"/>
      <c r="V46" s="22"/>
      <c r="W46" s="22"/>
      <c r="X46" s="22"/>
      <c r="Y46" s="22"/>
      <c r="Z46" s="22"/>
      <c r="AA46" s="22"/>
      <c r="AB46" s="22"/>
      <c r="AC46" s="22"/>
      <c r="AD46" s="22"/>
      <c r="AE46" s="22"/>
      <c r="AF46" s="22"/>
      <c r="AG46" s="22"/>
      <c r="AH46" s="22"/>
      <c r="AI46" s="22"/>
    </row>
    <row r="47" spans="1:35" ht="12" customHeight="1">
      <c r="A47" s="98" t="str">
        <f t="array" ref="A47">IFERROR(INDEX('03.Muestra'!$B$8:$B$17,SMALL(IF("Página Web"='03.Muestra'!$D$8:$D$17,ROW('03.Muestra'!$B$8:$B$17)-MIN(ROW('03.Muestra'!$D$8:$D$17))+1,""),ROW()-38)),"")</f>
        <v/>
      </c>
      <c r="B47" s="129" t="str">
        <f t="array" ref="B47">IFERROR(INDEX('03.Muestra'!$C$8:$C$17,SMALL(IF("Página Web"='03.Muestra'!$D$8:$D$17,ROW('03.Muestra'!$C$8:$C$17)-MIN(ROW('03.Muestra'!$D$8:$D$17))+1,""),ROW()-38)),"")</f>
        <v/>
      </c>
      <c r="C47" s="129" t="str">
        <f t="array" ref="C47">IFERROR(INDEX('03.Muestra'!$F$8:$F$17,SMALL(IF("Página Web"='03.Muestra'!$D$8:$D$17,ROW('03.Muestra'!$F$8:$F$17)-MIN(ROW('03.Muestra'!$D$8:$D$17))+1,""),ROW()-38)),"")</f>
        <v/>
      </c>
      <c r="D47" s="103" t="str">
        <f t="shared" si="8"/>
        <v/>
      </c>
      <c r="E47" s="66" t="str">
        <f t="shared" si="7"/>
        <v/>
      </c>
      <c r="F47" s="18"/>
      <c r="G47" s="18"/>
      <c r="H47" s="18"/>
      <c r="I47" s="18"/>
      <c r="J47" s="18"/>
      <c r="K47" s="148"/>
      <c r="L47" s="22"/>
      <c r="M47" s="22"/>
      <c r="N47" s="22"/>
      <c r="O47" s="22"/>
      <c r="P47" s="22"/>
      <c r="Q47" s="22"/>
      <c r="R47" s="22"/>
      <c r="S47" s="22"/>
      <c r="T47" s="22"/>
      <c r="U47" s="22"/>
      <c r="V47" s="22"/>
      <c r="W47" s="22"/>
      <c r="X47" s="22"/>
      <c r="Y47" s="22"/>
      <c r="Z47" s="22"/>
      <c r="AA47" s="22"/>
      <c r="AB47" s="22"/>
      <c r="AC47" s="22"/>
      <c r="AD47" s="22"/>
      <c r="AE47" s="22"/>
      <c r="AF47" s="22"/>
      <c r="AG47" s="22"/>
      <c r="AH47" s="22"/>
      <c r="AI47" s="22"/>
    </row>
    <row r="48" spans="1:35" ht="12" customHeight="1">
      <c r="A48" s="98" t="str">
        <f t="array" ref="A48">IFERROR(INDEX('03.Muestra'!$B$8:$B$17,SMALL(IF("Página Web"='03.Muestra'!$D$8:$D$17,ROW('03.Muestra'!$B$8:$B$17)-MIN(ROW('03.Muestra'!$D$8:$D$17))+1,""),ROW()-38)),"")</f>
        <v/>
      </c>
      <c r="B48" s="129" t="str">
        <f t="array" ref="B48">IFERROR(INDEX('03.Muestra'!$C$8:$C$17,SMALL(IF("Página Web"='03.Muestra'!$D$8:$D$17,ROW('03.Muestra'!$C$8:$C$17)-MIN(ROW('03.Muestra'!$D$8:$D$17))+1,""),ROW()-38)),"")</f>
        <v/>
      </c>
      <c r="C48" s="129" t="str">
        <f t="array" ref="C48">IFERROR(INDEX('03.Muestra'!$F$8:$F$17,SMALL(IF("Página Web"='03.Muestra'!$D$8:$D$17,ROW('03.Muestra'!$F$8:$F$17)-MIN(ROW('03.Muestra'!$D$8:$D$17))+1,""),ROW()-38)),"")</f>
        <v/>
      </c>
      <c r="D48" s="103" t="str">
        <f t="shared" si="8"/>
        <v/>
      </c>
      <c r="E48" s="66" t="str">
        <f t="shared" si="7"/>
        <v/>
      </c>
      <c r="F48" s="18"/>
      <c r="G48" s="18"/>
      <c r="H48" s="18"/>
      <c r="I48" s="18"/>
      <c r="J48" s="18"/>
      <c r="K48" s="148"/>
      <c r="L48" s="22"/>
      <c r="M48" s="22"/>
      <c r="N48" s="22"/>
      <c r="O48" s="22"/>
      <c r="P48" s="22"/>
      <c r="Q48" s="22"/>
      <c r="R48" s="22"/>
      <c r="S48" s="22"/>
      <c r="T48" s="22"/>
      <c r="U48" s="22"/>
      <c r="V48" s="22"/>
      <c r="W48" s="22"/>
      <c r="X48" s="22"/>
      <c r="Y48" s="22"/>
      <c r="Z48" s="22"/>
      <c r="AA48" s="22"/>
      <c r="AB48" s="22"/>
      <c r="AC48" s="22"/>
      <c r="AD48" s="22"/>
      <c r="AE48" s="22"/>
      <c r="AF48" s="22"/>
      <c r="AG48" s="22"/>
      <c r="AH48" s="22"/>
      <c r="AI48" s="22"/>
    </row>
    <row r="49" spans="1:35" ht="12" customHeight="1">
      <c r="A49" s="63"/>
      <c r="B49" s="133"/>
      <c r="C49" s="133"/>
      <c r="D49" s="134"/>
      <c r="E49" s="66"/>
      <c r="F49" s="18"/>
      <c r="G49" s="18"/>
      <c r="H49" s="18"/>
      <c r="I49" s="18"/>
      <c r="J49" s="18"/>
      <c r="K49" s="148"/>
      <c r="L49" s="22"/>
      <c r="M49" s="22"/>
      <c r="N49" s="22"/>
      <c r="O49" s="22"/>
      <c r="P49" s="22"/>
      <c r="Q49" s="22"/>
      <c r="R49" s="22"/>
      <c r="S49" s="22"/>
      <c r="T49" s="22"/>
      <c r="U49" s="22"/>
      <c r="V49" s="22"/>
      <c r="W49" s="22"/>
      <c r="X49" s="22"/>
      <c r="Y49" s="22"/>
      <c r="Z49" s="22"/>
      <c r="AA49" s="22"/>
      <c r="AB49" s="22"/>
      <c r="AC49" s="22"/>
      <c r="AD49" s="22"/>
      <c r="AE49" s="22"/>
      <c r="AF49" s="22"/>
      <c r="AG49" s="22"/>
      <c r="AH49" s="22"/>
      <c r="AI49" s="22"/>
    </row>
    <row r="50" spans="1:35" ht="12" customHeight="1">
      <c r="A50" s="63"/>
      <c r="B50" s="133"/>
      <c r="C50" s="133"/>
      <c r="D50" s="134"/>
      <c r="E50" s="66"/>
      <c r="F50" s="18"/>
      <c r="G50" s="18"/>
      <c r="H50" s="18"/>
      <c r="I50" s="18"/>
      <c r="J50" s="18"/>
      <c r="K50" s="148"/>
      <c r="L50" s="22"/>
      <c r="M50" s="22"/>
      <c r="N50" s="22"/>
      <c r="O50" s="22"/>
      <c r="P50" s="22"/>
      <c r="Q50" s="22"/>
      <c r="R50" s="22"/>
      <c r="S50" s="22"/>
      <c r="T50" s="22"/>
      <c r="U50" s="22"/>
      <c r="V50" s="22"/>
      <c r="W50" s="22"/>
      <c r="X50" s="22"/>
      <c r="Y50" s="22"/>
      <c r="Z50" s="22"/>
      <c r="AA50" s="22"/>
      <c r="AB50" s="22"/>
      <c r="AC50" s="22"/>
      <c r="AD50" s="22"/>
      <c r="AE50" s="22"/>
      <c r="AF50" s="22"/>
      <c r="AG50" s="22"/>
      <c r="AH50" s="22"/>
      <c r="AI50" s="22"/>
    </row>
    <row r="51" spans="1:35" ht="12.75" customHeight="1">
      <c r="A51" s="111"/>
      <c r="B51" s="112"/>
      <c r="C51" s="111"/>
      <c r="D51" s="135"/>
      <c r="E51" s="66"/>
      <c r="F51" s="18"/>
      <c r="G51" s="18"/>
      <c r="H51" s="18"/>
      <c r="I51" s="18"/>
      <c r="J51" s="18"/>
      <c r="K51" s="148"/>
      <c r="L51" s="22"/>
      <c r="M51" s="22"/>
      <c r="N51" s="22"/>
      <c r="O51" s="22"/>
      <c r="P51" s="22"/>
      <c r="Q51" s="22"/>
      <c r="R51" s="22"/>
      <c r="S51" s="22"/>
      <c r="T51" s="22"/>
      <c r="U51" s="22"/>
      <c r="V51" s="22"/>
      <c r="W51" s="22"/>
      <c r="X51" s="22"/>
      <c r="Y51" s="22"/>
      <c r="Z51" s="22"/>
      <c r="AA51" s="22"/>
      <c r="AB51" s="22"/>
      <c r="AC51" s="22"/>
      <c r="AD51" s="22"/>
      <c r="AE51" s="22"/>
      <c r="AF51" s="22"/>
      <c r="AG51" s="22"/>
      <c r="AH51" s="22"/>
      <c r="AI51" s="22"/>
    </row>
    <row r="52" spans="1:35" ht="18" customHeight="1">
      <c r="A52" s="109"/>
      <c r="B52" s="109"/>
      <c r="C52" s="109"/>
      <c r="D52" s="136"/>
      <c r="E52" s="66"/>
      <c r="F52" s="22"/>
      <c r="G52" s="18"/>
      <c r="H52" s="18"/>
      <c r="I52" s="18"/>
      <c r="J52" s="18"/>
      <c r="K52" s="148"/>
      <c r="L52" s="22"/>
      <c r="M52" s="22"/>
      <c r="N52" s="22"/>
      <c r="O52" s="22"/>
      <c r="P52" s="22"/>
      <c r="Q52" s="22"/>
      <c r="R52" s="22"/>
      <c r="S52" s="22"/>
      <c r="T52" s="22"/>
      <c r="U52" s="22"/>
      <c r="V52" s="22"/>
      <c r="W52" s="22"/>
      <c r="X52" s="22"/>
      <c r="Y52" s="22"/>
      <c r="Z52" s="22"/>
      <c r="AA52" s="22"/>
      <c r="AB52" s="22"/>
      <c r="AC52" s="22"/>
      <c r="AD52" s="22"/>
      <c r="AE52" s="22"/>
      <c r="AF52" s="22"/>
      <c r="AG52" s="22"/>
      <c r="AH52" s="22"/>
      <c r="AI52" s="22"/>
    </row>
    <row r="53" spans="1:35" ht="12" customHeight="1">
      <c r="A53" s="22"/>
      <c r="B53" s="18"/>
      <c r="C53" s="18"/>
      <c r="D53" s="127"/>
      <c r="E53" s="66"/>
      <c r="F53" s="18"/>
      <c r="G53" s="18"/>
      <c r="H53" s="18"/>
      <c r="I53" s="18"/>
      <c r="J53" s="18"/>
      <c r="K53" s="148"/>
      <c r="L53" s="22"/>
      <c r="M53" s="22"/>
      <c r="N53" s="22"/>
      <c r="O53" s="22"/>
      <c r="P53" s="22"/>
      <c r="Q53" s="22"/>
      <c r="R53" s="22"/>
      <c r="S53" s="22"/>
      <c r="T53" s="22"/>
      <c r="U53" s="22"/>
      <c r="V53" s="22"/>
      <c r="W53" s="22"/>
      <c r="X53" s="22"/>
      <c r="Y53" s="22"/>
      <c r="Z53" s="22"/>
      <c r="AA53" s="22"/>
      <c r="AB53" s="22"/>
      <c r="AC53" s="22"/>
      <c r="AD53" s="22"/>
      <c r="AE53" s="22"/>
      <c r="AF53" s="22"/>
      <c r="AG53" s="22"/>
      <c r="AH53" s="22"/>
      <c r="AI53" s="22"/>
    </row>
    <row r="54" spans="1:35" ht="12" customHeight="1">
      <c r="A54" s="22"/>
      <c r="B54" s="18"/>
      <c r="C54" s="18"/>
      <c r="D54" s="127"/>
      <c r="E54" s="100"/>
      <c r="F54" s="18"/>
      <c r="G54" s="18"/>
      <c r="H54" s="18"/>
      <c r="I54" s="18"/>
      <c r="J54" s="18"/>
      <c r="K54" s="148"/>
      <c r="L54" s="22"/>
      <c r="M54" s="22"/>
      <c r="N54" s="22"/>
      <c r="O54" s="22"/>
      <c r="P54" s="22"/>
      <c r="Q54" s="22"/>
      <c r="R54" s="22"/>
      <c r="S54" s="22"/>
      <c r="T54" s="22"/>
      <c r="U54" s="22"/>
      <c r="V54" s="22"/>
      <c r="W54" s="22"/>
      <c r="X54" s="22"/>
      <c r="Y54" s="22"/>
      <c r="Z54" s="22"/>
      <c r="AA54" s="22"/>
      <c r="AB54" s="22"/>
      <c r="AC54" s="22"/>
      <c r="AD54" s="22"/>
      <c r="AE54" s="22"/>
      <c r="AF54" s="22"/>
      <c r="AG54" s="22"/>
      <c r="AH54" s="22"/>
      <c r="AI54" s="22"/>
    </row>
    <row r="55" spans="1:35" ht="29.25" customHeight="1">
      <c r="A55" s="94" t="s">
        <v>100</v>
      </c>
      <c r="B55" s="95" t="s">
        <v>86</v>
      </c>
      <c r="C55" s="96" t="s">
        <v>246</v>
      </c>
      <c r="D55" s="128" t="s">
        <v>106</v>
      </c>
      <c r="E55" s="114"/>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row>
    <row r="56" spans="1:35" ht="12" customHeight="1">
      <c r="A56" s="98">
        <f t="array" ref="A56">IFERROR(INDEX('03.Muestra'!$B$8:$B$17,SMALL(IF("Página Web"='03.Muestra'!$D$8:$D$17,ROW('03.Muestra'!$B$8:$B$17)-MIN(ROW('03.Muestra'!$D$8:$D$17))+1,""),ROW()-55)),"")</f>
        <v>1</v>
      </c>
      <c r="B56" s="129" t="str">
        <f t="array" ref="B56">IFERROR(INDEX('03.Muestra'!$C$8:$C$17,SMALL(IF("Página Web"='03.Muestra'!$D$8:$D$17,ROW('03.Muestra'!$C$8:$C$17)-MIN(ROW('03.Muestra'!$D$8:$D$17))+1,""),ROW()-55)),"")</f>
        <v>Home</v>
      </c>
      <c r="C56" s="130" t="str">
        <f t="array" ref="C56">IFERROR(INDEX('03.Muestra'!$F$8:$F$17,SMALL(IF("Página Web"='03.Muestra'!$D$8:$D$17,ROW('03.Muestra'!$F$8:$F$17)-MIN(ROW('03.Muestra'!$D$8:$D$17))+1,""),ROW()-55)),"")</f>
        <v>https://pigmentoayd.com/</v>
      </c>
      <c r="D56" s="103" t="s">
        <v>91</v>
      </c>
      <c r="E56" s="66" t="str">
        <f t="shared" ref="E56:E65" si="9">IF(D56&lt;&gt;"",IF(AND(B56&lt;&gt;"",C56&lt;&gt;""),"","ERR"),"")</f>
        <v/>
      </c>
      <c r="F56" s="104" t="s">
        <v>89</v>
      </c>
      <c r="G56" s="89" t="s">
        <v>98</v>
      </c>
      <c r="H56" s="84" t="s">
        <v>93</v>
      </c>
      <c r="I56" s="105" t="s">
        <v>91</v>
      </c>
      <c r="J56" s="106" t="s">
        <v>87</v>
      </c>
      <c r="K56" s="131" t="s">
        <v>97</v>
      </c>
      <c r="L56" s="22"/>
      <c r="M56" s="22"/>
      <c r="N56" s="22"/>
      <c r="O56" s="22"/>
      <c r="P56" s="22"/>
      <c r="Q56" s="22"/>
      <c r="R56" s="22"/>
      <c r="S56" s="22"/>
      <c r="T56" s="22"/>
      <c r="U56" s="22"/>
      <c r="V56" s="22"/>
      <c r="W56" s="22"/>
      <c r="X56" s="22"/>
      <c r="Y56" s="22"/>
      <c r="Z56" s="22"/>
      <c r="AA56" s="22"/>
      <c r="AB56" s="22"/>
      <c r="AC56" s="22"/>
      <c r="AD56" s="22"/>
      <c r="AE56" s="22"/>
      <c r="AF56" s="22"/>
      <c r="AG56" s="22"/>
      <c r="AH56" s="22"/>
      <c r="AI56" s="22"/>
    </row>
    <row r="57" spans="1:35" ht="12" customHeight="1">
      <c r="A57" s="98">
        <f t="array" ref="A57">IFERROR(INDEX('03.Muestra'!$B$8:$B$17,SMALL(IF("Página Web"='03.Muestra'!$D$8:$D$17,ROW('03.Muestra'!$B$8:$B$17)-MIN(ROW('03.Muestra'!$D$8:$D$17))+1,""),ROW()-55)),"")</f>
        <v>2</v>
      </c>
      <c r="B57" s="129" t="str">
        <f t="array" ref="B57">IFERROR(INDEX('03.Muestra'!$C$8:$C$17,SMALL(IF("Página Web"='03.Muestra'!$D$8:$D$17,ROW('03.Muestra'!$C$8:$C$17)-MIN(ROW('03.Muestra'!$D$8:$D$17))+1,""),ROW()-55)),"")</f>
        <v>Contacto</v>
      </c>
      <c r="C57" s="130" t="str">
        <f t="array" ref="C57">IFERROR(INDEX('03.Muestra'!$F$8:$F$17,SMALL(IF("Página Web"='03.Muestra'!$D$8:$D$17,ROW('03.Muestra'!$F$8:$F$17)-MIN(ROW('03.Muestra'!$D$8:$D$17))+1,""),ROW()-55)),"")</f>
        <v>https://pigmentoayd.com/contacto</v>
      </c>
      <c r="D57" s="103" t="s">
        <v>91</v>
      </c>
      <c r="E57" s="66" t="str">
        <f t="shared" si="9"/>
        <v/>
      </c>
      <c r="F57" s="107">
        <f ca="1">COUNTIF($D56:INDIRECT("$D" &amp;  SUM(ROW()-1,'03.Muestra'!$D$20)-1),F56)</f>
        <v>0</v>
      </c>
      <c r="G57" s="107">
        <f ca="1">COUNTIF($D56:INDIRECT("$D" &amp;  SUM(ROW()-1,'03.Muestra'!$D$20)-1),G56)</f>
        <v>0</v>
      </c>
      <c r="H57" s="107">
        <f ca="1">COUNTIF($D56:INDIRECT("$D" &amp;  SUM(ROW()-1,'03.Muestra'!$D$20)-1),H56)</f>
        <v>0</v>
      </c>
      <c r="I57" s="107">
        <f ca="1">COUNTIF($D56:INDIRECT("$D" &amp;  SUM(ROW()-1,'03.Muestra'!$D$20)-1),I56)</f>
        <v>3</v>
      </c>
      <c r="J57" s="107">
        <f ca="1">COUNTIF($D56:INDIRECT("$D" &amp;  SUM(ROW()-1,'03.Muestra'!$D$20)-1),J56)</f>
        <v>0</v>
      </c>
      <c r="K57" s="132">
        <f ca="1">IF(COUNTIF('03.Muestra'!$D$8:$D$17,"Página Web")=0,0,COUNTBLANK($D56:INDIRECT("$D" &amp;  SUM(ROW()-1,COUNTIF('03.Muestra'!$D$8:$D$17,"Página Web"))-1)))</f>
        <v>0</v>
      </c>
      <c r="L57" s="22"/>
      <c r="M57" s="22"/>
      <c r="N57" s="22"/>
      <c r="O57" s="22"/>
      <c r="P57" s="22"/>
      <c r="Q57" s="22"/>
      <c r="R57" s="22"/>
      <c r="S57" s="22"/>
      <c r="T57" s="22"/>
      <c r="U57" s="22"/>
      <c r="V57" s="22"/>
      <c r="W57" s="22"/>
      <c r="X57" s="22"/>
      <c r="Y57" s="22"/>
      <c r="Z57" s="22"/>
      <c r="AA57" s="22"/>
      <c r="AB57" s="22"/>
      <c r="AC57" s="22"/>
      <c r="AD57" s="22"/>
      <c r="AE57" s="22"/>
      <c r="AF57" s="22"/>
      <c r="AG57" s="22"/>
      <c r="AH57" s="22"/>
      <c r="AI57" s="22"/>
    </row>
    <row r="58" spans="1:35" ht="12" customHeight="1">
      <c r="A58" s="98">
        <f t="array" ref="A58">IFERROR(INDEX('03.Muestra'!$B$8:$B$17,SMALL(IF("Página Web"='03.Muestra'!$D$8:$D$17,ROW('03.Muestra'!$B$8:$B$17)-MIN(ROW('03.Muestra'!$D$8:$D$17))+1,""),ROW()-55)),"")</f>
        <v>3</v>
      </c>
      <c r="B58" s="129" t="str">
        <f t="array" ref="B58">IFERROR(INDEX('03.Muestra'!$C$8:$C$17,SMALL(IF("Página Web"='03.Muestra'!$D$8:$D$17,ROW('03.Muestra'!$C$8:$C$17)-MIN(ROW('03.Muestra'!$D$8:$D$17))+1,""),ROW()-55)),"")</f>
        <v>Servicios</v>
      </c>
      <c r="C58" s="130" t="str">
        <f t="array" ref="C58">IFERROR(INDEX('03.Muestra'!$F$8:$F$17,SMALL(IF("Página Web"='03.Muestra'!$D$8:$D$17,ROW('03.Muestra'!$F$8:$F$17)-MIN(ROW('03.Muestra'!$D$8:$D$17))+1,""),ROW()-55)),"")</f>
        <v>https://pigmentoayd.com/servicios</v>
      </c>
      <c r="D58" s="103" t="s">
        <v>91</v>
      </c>
      <c r="E58" s="66" t="str">
        <f t="shared" si="9"/>
        <v/>
      </c>
      <c r="F58" s="22"/>
      <c r="G58" s="18"/>
      <c r="H58" s="18"/>
      <c r="I58" s="18"/>
      <c r="J58" s="18"/>
      <c r="K58" s="148"/>
      <c r="L58" s="22"/>
      <c r="M58" s="22"/>
      <c r="N58" s="22"/>
      <c r="O58" s="22"/>
      <c r="P58" s="22"/>
      <c r="Q58" s="22"/>
      <c r="R58" s="22"/>
      <c r="S58" s="22"/>
      <c r="T58" s="22"/>
      <c r="U58" s="22"/>
      <c r="V58" s="22"/>
      <c r="W58" s="22"/>
      <c r="X58" s="22"/>
      <c r="Y58" s="22"/>
      <c r="Z58" s="22"/>
      <c r="AA58" s="22"/>
      <c r="AB58" s="22"/>
      <c r="AC58" s="22"/>
      <c r="AD58" s="22"/>
      <c r="AE58" s="22"/>
      <c r="AF58" s="22"/>
      <c r="AG58" s="22"/>
      <c r="AH58" s="22"/>
      <c r="AI58" s="22"/>
    </row>
    <row r="59" spans="1:35" ht="12" customHeight="1">
      <c r="A59" s="98" t="str">
        <f t="array" ref="A59">IFERROR(INDEX('03.Muestra'!$B$8:$B$17,SMALL(IF("Página Web"='03.Muestra'!$D$8:$D$17,ROW('03.Muestra'!$B$8:$B$17)-MIN(ROW('03.Muestra'!$D$8:$D$17))+1,""),ROW()-55)),"")</f>
        <v/>
      </c>
      <c r="B59" s="129" t="str">
        <f t="array" ref="B59">IFERROR(INDEX('03.Muestra'!$C$8:$C$17,SMALL(IF("Página Web"='03.Muestra'!$D$8:$D$17,ROW('03.Muestra'!$C$8:$C$17)-MIN(ROW('03.Muestra'!$D$8:$D$17))+1,""),ROW()-55)),"")</f>
        <v/>
      </c>
      <c r="C59" s="129" t="str">
        <f t="array" ref="C59">IFERROR(INDEX('03.Muestra'!$F$8:$F$17,SMALL(IF("Página Web"='03.Muestra'!$D$8:$D$17,ROW('03.Muestra'!$F$8:$F$17)-MIN(ROW('03.Muestra'!$D$8:$D$17))+1,""),ROW()-55)),"")</f>
        <v/>
      </c>
      <c r="D59" s="103" t="str">
        <f t="shared" ref="D59:D65" si="10">IF(C59="","",$D$18)</f>
        <v/>
      </c>
      <c r="E59" s="66" t="str">
        <f t="shared" si="9"/>
        <v/>
      </c>
      <c r="F59" s="22"/>
      <c r="G59" s="18"/>
      <c r="H59" s="18"/>
      <c r="I59" s="18"/>
      <c r="J59" s="18"/>
      <c r="K59" s="148"/>
      <c r="L59" s="22"/>
      <c r="M59" s="22"/>
      <c r="N59" s="22"/>
      <c r="O59" s="22"/>
      <c r="P59" s="22"/>
      <c r="Q59" s="22"/>
      <c r="R59" s="22"/>
      <c r="S59" s="22"/>
      <c r="T59" s="22"/>
      <c r="U59" s="22"/>
      <c r="V59" s="22"/>
      <c r="W59" s="22"/>
      <c r="X59" s="22"/>
      <c r="Y59" s="22"/>
      <c r="Z59" s="22"/>
      <c r="AA59" s="22"/>
      <c r="AB59" s="22"/>
      <c r="AC59" s="22"/>
      <c r="AD59" s="22"/>
      <c r="AE59" s="22"/>
      <c r="AF59" s="22"/>
      <c r="AG59" s="22"/>
      <c r="AH59" s="22"/>
      <c r="AI59" s="22"/>
    </row>
    <row r="60" spans="1:35" ht="12" customHeight="1">
      <c r="A60" s="98" t="str">
        <f t="array" ref="A60">IFERROR(INDEX('03.Muestra'!$B$8:$B$17,SMALL(IF("Página Web"='03.Muestra'!$D$8:$D$17,ROW('03.Muestra'!$B$8:$B$17)-MIN(ROW('03.Muestra'!$D$8:$D$17))+1,""),ROW()-55)),"")</f>
        <v/>
      </c>
      <c r="B60" s="129" t="str">
        <f t="array" ref="B60">IFERROR(INDEX('03.Muestra'!$C$8:$C$17,SMALL(IF("Página Web"='03.Muestra'!$D$8:$D$17,ROW('03.Muestra'!$C$8:$C$17)-MIN(ROW('03.Muestra'!$D$8:$D$17))+1,""),ROW()-55)),"")</f>
        <v/>
      </c>
      <c r="C60" s="129" t="str">
        <f t="array" ref="C60">IFERROR(INDEX('03.Muestra'!$F$8:$F$17,SMALL(IF("Página Web"='03.Muestra'!$D$8:$D$17,ROW('03.Muestra'!$F$8:$F$17)-MIN(ROW('03.Muestra'!$D$8:$D$17))+1,""),ROW()-55)),"")</f>
        <v/>
      </c>
      <c r="D60" s="103" t="str">
        <f t="shared" si="10"/>
        <v/>
      </c>
      <c r="E60" s="66" t="str">
        <f t="shared" si="9"/>
        <v/>
      </c>
      <c r="F60" s="22"/>
      <c r="G60" s="18"/>
      <c r="H60" s="18"/>
      <c r="I60" s="18"/>
      <c r="J60" s="18"/>
      <c r="K60" s="148"/>
      <c r="L60" s="22"/>
      <c r="M60" s="22"/>
      <c r="N60" s="22"/>
      <c r="O60" s="22"/>
      <c r="P60" s="22"/>
      <c r="Q60" s="22"/>
      <c r="R60" s="22"/>
      <c r="S60" s="22"/>
      <c r="T60" s="22"/>
      <c r="U60" s="22"/>
      <c r="V60" s="22"/>
      <c r="W60" s="22"/>
      <c r="X60" s="22"/>
      <c r="Y60" s="22"/>
      <c r="Z60" s="22"/>
      <c r="AA60" s="22"/>
      <c r="AB60" s="22"/>
      <c r="AC60" s="22"/>
      <c r="AD60" s="22"/>
      <c r="AE60" s="22"/>
      <c r="AF60" s="22"/>
      <c r="AG60" s="22"/>
      <c r="AH60" s="22"/>
      <c r="AI60" s="22"/>
    </row>
    <row r="61" spans="1:35" ht="12" customHeight="1">
      <c r="A61" s="98" t="str">
        <f t="array" ref="A61">IFERROR(INDEX('03.Muestra'!$B$8:$B$17,SMALL(IF("Página Web"='03.Muestra'!$D$8:$D$17,ROW('03.Muestra'!$B$8:$B$17)-MIN(ROW('03.Muestra'!$D$8:$D$17))+1,""),ROW()-55)),"")</f>
        <v/>
      </c>
      <c r="B61" s="129" t="str">
        <f t="array" ref="B61">IFERROR(INDEX('03.Muestra'!$C$8:$C$17,SMALL(IF("Página Web"='03.Muestra'!$D$8:$D$17,ROW('03.Muestra'!$C$8:$C$17)-MIN(ROW('03.Muestra'!$D$8:$D$17))+1,""),ROW()-55)),"")</f>
        <v/>
      </c>
      <c r="C61" s="129" t="str">
        <f t="array" ref="C61">IFERROR(INDEX('03.Muestra'!$F$8:$F$17,SMALL(IF("Página Web"='03.Muestra'!$D$8:$D$17,ROW('03.Muestra'!$F$8:$F$17)-MIN(ROW('03.Muestra'!$D$8:$D$17))+1,""),ROW()-55)),"")</f>
        <v/>
      </c>
      <c r="D61" s="103" t="str">
        <f t="shared" si="10"/>
        <v/>
      </c>
      <c r="E61" s="66" t="str">
        <f t="shared" si="9"/>
        <v/>
      </c>
      <c r="F61" s="22"/>
      <c r="G61" s="18"/>
      <c r="H61" s="18"/>
      <c r="I61" s="18"/>
      <c r="J61" s="18"/>
      <c r="K61" s="148"/>
      <c r="L61" s="22"/>
      <c r="M61" s="22"/>
      <c r="N61" s="22"/>
      <c r="O61" s="22"/>
      <c r="P61" s="22"/>
      <c r="Q61" s="22"/>
      <c r="R61" s="22"/>
      <c r="S61" s="22"/>
      <c r="T61" s="22"/>
      <c r="U61" s="22"/>
      <c r="V61" s="22"/>
      <c r="W61" s="22"/>
      <c r="X61" s="22"/>
      <c r="Y61" s="22"/>
      <c r="Z61" s="22"/>
      <c r="AA61" s="22"/>
      <c r="AB61" s="22"/>
      <c r="AC61" s="22"/>
      <c r="AD61" s="22"/>
      <c r="AE61" s="22"/>
      <c r="AF61" s="22"/>
      <c r="AG61" s="22"/>
      <c r="AH61" s="22"/>
      <c r="AI61" s="22"/>
    </row>
    <row r="62" spans="1:35" ht="12" customHeight="1">
      <c r="A62" s="98" t="str">
        <f t="array" ref="A62">IFERROR(INDEX('03.Muestra'!$B$8:$B$17,SMALL(IF("Página Web"='03.Muestra'!$D$8:$D$17,ROW('03.Muestra'!$B$8:$B$17)-MIN(ROW('03.Muestra'!$D$8:$D$17))+1,""),ROW()-55)),"")</f>
        <v/>
      </c>
      <c r="B62" s="129" t="str">
        <f t="array" ref="B62">IFERROR(INDEX('03.Muestra'!$C$8:$C$17,SMALL(IF("Página Web"='03.Muestra'!$D$8:$D$17,ROW('03.Muestra'!$C$8:$C$17)-MIN(ROW('03.Muestra'!$D$8:$D$17))+1,""),ROW()-55)),"")</f>
        <v/>
      </c>
      <c r="C62" s="129" t="str">
        <f t="array" ref="C62">IFERROR(INDEX('03.Muestra'!$F$8:$F$17,SMALL(IF("Página Web"='03.Muestra'!$D$8:$D$17,ROW('03.Muestra'!$F$8:$F$17)-MIN(ROW('03.Muestra'!$D$8:$D$17))+1,""),ROW()-55)),"")</f>
        <v/>
      </c>
      <c r="D62" s="103" t="str">
        <f t="shared" si="10"/>
        <v/>
      </c>
      <c r="E62" s="66" t="str">
        <f t="shared" si="9"/>
        <v/>
      </c>
      <c r="F62" s="18"/>
      <c r="G62" s="18"/>
      <c r="H62" s="18"/>
      <c r="I62" s="18"/>
      <c r="J62" s="18"/>
      <c r="K62" s="148"/>
      <c r="L62" s="22"/>
      <c r="M62" s="22"/>
      <c r="N62" s="22"/>
      <c r="O62" s="22"/>
      <c r="P62" s="22"/>
      <c r="Q62" s="22"/>
      <c r="R62" s="22"/>
      <c r="S62" s="22"/>
      <c r="T62" s="22"/>
      <c r="U62" s="22"/>
      <c r="V62" s="22"/>
      <c r="W62" s="22"/>
      <c r="X62" s="22"/>
      <c r="Y62" s="22"/>
      <c r="Z62" s="22"/>
      <c r="AA62" s="22"/>
      <c r="AB62" s="22"/>
      <c r="AC62" s="22"/>
      <c r="AD62" s="22"/>
      <c r="AE62" s="22"/>
      <c r="AF62" s="22"/>
      <c r="AG62" s="22"/>
      <c r="AH62" s="22"/>
      <c r="AI62" s="22"/>
    </row>
    <row r="63" spans="1:35" ht="12" customHeight="1">
      <c r="A63" s="98" t="str">
        <f t="array" ref="A63">IFERROR(INDEX('03.Muestra'!$B$8:$B$17,SMALL(IF("Página Web"='03.Muestra'!$D$8:$D$17,ROW('03.Muestra'!$B$8:$B$17)-MIN(ROW('03.Muestra'!$D$8:$D$17))+1,""),ROW()-55)),"")</f>
        <v/>
      </c>
      <c r="B63" s="129" t="str">
        <f t="array" ref="B63">IFERROR(INDEX('03.Muestra'!$C$8:$C$17,SMALL(IF("Página Web"='03.Muestra'!$D$8:$D$17,ROW('03.Muestra'!$C$8:$C$17)-MIN(ROW('03.Muestra'!$D$8:$D$17))+1,""),ROW()-55)),"")</f>
        <v/>
      </c>
      <c r="C63" s="129" t="str">
        <f t="array" ref="C63">IFERROR(INDEX('03.Muestra'!$F$8:$F$17,SMALL(IF("Página Web"='03.Muestra'!$D$8:$D$17,ROW('03.Muestra'!$F$8:$F$17)-MIN(ROW('03.Muestra'!$D$8:$D$17))+1,""),ROW()-55)),"")</f>
        <v/>
      </c>
      <c r="D63" s="103" t="str">
        <f t="shared" si="10"/>
        <v/>
      </c>
      <c r="E63" s="66" t="str">
        <f t="shared" si="9"/>
        <v/>
      </c>
      <c r="F63" s="18"/>
      <c r="G63" s="18"/>
      <c r="H63" s="18"/>
      <c r="I63" s="18"/>
      <c r="J63" s="18"/>
      <c r="K63" s="148"/>
      <c r="L63" s="22"/>
      <c r="M63" s="22"/>
      <c r="N63" s="22"/>
      <c r="O63" s="22"/>
      <c r="P63" s="22"/>
      <c r="Q63" s="22"/>
      <c r="R63" s="22"/>
      <c r="S63" s="22"/>
      <c r="T63" s="22"/>
      <c r="U63" s="22"/>
      <c r="V63" s="22"/>
      <c r="W63" s="22"/>
      <c r="X63" s="22"/>
      <c r="Y63" s="22"/>
      <c r="Z63" s="22"/>
      <c r="AA63" s="22"/>
      <c r="AB63" s="22"/>
      <c r="AC63" s="22"/>
      <c r="AD63" s="22"/>
      <c r="AE63" s="22"/>
      <c r="AF63" s="22"/>
      <c r="AG63" s="22"/>
      <c r="AH63" s="22"/>
      <c r="AI63" s="22"/>
    </row>
    <row r="64" spans="1:35" ht="12" customHeight="1">
      <c r="A64" s="98" t="str">
        <f t="array" ref="A64">IFERROR(INDEX('03.Muestra'!$B$8:$B$17,SMALL(IF("Página Web"='03.Muestra'!$D$8:$D$17,ROW('03.Muestra'!$B$8:$B$17)-MIN(ROW('03.Muestra'!$D$8:$D$17))+1,""),ROW()-55)),"")</f>
        <v/>
      </c>
      <c r="B64" s="129" t="str">
        <f t="array" ref="B64">IFERROR(INDEX('03.Muestra'!$C$8:$C$17,SMALL(IF("Página Web"='03.Muestra'!$D$8:$D$17,ROW('03.Muestra'!$C$8:$C$17)-MIN(ROW('03.Muestra'!$D$8:$D$17))+1,""),ROW()-55)),"")</f>
        <v/>
      </c>
      <c r="C64" s="129" t="str">
        <f t="array" ref="C64">IFERROR(INDEX('03.Muestra'!$F$8:$F$17,SMALL(IF("Página Web"='03.Muestra'!$D$8:$D$17,ROW('03.Muestra'!$F$8:$F$17)-MIN(ROW('03.Muestra'!$D$8:$D$17))+1,""),ROW()-55)),"")</f>
        <v/>
      </c>
      <c r="D64" s="103" t="str">
        <f t="shared" si="10"/>
        <v/>
      </c>
      <c r="E64" s="66" t="str">
        <f t="shared" si="9"/>
        <v/>
      </c>
      <c r="F64" s="18"/>
      <c r="G64" s="18"/>
      <c r="H64" s="18"/>
      <c r="I64" s="18"/>
      <c r="J64" s="18"/>
      <c r="K64" s="148"/>
      <c r="L64" s="22"/>
      <c r="M64" s="22"/>
      <c r="N64" s="22"/>
      <c r="O64" s="22"/>
      <c r="P64" s="22"/>
      <c r="Q64" s="22"/>
      <c r="R64" s="22"/>
      <c r="S64" s="22"/>
      <c r="T64" s="22"/>
      <c r="U64" s="22"/>
      <c r="V64" s="22"/>
      <c r="W64" s="22"/>
      <c r="X64" s="22"/>
      <c r="Y64" s="22"/>
      <c r="Z64" s="22"/>
      <c r="AA64" s="22"/>
      <c r="AB64" s="22"/>
      <c r="AC64" s="22"/>
      <c r="AD64" s="22"/>
      <c r="AE64" s="22"/>
      <c r="AF64" s="22"/>
      <c r="AG64" s="22"/>
      <c r="AH64" s="22"/>
      <c r="AI64" s="22"/>
    </row>
    <row r="65" spans="1:35" ht="12" customHeight="1">
      <c r="A65" s="98" t="str">
        <f t="array" ref="A65">IFERROR(INDEX('03.Muestra'!$B$8:$B$17,SMALL(IF("Página Web"='03.Muestra'!$D$8:$D$17,ROW('03.Muestra'!$B$8:$B$17)-MIN(ROW('03.Muestra'!$D$8:$D$17))+1,""),ROW()-55)),"")</f>
        <v/>
      </c>
      <c r="B65" s="129" t="str">
        <f t="array" ref="B65">IFERROR(INDEX('03.Muestra'!$C$8:$C$17,SMALL(IF("Página Web"='03.Muestra'!$D$8:$D$17,ROW('03.Muestra'!$C$8:$C$17)-MIN(ROW('03.Muestra'!$D$8:$D$17))+1,""),ROW()-55)),"")</f>
        <v/>
      </c>
      <c r="C65" s="129" t="str">
        <f t="array" ref="C65">IFERROR(INDEX('03.Muestra'!$F$8:$F$17,SMALL(IF("Página Web"='03.Muestra'!$D$8:$D$17,ROW('03.Muestra'!$F$8:$F$17)-MIN(ROW('03.Muestra'!$D$8:$D$17))+1,""),ROW()-55)),"")</f>
        <v/>
      </c>
      <c r="D65" s="103" t="str">
        <f t="shared" si="10"/>
        <v/>
      </c>
      <c r="E65" s="66" t="str">
        <f t="shared" si="9"/>
        <v/>
      </c>
      <c r="F65" s="18"/>
      <c r="G65" s="18"/>
      <c r="H65" s="18"/>
      <c r="I65" s="18"/>
      <c r="J65" s="18"/>
      <c r="K65" s="148"/>
      <c r="L65" s="22"/>
      <c r="M65" s="22"/>
      <c r="N65" s="22"/>
      <c r="O65" s="22"/>
      <c r="P65" s="22"/>
      <c r="Q65" s="22"/>
      <c r="R65" s="22"/>
      <c r="S65" s="22"/>
      <c r="T65" s="22"/>
      <c r="U65" s="22"/>
      <c r="V65" s="22"/>
      <c r="W65" s="22"/>
      <c r="X65" s="22"/>
      <c r="Y65" s="22"/>
      <c r="Z65" s="22"/>
      <c r="AA65" s="22"/>
      <c r="AB65" s="22"/>
      <c r="AC65" s="22"/>
      <c r="AD65" s="22"/>
      <c r="AE65" s="22"/>
      <c r="AF65" s="22"/>
      <c r="AG65" s="22"/>
      <c r="AH65" s="22"/>
      <c r="AI65" s="22"/>
    </row>
    <row r="66" spans="1:35" ht="12" customHeight="1">
      <c r="A66" s="63"/>
      <c r="B66" s="133"/>
      <c r="C66" s="133"/>
      <c r="D66" s="134"/>
      <c r="E66" s="66"/>
      <c r="F66" s="18"/>
      <c r="G66" s="18"/>
      <c r="H66" s="18"/>
      <c r="I66" s="18"/>
      <c r="J66" s="18"/>
      <c r="K66" s="148"/>
      <c r="L66" s="22"/>
      <c r="M66" s="22"/>
      <c r="N66" s="22"/>
      <c r="O66" s="22"/>
      <c r="P66" s="22"/>
      <c r="Q66" s="22"/>
      <c r="R66" s="22"/>
      <c r="S66" s="22"/>
      <c r="T66" s="22"/>
      <c r="U66" s="22"/>
      <c r="V66" s="22"/>
      <c r="W66" s="22"/>
      <c r="X66" s="22"/>
      <c r="Y66" s="22"/>
      <c r="Z66" s="22"/>
      <c r="AA66" s="22"/>
      <c r="AB66" s="22"/>
      <c r="AC66" s="22"/>
      <c r="AD66" s="22"/>
      <c r="AE66" s="22"/>
      <c r="AF66" s="22"/>
      <c r="AG66" s="22"/>
      <c r="AH66" s="22"/>
      <c r="AI66" s="22"/>
    </row>
    <row r="67" spans="1:35" ht="12" customHeight="1">
      <c r="A67" s="63"/>
      <c r="B67" s="133"/>
      <c r="C67" s="133"/>
      <c r="D67" s="134"/>
      <c r="E67" s="66"/>
      <c r="F67" s="18"/>
      <c r="G67" s="18"/>
      <c r="H67" s="18"/>
      <c r="I67" s="18"/>
      <c r="J67" s="18"/>
      <c r="K67" s="148"/>
      <c r="L67" s="22"/>
      <c r="M67" s="22"/>
      <c r="N67" s="22"/>
      <c r="O67" s="22"/>
      <c r="P67" s="22"/>
      <c r="Q67" s="22"/>
      <c r="R67" s="22"/>
      <c r="S67" s="22"/>
      <c r="T67" s="22"/>
      <c r="U67" s="22"/>
      <c r="V67" s="22"/>
      <c r="W67" s="22"/>
      <c r="X67" s="22"/>
      <c r="Y67" s="22"/>
      <c r="Z67" s="22"/>
      <c r="AA67" s="22"/>
      <c r="AB67" s="22"/>
      <c r="AC67" s="22"/>
      <c r="AD67" s="22"/>
      <c r="AE67" s="22"/>
      <c r="AF67" s="22"/>
      <c r="AG67" s="22"/>
      <c r="AH67" s="22"/>
      <c r="AI67" s="22"/>
    </row>
    <row r="68" spans="1:35" ht="36" customHeight="1">
      <c r="A68" s="111"/>
      <c r="B68" s="112"/>
      <c r="C68" s="111"/>
      <c r="D68" s="135"/>
      <c r="E68" s="66"/>
      <c r="F68" s="18"/>
      <c r="G68" s="18"/>
      <c r="H68" s="18"/>
      <c r="I68" s="18"/>
      <c r="J68" s="18"/>
      <c r="K68" s="148"/>
      <c r="L68" s="22"/>
      <c r="M68" s="22"/>
      <c r="N68" s="22"/>
      <c r="O68" s="22"/>
      <c r="P68" s="22"/>
      <c r="Q68" s="22"/>
      <c r="R68" s="22"/>
      <c r="S68" s="22"/>
      <c r="T68" s="22"/>
      <c r="U68" s="22"/>
      <c r="V68" s="22"/>
      <c r="W68" s="22"/>
      <c r="X68" s="22"/>
      <c r="Y68" s="22"/>
      <c r="Z68" s="22"/>
      <c r="AA68" s="22"/>
      <c r="AB68" s="22"/>
      <c r="AC68" s="22"/>
      <c r="AD68" s="22"/>
      <c r="AE68" s="22"/>
      <c r="AF68" s="22"/>
      <c r="AG68" s="22"/>
      <c r="AH68" s="22"/>
      <c r="AI68" s="22"/>
    </row>
    <row r="69" spans="1:35" ht="16.5" customHeight="1">
      <c r="A69" s="109"/>
      <c r="B69" s="109"/>
      <c r="C69" s="109"/>
      <c r="D69" s="136"/>
      <c r="E69" s="66"/>
      <c r="F69" s="22"/>
      <c r="G69" s="18"/>
      <c r="H69" s="18"/>
      <c r="I69" s="18"/>
      <c r="J69" s="18"/>
      <c r="K69" s="148"/>
      <c r="L69" s="22"/>
      <c r="M69" s="22"/>
      <c r="N69" s="22"/>
      <c r="O69" s="22"/>
      <c r="P69" s="22"/>
      <c r="Q69" s="22"/>
      <c r="R69" s="22"/>
      <c r="S69" s="22"/>
      <c r="T69" s="22"/>
      <c r="U69" s="22"/>
      <c r="V69" s="22"/>
      <c r="W69" s="22"/>
      <c r="X69" s="22"/>
      <c r="Y69" s="22"/>
      <c r="Z69" s="22"/>
      <c r="AA69" s="22"/>
      <c r="AB69" s="22"/>
      <c r="AC69" s="22"/>
      <c r="AD69" s="22"/>
      <c r="AE69" s="22"/>
      <c r="AF69" s="22"/>
      <c r="AG69" s="22"/>
      <c r="AH69" s="22"/>
      <c r="AI69" s="22"/>
    </row>
    <row r="70" spans="1:35" ht="12" customHeight="1">
      <c r="A70" s="22"/>
      <c r="B70" s="18"/>
      <c r="C70" s="18"/>
      <c r="D70" s="127"/>
      <c r="E70" s="66"/>
      <c r="F70" s="18"/>
      <c r="G70" s="18"/>
      <c r="H70" s="18"/>
      <c r="I70" s="18"/>
      <c r="J70" s="18"/>
      <c r="K70" s="148"/>
      <c r="L70" s="22"/>
      <c r="M70" s="22"/>
      <c r="N70" s="22"/>
      <c r="O70" s="22"/>
      <c r="P70" s="22"/>
      <c r="Q70" s="22"/>
      <c r="R70" s="22"/>
      <c r="S70" s="22"/>
      <c r="T70" s="22"/>
      <c r="U70" s="22"/>
      <c r="V70" s="22"/>
      <c r="W70" s="22"/>
      <c r="X70" s="22"/>
      <c r="Y70" s="22"/>
      <c r="Z70" s="22"/>
      <c r="AA70" s="22"/>
      <c r="AB70" s="22"/>
      <c r="AC70" s="22"/>
      <c r="AD70" s="22"/>
      <c r="AE70" s="22"/>
      <c r="AF70" s="22"/>
      <c r="AG70" s="22"/>
      <c r="AH70" s="22"/>
      <c r="AI70" s="22"/>
    </row>
    <row r="71" spans="1:35" ht="12" customHeight="1">
      <c r="A71" s="22"/>
      <c r="B71" s="18"/>
      <c r="C71" s="18"/>
      <c r="D71" s="127"/>
      <c r="E71" s="100"/>
      <c r="F71" s="18"/>
      <c r="G71" s="18"/>
      <c r="H71" s="18"/>
      <c r="I71" s="18"/>
      <c r="J71" s="18"/>
      <c r="K71" s="148"/>
      <c r="L71" s="22"/>
      <c r="M71" s="22"/>
      <c r="N71" s="22"/>
      <c r="O71" s="22"/>
      <c r="P71" s="22"/>
      <c r="Q71" s="22"/>
      <c r="R71" s="22"/>
      <c r="S71" s="22"/>
      <c r="T71" s="22"/>
      <c r="U71" s="22"/>
      <c r="V71" s="22"/>
      <c r="W71" s="22"/>
      <c r="X71" s="22"/>
      <c r="Y71" s="22"/>
      <c r="Z71" s="22"/>
      <c r="AA71" s="22"/>
      <c r="AB71" s="22"/>
      <c r="AC71" s="22"/>
      <c r="AD71" s="22"/>
      <c r="AE71" s="22"/>
      <c r="AF71" s="22"/>
      <c r="AG71" s="22"/>
      <c r="AH71" s="22"/>
      <c r="AI71" s="22"/>
    </row>
    <row r="72" spans="1:35" ht="29.25" customHeight="1">
      <c r="A72" s="94" t="s">
        <v>100</v>
      </c>
      <c r="B72" s="95" t="s">
        <v>86</v>
      </c>
      <c r="C72" s="96" t="s">
        <v>247</v>
      </c>
      <c r="D72" s="128" t="s">
        <v>106</v>
      </c>
      <c r="E72" s="114"/>
      <c r="F72" s="22"/>
      <c r="G72" s="22"/>
      <c r="H72" s="22"/>
      <c r="I72" s="22"/>
      <c r="J72" s="22"/>
      <c r="K72" s="148"/>
      <c r="L72" s="22"/>
      <c r="M72" s="22"/>
      <c r="N72" s="22"/>
      <c r="O72" s="22"/>
      <c r="P72" s="22"/>
      <c r="Q72" s="22"/>
      <c r="R72" s="22"/>
      <c r="S72" s="22"/>
      <c r="T72" s="22"/>
      <c r="U72" s="22"/>
      <c r="V72" s="22"/>
      <c r="W72" s="22"/>
      <c r="X72" s="22"/>
      <c r="Y72" s="22"/>
      <c r="Z72" s="22"/>
      <c r="AA72" s="22"/>
      <c r="AB72" s="22"/>
      <c r="AC72" s="22"/>
      <c r="AD72" s="22"/>
      <c r="AE72" s="22"/>
      <c r="AF72" s="22"/>
      <c r="AG72" s="22"/>
      <c r="AH72" s="22"/>
      <c r="AI72" s="22"/>
    </row>
    <row r="73" spans="1:35" ht="12" customHeight="1">
      <c r="A73" s="98">
        <f t="array" ref="A73">IFERROR(INDEX('03.Muestra'!$B$8:$B$17,SMALL(IF("Página Web"='03.Muestra'!$D$8:$D$17,ROW('03.Muestra'!$B$8:$B$17)-MIN(ROW('03.Muestra'!$D$8:$D$17))+1,""),ROW()-72)),"")</f>
        <v>1</v>
      </c>
      <c r="B73" s="129" t="str">
        <f t="array" ref="B73">IFERROR(INDEX('03.Muestra'!$C$8:$C$17,SMALL(IF("Página Web"='03.Muestra'!$D$8:$D$17,ROW('03.Muestra'!$C$8:$C$17)-MIN(ROW('03.Muestra'!$D$8:$D$17))+1,""),ROW()-72)),"")</f>
        <v>Home</v>
      </c>
      <c r="C73" s="130" t="str">
        <f t="array" ref="C73">IFERROR(INDEX('03.Muestra'!$F$8:$F$17,SMALL(IF("Página Web"='03.Muestra'!$D$8:$D$17,ROW('03.Muestra'!$F$8:$F$17)-MIN(ROW('03.Muestra'!$D$8:$D$17))+1,""),ROW()-72)),"")</f>
        <v>https://pigmentoayd.com/</v>
      </c>
      <c r="D73" s="103" t="str">
        <f t="shared" ref="D73:D82" si="11">IF(C73="","",$D$18)</f>
        <v>N/A</v>
      </c>
      <c r="E73" s="66" t="str">
        <f t="shared" ref="E73:E82" si="12">IF(D73&lt;&gt;"",IF(AND(B73&lt;&gt;"",C73&lt;&gt;""),"","ERR"),"")</f>
        <v/>
      </c>
      <c r="F73" s="104" t="s">
        <v>89</v>
      </c>
      <c r="G73" s="89" t="s">
        <v>98</v>
      </c>
      <c r="H73" s="84" t="s">
        <v>93</v>
      </c>
      <c r="I73" s="105" t="s">
        <v>91</v>
      </c>
      <c r="J73" s="106" t="s">
        <v>87</v>
      </c>
      <c r="K73" s="131" t="s">
        <v>97</v>
      </c>
      <c r="L73" s="22"/>
      <c r="M73" s="22"/>
      <c r="N73" s="22"/>
      <c r="O73" s="22"/>
      <c r="P73" s="22"/>
      <c r="Q73" s="22"/>
      <c r="R73" s="22"/>
      <c r="S73" s="22"/>
      <c r="T73" s="22"/>
      <c r="U73" s="22"/>
      <c r="V73" s="22"/>
      <c r="W73" s="22"/>
      <c r="X73" s="22"/>
      <c r="Y73" s="22"/>
      <c r="Z73" s="22"/>
      <c r="AA73" s="22"/>
      <c r="AB73" s="22"/>
      <c r="AC73" s="22"/>
      <c r="AD73" s="22"/>
      <c r="AE73" s="22"/>
      <c r="AF73" s="22"/>
      <c r="AG73" s="22"/>
      <c r="AH73" s="22"/>
      <c r="AI73" s="22"/>
    </row>
    <row r="74" spans="1:35" ht="12" customHeight="1">
      <c r="A74" s="98">
        <f t="array" ref="A74">IFERROR(INDEX('03.Muestra'!$B$8:$B$17,SMALL(IF("Página Web"='03.Muestra'!$D$8:$D$17,ROW('03.Muestra'!$B$8:$B$17)-MIN(ROW('03.Muestra'!$D$8:$D$17))+1,""),ROW()-72)),"")</f>
        <v>2</v>
      </c>
      <c r="B74" s="129" t="str">
        <f t="array" ref="B74">IFERROR(INDEX('03.Muestra'!$C$8:$C$17,SMALL(IF("Página Web"='03.Muestra'!$D$8:$D$17,ROW('03.Muestra'!$C$8:$C$17)-MIN(ROW('03.Muestra'!$D$8:$D$17))+1,""),ROW()-72)),"")</f>
        <v>Contacto</v>
      </c>
      <c r="C74" s="130" t="str">
        <f t="array" ref="C74">IFERROR(INDEX('03.Muestra'!$F$8:$F$17,SMALL(IF("Página Web"='03.Muestra'!$D$8:$D$17,ROW('03.Muestra'!$F$8:$F$17)-MIN(ROW('03.Muestra'!$D$8:$D$17))+1,""),ROW()-72)),"")</f>
        <v>https://pigmentoayd.com/contacto</v>
      </c>
      <c r="D74" s="103" t="str">
        <f t="shared" si="11"/>
        <v>N/A</v>
      </c>
      <c r="E74" s="66" t="str">
        <f t="shared" si="12"/>
        <v/>
      </c>
      <c r="F74" s="107">
        <f ca="1">COUNTIF($D73:INDIRECT("$D" &amp;  SUM(ROW()-1,'03.Muestra'!$D$20)-1),F73)</f>
        <v>0</v>
      </c>
      <c r="G74" s="107">
        <f ca="1">COUNTIF($D73:INDIRECT("$D" &amp;  SUM(ROW()-1,'03.Muestra'!$D$20)-1),G73)</f>
        <v>0</v>
      </c>
      <c r="H74" s="107">
        <f ca="1">COUNTIF($D73:INDIRECT("$D" &amp;  SUM(ROW()-1,'03.Muestra'!$D$20)-1),H73)</f>
        <v>3</v>
      </c>
      <c r="I74" s="107">
        <f ca="1">COUNTIF($D73:INDIRECT("$D" &amp;  SUM(ROW()-1,'03.Muestra'!$D$20)-1),I73)</f>
        <v>0</v>
      </c>
      <c r="J74" s="107">
        <f ca="1">COUNTIF($D73:INDIRECT("$D" &amp;  SUM(ROW()-1,'03.Muestra'!$D$20)-1),J73)</f>
        <v>0</v>
      </c>
      <c r="K74" s="132">
        <f ca="1">IF(COUNTIF('03.Muestra'!$D$8:$D$17,"Página Web")=0,0,COUNTBLANK($D73:INDIRECT("$D" &amp;  SUM(ROW()-1,COUNTIF('03.Muestra'!$D$8:$D$17,"Página Web"))-1)))</f>
        <v>0</v>
      </c>
      <c r="L74" s="22"/>
      <c r="M74" s="22"/>
      <c r="N74" s="22"/>
      <c r="O74" s="22"/>
      <c r="P74" s="22"/>
      <c r="Q74" s="22"/>
      <c r="R74" s="22"/>
      <c r="S74" s="22"/>
      <c r="T74" s="22"/>
      <c r="U74" s="22"/>
      <c r="V74" s="22"/>
      <c r="W74" s="22"/>
      <c r="X74" s="22"/>
      <c r="Y74" s="22"/>
      <c r="Z74" s="22"/>
      <c r="AA74" s="22"/>
      <c r="AB74" s="22"/>
      <c r="AC74" s="22"/>
      <c r="AD74" s="22"/>
      <c r="AE74" s="22"/>
      <c r="AF74" s="22"/>
      <c r="AG74" s="22"/>
      <c r="AH74" s="22"/>
      <c r="AI74" s="22"/>
    </row>
    <row r="75" spans="1:35" ht="12" customHeight="1">
      <c r="A75" s="98">
        <f t="array" ref="A75">IFERROR(INDEX('03.Muestra'!$B$8:$B$17,SMALL(IF("Página Web"='03.Muestra'!$D$8:$D$17,ROW('03.Muestra'!$B$8:$B$17)-MIN(ROW('03.Muestra'!$D$8:$D$17))+1,""),ROW()-72)),"")</f>
        <v>3</v>
      </c>
      <c r="B75" s="129" t="str">
        <f t="array" ref="B75">IFERROR(INDEX('03.Muestra'!$C$8:$C$17,SMALL(IF("Página Web"='03.Muestra'!$D$8:$D$17,ROW('03.Muestra'!$C$8:$C$17)-MIN(ROW('03.Muestra'!$D$8:$D$17))+1,""),ROW()-72)),"")</f>
        <v>Servicios</v>
      </c>
      <c r="C75" s="130" t="str">
        <f t="array" ref="C75">IFERROR(INDEX('03.Muestra'!$F$8:$F$17,SMALL(IF("Página Web"='03.Muestra'!$D$8:$D$17,ROW('03.Muestra'!$F$8:$F$17)-MIN(ROW('03.Muestra'!$D$8:$D$17))+1,""),ROW()-72)),"")</f>
        <v>https://pigmentoayd.com/servicios</v>
      </c>
      <c r="D75" s="103" t="str">
        <f t="shared" si="11"/>
        <v>N/A</v>
      </c>
      <c r="E75" s="66" t="str">
        <f t="shared" si="12"/>
        <v/>
      </c>
      <c r="F75" s="22"/>
      <c r="G75" s="18"/>
      <c r="H75" s="18"/>
      <c r="I75" s="18"/>
      <c r="J75" s="18"/>
      <c r="K75" s="148"/>
      <c r="L75" s="22"/>
      <c r="M75" s="22"/>
      <c r="N75" s="22"/>
      <c r="O75" s="22"/>
      <c r="P75" s="22"/>
      <c r="Q75" s="22"/>
      <c r="R75" s="22"/>
      <c r="S75" s="22"/>
      <c r="T75" s="22"/>
      <c r="U75" s="22"/>
      <c r="V75" s="22"/>
      <c r="W75" s="22"/>
      <c r="X75" s="22"/>
      <c r="Y75" s="22"/>
      <c r="Z75" s="22"/>
      <c r="AA75" s="22"/>
      <c r="AB75" s="22"/>
      <c r="AC75" s="22"/>
      <c r="AD75" s="22"/>
      <c r="AE75" s="22"/>
      <c r="AF75" s="22"/>
      <c r="AG75" s="22"/>
      <c r="AH75" s="22"/>
      <c r="AI75" s="22"/>
    </row>
    <row r="76" spans="1:35" ht="12" customHeight="1">
      <c r="A76" s="98" t="str">
        <f t="array" ref="A76">IFERROR(INDEX('03.Muestra'!$B$8:$B$17,SMALL(IF("Página Web"='03.Muestra'!$D$8:$D$17,ROW('03.Muestra'!$B$8:$B$17)-MIN(ROW('03.Muestra'!$D$8:$D$17))+1,""),ROW()-72)),"")</f>
        <v/>
      </c>
      <c r="B76" s="129" t="str">
        <f t="array" ref="B76">IFERROR(INDEX('03.Muestra'!$C$8:$C$17,SMALL(IF("Página Web"='03.Muestra'!$D$8:$D$17,ROW('03.Muestra'!$C$8:$C$17)-MIN(ROW('03.Muestra'!$D$8:$D$17))+1,""),ROW()-72)),"")</f>
        <v/>
      </c>
      <c r="C76" s="129" t="str">
        <f t="array" ref="C76">IFERROR(INDEX('03.Muestra'!$F$8:$F$17,SMALL(IF("Página Web"='03.Muestra'!$D$8:$D$17,ROW('03.Muestra'!$F$8:$F$17)-MIN(ROW('03.Muestra'!$D$8:$D$17))+1,""),ROW()-72)),"")</f>
        <v/>
      </c>
      <c r="D76" s="103" t="str">
        <f t="shared" si="11"/>
        <v/>
      </c>
      <c r="E76" s="66" t="str">
        <f t="shared" si="12"/>
        <v/>
      </c>
      <c r="F76" s="22"/>
      <c r="G76" s="18"/>
      <c r="H76" s="18"/>
      <c r="I76" s="18"/>
      <c r="J76" s="18"/>
      <c r="K76" s="148"/>
      <c r="L76" s="22"/>
      <c r="M76" s="22"/>
      <c r="N76" s="22"/>
      <c r="O76" s="22"/>
      <c r="P76" s="22"/>
      <c r="Q76" s="22"/>
      <c r="R76" s="22"/>
      <c r="S76" s="22"/>
      <c r="T76" s="22"/>
      <c r="U76" s="22"/>
      <c r="V76" s="22"/>
      <c r="W76" s="22"/>
      <c r="X76" s="22"/>
      <c r="Y76" s="22"/>
      <c r="Z76" s="22"/>
      <c r="AA76" s="22"/>
      <c r="AB76" s="22"/>
      <c r="AC76" s="22"/>
      <c r="AD76" s="22"/>
      <c r="AE76" s="22"/>
      <c r="AF76" s="22"/>
      <c r="AG76" s="22"/>
      <c r="AH76" s="22"/>
      <c r="AI76" s="22"/>
    </row>
    <row r="77" spans="1:35" ht="12" customHeight="1">
      <c r="A77" s="98" t="str">
        <f t="array" ref="A77">IFERROR(INDEX('03.Muestra'!$B$8:$B$17,SMALL(IF("Página Web"='03.Muestra'!$D$8:$D$17,ROW('03.Muestra'!$B$8:$B$17)-MIN(ROW('03.Muestra'!$D$8:$D$17))+1,""),ROW()-72)),"")</f>
        <v/>
      </c>
      <c r="B77" s="129" t="str">
        <f t="array" ref="B77">IFERROR(INDEX('03.Muestra'!$C$8:$C$17,SMALL(IF("Página Web"='03.Muestra'!$D$8:$D$17,ROW('03.Muestra'!$C$8:$C$17)-MIN(ROW('03.Muestra'!$D$8:$D$17))+1,""),ROW()-72)),"")</f>
        <v/>
      </c>
      <c r="C77" s="129" t="str">
        <f t="array" ref="C77">IFERROR(INDEX('03.Muestra'!$F$8:$F$17,SMALL(IF("Página Web"='03.Muestra'!$D$8:$D$17,ROW('03.Muestra'!$F$8:$F$17)-MIN(ROW('03.Muestra'!$D$8:$D$17))+1,""),ROW()-72)),"")</f>
        <v/>
      </c>
      <c r="D77" s="103" t="str">
        <f t="shared" si="11"/>
        <v/>
      </c>
      <c r="E77" s="66" t="str">
        <f t="shared" si="12"/>
        <v/>
      </c>
      <c r="F77" s="22"/>
      <c r="G77" s="18"/>
      <c r="H77" s="18"/>
      <c r="I77" s="18"/>
      <c r="J77" s="18"/>
      <c r="K77" s="148"/>
      <c r="L77" s="22"/>
      <c r="M77" s="22"/>
      <c r="N77" s="22"/>
      <c r="O77" s="22"/>
      <c r="P77" s="22"/>
      <c r="Q77" s="22"/>
      <c r="R77" s="22"/>
      <c r="S77" s="22"/>
      <c r="T77" s="22"/>
      <c r="U77" s="22"/>
      <c r="V77" s="22"/>
      <c r="W77" s="22"/>
      <c r="X77" s="22"/>
      <c r="Y77" s="22"/>
      <c r="Z77" s="22"/>
      <c r="AA77" s="22"/>
      <c r="AB77" s="22"/>
      <c r="AC77" s="22"/>
      <c r="AD77" s="22"/>
      <c r="AE77" s="22"/>
      <c r="AF77" s="22"/>
      <c r="AG77" s="22"/>
      <c r="AH77" s="22"/>
      <c r="AI77" s="22"/>
    </row>
    <row r="78" spans="1:35" ht="12" customHeight="1">
      <c r="A78" s="98" t="str">
        <f t="array" ref="A78">IFERROR(INDEX('03.Muestra'!$B$8:$B$17,SMALL(IF("Página Web"='03.Muestra'!$D$8:$D$17,ROW('03.Muestra'!$B$8:$B$17)-MIN(ROW('03.Muestra'!$D$8:$D$17))+1,""),ROW()-72)),"")</f>
        <v/>
      </c>
      <c r="B78" s="129" t="str">
        <f t="array" ref="B78">IFERROR(INDEX('03.Muestra'!$C$8:$C$17,SMALL(IF("Página Web"='03.Muestra'!$D$8:$D$17,ROW('03.Muestra'!$C$8:$C$17)-MIN(ROW('03.Muestra'!$D$8:$D$17))+1,""),ROW()-72)),"")</f>
        <v/>
      </c>
      <c r="C78" s="129" t="str">
        <f t="array" ref="C78">IFERROR(INDEX('03.Muestra'!$F$8:$F$17,SMALL(IF("Página Web"='03.Muestra'!$D$8:$D$17,ROW('03.Muestra'!$F$8:$F$17)-MIN(ROW('03.Muestra'!$D$8:$D$17))+1,""),ROW()-72)),"")</f>
        <v/>
      </c>
      <c r="D78" s="103" t="str">
        <f t="shared" si="11"/>
        <v/>
      </c>
      <c r="E78" s="66" t="str">
        <f t="shared" si="12"/>
        <v/>
      </c>
      <c r="F78" s="22"/>
      <c r="G78" s="18"/>
      <c r="H78" s="18"/>
      <c r="I78" s="18"/>
      <c r="J78" s="18"/>
      <c r="K78" s="148"/>
      <c r="L78" s="22"/>
      <c r="M78" s="22"/>
      <c r="N78" s="22"/>
      <c r="O78" s="22"/>
      <c r="P78" s="22"/>
      <c r="Q78" s="22"/>
      <c r="R78" s="22"/>
      <c r="S78" s="22"/>
      <c r="T78" s="22"/>
      <c r="U78" s="22"/>
      <c r="V78" s="22"/>
      <c r="W78" s="22"/>
      <c r="X78" s="22"/>
      <c r="Y78" s="22"/>
      <c r="Z78" s="22"/>
      <c r="AA78" s="22"/>
      <c r="AB78" s="22"/>
      <c r="AC78" s="22"/>
      <c r="AD78" s="22"/>
      <c r="AE78" s="22"/>
      <c r="AF78" s="22"/>
      <c r="AG78" s="22"/>
      <c r="AH78" s="22"/>
      <c r="AI78" s="22"/>
    </row>
    <row r="79" spans="1:35" ht="12" customHeight="1">
      <c r="A79" s="98" t="str">
        <f t="array" ref="A79">IFERROR(INDEX('03.Muestra'!$B$8:$B$17,SMALL(IF("Página Web"='03.Muestra'!$D$8:$D$17,ROW('03.Muestra'!$B$8:$B$17)-MIN(ROW('03.Muestra'!$D$8:$D$17))+1,""),ROW()-72)),"")</f>
        <v/>
      </c>
      <c r="B79" s="129" t="str">
        <f t="array" ref="B79">IFERROR(INDEX('03.Muestra'!$C$8:$C$17,SMALL(IF("Página Web"='03.Muestra'!$D$8:$D$17,ROW('03.Muestra'!$C$8:$C$17)-MIN(ROW('03.Muestra'!$D$8:$D$17))+1,""),ROW()-72)),"")</f>
        <v/>
      </c>
      <c r="C79" s="129" t="str">
        <f t="array" ref="C79">IFERROR(INDEX('03.Muestra'!$F$8:$F$17,SMALL(IF("Página Web"='03.Muestra'!$D$8:$D$17,ROW('03.Muestra'!$F$8:$F$17)-MIN(ROW('03.Muestra'!$D$8:$D$17))+1,""),ROW()-72)),"")</f>
        <v/>
      </c>
      <c r="D79" s="103" t="str">
        <f t="shared" si="11"/>
        <v/>
      </c>
      <c r="E79" s="66" t="str">
        <f t="shared" si="12"/>
        <v/>
      </c>
      <c r="F79" s="18"/>
      <c r="G79" s="18"/>
      <c r="H79" s="18"/>
      <c r="I79" s="18"/>
      <c r="J79" s="18"/>
      <c r="K79" s="148"/>
      <c r="L79" s="22"/>
      <c r="M79" s="22"/>
      <c r="N79" s="22"/>
      <c r="O79" s="22"/>
      <c r="P79" s="22"/>
      <c r="Q79" s="22"/>
      <c r="R79" s="22"/>
      <c r="S79" s="22"/>
      <c r="T79" s="22"/>
      <c r="U79" s="22"/>
      <c r="V79" s="22"/>
      <c r="W79" s="22"/>
      <c r="X79" s="22"/>
      <c r="Y79" s="22"/>
      <c r="Z79" s="22"/>
      <c r="AA79" s="22"/>
      <c r="AB79" s="22"/>
      <c r="AC79" s="22"/>
      <c r="AD79" s="22"/>
      <c r="AE79" s="22"/>
      <c r="AF79" s="22"/>
      <c r="AG79" s="22"/>
      <c r="AH79" s="22"/>
      <c r="AI79" s="22"/>
    </row>
    <row r="80" spans="1:35" ht="12" customHeight="1">
      <c r="A80" s="98" t="str">
        <f t="array" ref="A80">IFERROR(INDEX('03.Muestra'!$B$8:$B$17,SMALL(IF("Página Web"='03.Muestra'!$D$8:$D$17,ROW('03.Muestra'!$B$8:$B$17)-MIN(ROW('03.Muestra'!$D$8:$D$17))+1,""),ROW()-72)),"")</f>
        <v/>
      </c>
      <c r="B80" s="129" t="str">
        <f t="array" ref="B80">IFERROR(INDEX('03.Muestra'!$C$8:$C$17,SMALL(IF("Página Web"='03.Muestra'!$D$8:$D$17,ROW('03.Muestra'!$C$8:$C$17)-MIN(ROW('03.Muestra'!$D$8:$D$17))+1,""),ROW()-72)),"")</f>
        <v/>
      </c>
      <c r="C80" s="129" t="str">
        <f t="array" ref="C80">IFERROR(INDEX('03.Muestra'!$F$8:$F$17,SMALL(IF("Página Web"='03.Muestra'!$D$8:$D$17,ROW('03.Muestra'!$F$8:$F$17)-MIN(ROW('03.Muestra'!$D$8:$D$17))+1,""),ROW()-72)),"")</f>
        <v/>
      </c>
      <c r="D80" s="103" t="str">
        <f t="shared" si="11"/>
        <v/>
      </c>
      <c r="E80" s="66" t="str">
        <f t="shared" si="12"/>
        <v/>
      </c>
      <c r="F80" s="18"/>
      <c r="G80" s="18"/>
      <c r="H80" s="18"/>
      <c r="I80" s="18"/>
      <c r="J80" s="18"/>
      <c r="K80" s="148"/>
      <c r="L80" s="22"/>
      <c r="M80" s="22"/>
      <c r="N80" s="22"/>
      <c r="O80" s="22"/>
      <c r="P80" s="22"/>
      <c r="Q80" s="22"/>
      <c r="R80" s="22"/>
      <c r="S80" s="22"/>
      <c r="T80" s="22"/>
      <c r="U80" s="22"/>
      <c r="V80" s="22"/>
      <c r="W80" s="22"/>
      <c r="X80" s="22"/>
      <c r="Y80" s="22"/>
      <c r="Z80" s="22"/>
      <c r="AA80" s="22"/>
      <c r="AB80" s="22"/>
      <c r="AC80" s="22"/>
      <c r="AD80" s="22"/>
      <c r="AE80" s="22"/>
      <c r="AF80" s="22"/>
      <c r="AG80" s="22"/>
      <c r="AH80" s="22"/>
      <c r="AI80" s="22"/>
    </row>
    <row r="81" spans="1:35" ht="12" customHeight="1">
      <c r="A81" s="98" t="str">
        <f t="array" ref="A81">IFERROR(INDEX('03.Muestra'!$B$8:$B$17,SMALL(IF("Página Web"='03.Muestra'!$D$8:$D$17,ROW('03.Muestra'!$B$8:$B$17)-MIN(ROW('03.Muestra'!$D$8:$D$17))+1,""),ROW()-72)),"")</f>
        <v/>
      </c>
      <c r="B81" s="129" t="str">
        <f t="array" ref="B81">IFERROR(INDEX('03.Muestra'!$C$8:$C$17,SMALL(IF("Página Web"='03.Muestra'!$D$8:$D$17,ROW('03.Muestra'!$C$8:$C$17)-MIN(ROW('03.Muestra'!$D$8:$D$17))+1,""),ROW()-72)),"")</f>
        <v/>
      </c>
      <c r="C81" s="129" t="str">
        <f t="array" ref="C81">IFERROR(INDEX('03.Muestra'!$F$8:$F$17,SMALL(IF("Página Web"='03.Muestra'!$D$8:$D$17,ROW('03.Muestra'!$F$8:$F$17)-MIN(ROW('03.Muestra'!$D$8:$D$17))+1,""),ROW()-72)),"")</f>
        <v/>
      </c>
      <c r="D81" s="103" t="str">
        <f t="shared" si="11"/>
        <v/>
      </c>
      <c r="E81" s="66" t="str">
        <f t="shared" si="12"/>
        <v/>
      </c>
      <c r="F81" s="18"/>
      <c r="G81" s="18"/>
      <c r="H81" s="18"/>
      <c r="I81" s="18"/>
      <c r="J81" s="18"/>
      <c r="K81" s="148"/>
      <c r="L81" s="22"/>
      <c r="M81" s="22"/>
      <c r="N81" s="22"/>
      <c r="O81" s="22"/>
      <c r="P81" s="22"/>
      <c r="Q81" s="22"/>
      <c r="R81" s="22"/>
      <c r="S81" s="22"/>
      <c r="T81" s="22"/>
      <c r="U81" s="22"/>
      <c r="V81" s="22"/>
      <c r="W81" s="22"/>
      <c r="X81" s="22"/>
      <c r="Y81" s="22"/>
      <c r="Z81" s="22"/>
      <c r="AA81" s="22"/>
      <c r="AB81" s="22"/>
      <c r="AC81" s="22"/>
      <c r="AD81" s="22"/>
      <c r="AE81" s="22"/>
      <c r="AF81" s="22"/>
      <c r="AG81" s="22"/>
      <c r="AH81" s="22"/>
      <c r="AI81" s="22"/>
    </row>
    <row r="82" spans="1:35" ht="12" customHeight="1">
      <c r="A82" s="98" t="str">
        <f t="array" ref="A82">IFERROR(INDEX('03.Muestra'!$B$8:$B$17,SMALL(IF("Página Web"='03.Muestra'!$D$8:$D$17,ROW('03.Muestra'!$B$8:$B$17)-MIN(ROW('03.Muestra'!$D$8:$D$17))+1,""),ROW()-72)),"")</f>
        <v/>
      </c>
      <c r="B82" s="129" t="str">
        <f t="array" ref="B82">IFERROR(INDEX('03.Muestra'!$C$8:$C$17,SMALL(IF("Página Web"='03.Muestra'!$D$8:$D$17,ROW('03.Muestra'!$C$8:$C$17)-MIN(ROW('03.Muestra'!$D$8:$D$17))+1,""),ROW()-72)),"")</f>
        <v/>
      </c>
      <c r="C82" s="129" t="str">
        <f t="array" ref="C82">IFERROR(INDEX('03.Muestra'!$F$8:$F$17,SMALL(IF("Página Web"='03.Muestra'!$D$8:$D$17,ROW('03.Muestra'!$F$8:$F$17)-MIN(ROW('03.Muestra'!$D$8:$D$17))+1,""),ROW()-72)),"")</f>
        <v/>
      </c>
      <c r="D82" s="103" t="str">
        <f t="shared" si="11"/>
        <v/>
      </c>
      <c r="E82" s="66" t="str">
        <f t="shared" si="12"/>
        <v/>
      </c>
      <c r="F82" s="18"/>
      <c r="G82" s="18"/>
      <c r="H82" s="18"/>
      <c r="I82" s="18"/>
      <c r="J82" s="18"/>
      <c r="K82" s="148"/>
      <c r="L82" s="22"/>
      <c r="M82" s="22"/>
      <c r="N82" s="22"/>
      <c r="O82" s="22"/>
      <c r="P82" s="22"/>
      <c r="Q82" s="22"/>
      <c r="R82" s="22"/>
      <c r="S82" s="22"/>
      <c r="T82" s="22"/>
      <c r="U82" s="22"/>
      <c r="V82" s="22"/>
      <c r="W82" s="22"/>
      <c r="X82" s="22"/>
      <c r="Y82" s="22"/>
      <c r="Z82" s="22"/>
      <c r="AA82" s="22"/>
      <c r="AB82" s="22"/>
      <c r="AC82" s="22"/>
      <c r="AD82" s="22"/>
      <c r="AE82" s="22"/>
      <c r="AF82" s="22"/>
      <c r="AG82" s="22"/>
      <c r="AH82" s="22"/>
      <c r="AI82" s="22"/>
    </row>
    <row r="83" spans="1:35" ht="12" customHeight="1">
      <c r="A83" s="63"/>
      <c r="B83" s="133"/>
      <c r="C83" s="133"/>
      <c r="D83" s="134"/>
      <c r="E83" s="66"/>
      <c r="F83" s="18"/>
      <c r="G83" s="18"/>
      <c r="H83" s="18"/>
      <c r="I83" s="18"/>
      <c r="J83" s="18"/>
      <c r="K83" s="148"/>
      <c r="L83" s="22"/>
      <c r="M83" s="22"/>
      <c r="N83" s="22"/>
      <c r="O83" s="22"/>
      <c r="P83" s="22"/>
      <c r="Q83" s="22"/>
      <c r="R83" s="22"/>
      <c r="S83" s="22"/>
      <c r="T83" s="22"/>
      <c r="U83" s="22"/>
      <c r="V83" s="22"/>
      <c r="W83" s="22"/>
      <c r="X83" s="22"/>
      <c r="Y83" s="22"/>
      <c r="Z83" s="22"/>
      <c r="AA83" s="22"/>
      <c r="AB83" s="22"/>
      <c r="AC83" s="22"/>
      <c r="AD83" s="22"/>
      <c r="AE83" s="22"/>
      <c r="AF83" s="22"/>
      <c r="AG83" s="22"/>
      <c r="AH83" s="22"/>
      <c r="AI83" s="22"/>
    </row>
    <row r="84" spans="1:35" ht="12" customHeight="1">
      <c r="A84" s="63"/>
      <c r="B84" s="133"/>
      <c r="C84" s="133"/>
      <c r="D84" s="134"/>
      <c r="E84" s="66"/>
      <c r="F84" s="18"/>
      <c r="G84" s="18"/>
      <c r="H84" s="18"/>
      <c r="I84" s="18"/>
      <c r="J84" s="18"/>
      <c r="K84" s="148"/>
      <c r="L84" s="22"/>
      <c r="M84" s="22"/>
      <c r="N84" s="22"/>
      <c r="O84" s="22"/>
      <c r="P84" s="22"/>
      <c r="Q84" s="22"/>
      <c r="R84" s="22"/>
      <c r="S84" s="22"/>
      <c r="T84" s="22"/>
      <c r="U84" s="22"/>
      <c r="V84" s="22"/>
      <c r="W84" s="22"/>
      <c r="X84" s="22"/>
      <c r="Y84" s="22"/>
      <c r="Z84" s="22"/>
      <c r="AA84" s="22"/>
      <c r="AB84" s="22"/>
      <c r="AC84" s="22"/>
      <c r="AD84" s="22"/>
      <c r="AE84" s="22"/>
      <c r="AF84" s="22"/>
      <c r="AG84" s="22"/>
      <c r="AH84" s="22"/>
      <c r="AI84" s="22"/>
    </row>
    <row r="85" spans="1:35" ht="12.75" customHeight="1">
      <c r="A85" s="111"/>
      <c r="B85" s="112"/>
      <c r="C85" s="111"/>
      <c r="D85" s="135"/>
      <c r="E85" s="66"/>
      <c r="F85" s="18"/>
      <c r="G85" s="18"/>
      <c r="H85" s="18"/>
      <c r="I85" s="18"/>
      <c r="J85" s="18"/>
      <c r="K85" s="148"/>
      <c r="L85" s="22"/>
      <c r="M85" s="22"/>
      <c r="N85" s="22"/>
      <c r="O85" s="22"/>
      <c r="P85" s="22"/>
      <c r="Q85" s="22"/>
      <c r="R85" s="22"/>
      <c r="S85" s="22"/>
      <c r="T85" s="22"/>
      <c r="U85" s="22"/>
      <c r="V85" s="22"/>
      <c r="W85" s="22"/>
      <c r="X85" s="22"/>
      <c r="Y85" s="22"/>
      <c r="Z85" s="22"/>
      <c r="AA85" s="22"/>
      <c r="AB85" s="22"/>
      <c r="AC85" s="22"/>
      <c r="AD85" s="22"/>
      <c r="AE85" s="22"/>
      <c r="AF85" s="22"/>
      <c r="AG85" s="22"/>
      <c r="AH85" s="22"/>
      <c r="AI85" s="22"/>
    </row>
    <row r="86" spans="1:35" ht="18" customHeight="1">
      <c r="A86" s="109"/>
      <c r="B86" s="109"/>
      <c r="C86" s="109"/>
      <c r="D86" s="136"/>
      <c r="E86" s="66"/>
      <c r="F86" s="22"/>
      <c r="G86" s="18"/>
      <c r="H86" s="18"/>
      <c r="I86" s="18"/>
      <c r="J86" s="18"/>
      <c r="K86" s="148"/>
      <c r="L86" s="22"/>
      <c r="M86" s="22"/>
      <c r="N86" s="22"/>
      <c r="O86" s="22"/>
      <c r="P86" s="22"/>
      <c r="Q86" s="22"/>
      <c r="R86" s="22"/>
      <c r="S86" s="22"/>
      <c r="T86" s="22"/>
      <c r="U86" s="22"/>
      <c r="V86" s="22"/>
      <c r="W86" s="22"/>
      <c r="X86" s="22"/>
      <c r="Y86" s="22"/>
      <c r="Z86" s="22"/>
      <c r="AA86" s="22"/>
      <c r="AB86" s="22"/>
      <c r="AC86" s="22"/>
      <c r="AD86" s="22"/>
      <c r="AE86" s="22"/>
      <c r="AF86" s="22"/>
      <c r="AG86" s="22"/>
      <c r="AH86" s="22"/>
      <c r="AI86" s="22"/>
    </row>
    <row r="87" spans="1:35" ht="12" customHeight="1">
      <c r="A87" s="22"/>
      <c r="B87" s="18"/>
      <c r="C87" s="18"/>
      <c r="D87" s="127"/>
      <c r="E87" s="66"/>
      <c r="F87" s="18"/>
      <c r="G87" s="18"/>
      <c r="H87" s="18"/>
      <c r="I87" s="18"/>
      <c r="J87" s="18"/>
      <c r="K87" s="148"/>
      <c r="L87" s="22"/>
      <c r="M87" s="22"/>
      <c r="N87" s="22"/>
      <c r="O87" s="22"/>
      <c r="P87" s="22"/>
      <c r="Q87" s="22"/>
      <c r="R87" s="22"/>
      <c r="S87" s="22"/>
      <c r="T87" s="22"/>
      <c r="U87" s="22"/>
      <c r="V87" s="22"/>
      <c r="W87" s="22"/>
      <c r="X87" s="22"/>
      <c r="Y87" s="22"/>
      <c r="Z87" s="22"/>
      <c r="AA87" s="22"/>
      <c r="AB87" s="22"/>
      <c r="AC87" s="22"/>
      <c r="AD87" s="22"/>
      <c r="AE87" s="22"/>
      <c r="AF87" s="22"/>
      <c r="AG87" s="22"/>
      <c r="AH87" s="22"/>
      <c r="AI87" s="22"/>
    </row>
    <row r="88" spans="1:35" ht="12" customHeight="1">
      <c r="A88" s="22"/>
      <c r="B88" s="18"/>
      <c r="C88" s="18"/>
      <c r="D88" s="127"/>
      <c r="E88" s="100"/>
      <c r="F88" s="18"/>
      <c r="G88" s="18"/>
      <c r="H88" s="18"/>
      <c r="I88" s="18"/>
      <c r="J88" s="18"/>
      <c r="K88" s="148"/>
      <c r="L88" s="22"/>
      <c r="M88" s="22"/>
      <c r="N88" s="22"/>
      <c r="O88" s="22"/>
      <c r="P88" s="22"/>
      <c r="Q88" s="22"/>
      <c r="R88" s="22"/>
      <c r="S88" s="22"/>
      <c r="T88" s="22"/>
      <c r="U88" s="22"/>
      <c r="V88" s="22"/>
      <c r="W88" s="22"/>
      <c r="X88" s="22"/>
      <c r="Y88" s="22"/>
      <c r="Z88" s="22"/>
      <c r="AA88" s="22"/>
      <c r="AB88" s="22"/>
      <c r="AC88" s="22"/>
      <c r="AD88" s="22"/>
      <c r="AE88" s="22"/>
      <c r="AF88" s="22"/>
      <c r="AG88" s="22"/>
      <c r="AH88" s="22"/>
      <c r="AI88" s="22"/>
    </row>
    <row r="89" spans="1:35" ht="29.25" customHeight="1">
      <c r="A89" s="94" t="s">
        <v>100</v>
      </c>
      <c r="B89" s="95" t="s">
        <v>86</v>
      </c>
      <c r="C89" s="96" t="s">
        <v>248</v>
      </c>
      <c r="D89" s="128" t="s">
        <v>106</v>
      </c>
      <c r="E89" s="114"/>
      <c r="F89" s="22"/>
      <c r="G89" s="22"/>
      <c r="H89" s="22"/>
      <c r="I89" s="22"/>
      <c r="J89" s="22"/>
      <c r="K89" s="148"/>
      <c r="L89" s="22"/>
      <c r="M89" s="22"/>
      <c r="N89" s="22"/>
      <c r="O89" s="22"/>
      <c r="P89" s="22"/>
      <c r="Q89" s="22"/>
      <c r="R89" s="22"/>
      <c r="S89" s="22"/>
      <c r="T89" s="22"/>
      <c r="U89" s="22"/>
      <c r="V89" s="22"/>
      <c r="W89" s="22"/>
      <c r="X89" s="22"/>
      <c r="Y89" s="22"/>
      <c r="Z89" s="22"/>
      <c r="AA89" s="22"/>
      <c r="AB89" s="22"/>
      <c r="AC89" s="22"/>
      <c r="AD89" s="22"/>
      <c r="AE89" s="22"/>
      <c r="AF89" s="22"/>
      <c r="AG89" s="22"/>
      <c r="AH89" s="22"/>
      <c r="AI89" s="22"/>
    </row>
    <row r="90" spans="1:35" ht="12" customHeight="1">
      <c r="A90" s="98">
        <f t="array" ref="A90">IFERROR(INDEX('03.Muestra'!$B$8:$B$17,SMALL(IF("Página Web"='03.Muestra'!$D$8:$D$17,ROW('03.Muestra'!$B$8:$B$17)-MIN(ROW('03.Muestra'!$D$8:$D$17))+1,""),ROW()-89)),"")</f>
        <v>1</v>
      </c>
      <c r="B90" s="129" t="str">
        <f t="array" ref="B90">IFERROR(INDEX('03.Muestra'!$C$8:$C$17,SMALL(IF("Página Web"='03.Muestra'!$D$8:$D$17,ROW('03.Muestra'!$C$8:$C$17)-MIN(ROW('03.Muestra'!$D$8:$D$17))+1,""),ROW()-89)),"")</f>
        <v>Home</v>
      </c>
      <c r="C90" s="130" t="str">
        <f t="array" ref="C90">IFERROR(INDEX('03.Muestra'!$F$8:$F$17,SMALL(IF("Página Web"='03.Muestra'!$D$8:$D$17,ROW('03.Muestra'!$F$8:$F$17)-MIN(ROW('03.Muestra'!$D$8:$D$17))+1,""),ROW()-89)),"")</f>
        <v>https://pigmentoayd.com/</v>
      </c>
      <c r="D90" s="103" t="str">
        <f t="shared" ref="D90:D99" si="13">IF(C90="","",$D$18)</f>
        <v>N/A</v>
      </c>
      <c r="E90" s="66" t="str">
        <f t="shared" ref="E90:E99" si="14">IF(D90&lt;&gt;"",IF(AND(B90&lt;&gt;"",C90&lt;&gt;""),"","ERR"),"")</f>
        <v/>
      </c>
      <c r="F90" s="104" t="s">
        <v>89</v>
      </c>
      <c r="G90" s="89" t="s">
        <v>98</v>
      </c>
      <c r="H90" s="84" t="s">
        <v>93</v>
      </c>
      <c r="I90" s="105" t="s">
        <v>91</v>
      </c>
      <c r="J90" s="106" t="s">
        <v>87</v>
      </c>
      <c r="K90" s="131" t="s">
        <v>97</v>
      </c>
      <c r="L90" s="22"/>
      <c r="M90" s="22"/>
      <c r="N90" s="22"/>
      <c r="O90" s="22"/>
      <c r="P90" s="22"/>
      <c r="Q90" s="22"/>
      <c r="R90" s="22"/>
      <c r="S90" s="22"/>
      <c r="T90" s="22"/>
      <c r="U90" s="22"/>
      <c r="V90" s="22"/>
      <c r="W90" s="22"/>
      <c r="X90" s="22"/>
      <c r="Y90" s="22"/>
      <c r="Z90" s="22"/>
      <c r="AA90" s="22"/>
      <c r="AB90" s="22"/>
      <c r="AC90" s="22"/>
      <c r="AD90" s="22"/>
      <c r="AE90" s="22"/>
      <c r="AF90" s="22"/>
      <c r="AG90" s="22"/>
      <c r="AH90" s="22"/>
      <c r="AI90" s="22"/>
    </row>
    <row r="91" spans="1:35" ht="12" customHeight="1">
      <c r="A91" s="98">
        <f t="array" ref="A91">IFERROR(INDEX('03.Muestra'!$B$8:$B$17,SMALL(IF("Página Web"='03.Muestra'!$D$8:$D$17,ROW('03.Muestra'!$B$8:$B$17)-MIN(ROW('03.Muestra'!$D$8:$D$17))+1,""),ROW()-89)),"")</f>
        <v>2</v>
      </c>
      <c r="B91" s="129" t="str">
        <f t="array" ref="B91">IFERROR(INDEX('03.Muestra'!$C$8:$C$17,SMALL(IF("Página Web"='03.Muestra'!$D$8:$D$17,ROW('03.Muestra'!$C$8:$C$17)-MIN(ROW('03.Muestra'!$D$8:$D$17))+1,""),ROW()-89)),"")</f>
        <v>Contacto</v>
      </c>
      <c r="C91" s="130" t="str">
        <f t="array" ref="C91">IFERROR(INDEX('03.Muestra'!$F$8:$F$17,SMALL(IF("Página Web"='03.Muestra'!$D$8:$D$17,ROW('03.Muestra'!$F$8:$F$17)-MIN(ROW('03.Muestra'!$D$8:$D$17))+1,""),ROW()-89)),"")</f>
        <v>https://pigmentoayd.com/contacto</v>
      </c>
      <c r="D91" s="103" t="str">
        <f t="shared" si="13"/>
        <v>N/A</v>
      </c>
      <c r="E91" s="66" t="str">
        <f t="shared" si="14"/>
        <v/>
      </c>
      <c r="F91" s="107">
        <f ca="1">COUNTIF($D90:INDIRECT("$D" &amp;  SUM(ROW()-1,'03.Muestra'!$D$20)-1),F90)</f>
        <v>0</v>
      </c>
      <c r="G91" s="107">
        <f ca="1">COUNTIF($D90:INDIRECT("$D" &amp;  SUM(ROW()-1,'03.Muestra'!$D$20)-1),G90)</f>
        <v>0</v>
      </c>
      <c r="H91" s="107">
        <f ca="1">COUNTIF($D90:INDIRECT("$D" &amp;  SUM(ROW()-1,'03.Muestra'!$D$20)-1),H90)</f>
        <v>3</v>
      </c>
      <c r="I91" s="107">
        <f ca="1">COUNTIF($D90:INDIRECT("$D" &amp;  SUM(ROW()-1,'03.Muestra'!$D$20)-1),I90)</f>
        <v>0</v>
      </c>
      <c r="J91" s="107">
        <f ca="1">COUNTIF($D90:INDIRECT("$D" &amp;  SUM(ROW()-1,'03.Muestra'!$D$20)-1),J90)</f>
        <v>0</v>
      </c>
      <c r="K91" s="132">
        <f ca="1">IF(COUNTIF('03.Muestra'!$D$8:$D$17,"Página Web")=0,0,COUNTBLANK($D90:INDIRECT("$D" &amp;  SUM(ROW()-1,COUNTIF('03.Muestra'!$D$8:$D$17,"Página Web"))-1)))</f>
        <v>0</v>
      </c>
      <c r="L91" s="22"/>
      <c r="M91" s="22"/>
      <c r="N91" s="22"/>
      <c r="O91" s="22"/>
      <c r="P91" s="22"/>
      <c r="Q91" s="22"/>
      <c r="R91" s="22"/>
      <c r="S91" s="22"/>
      <c r="T91" s="22"/>
      <c r="U91" s="22"/>
      <c r="V91" s="22"/>
      <c r="W91" s="22"/>
      <c r="X91" s="22"/>
      <c r="Y91" s="22"/>
      <c r="Z91" s="22"/>
      <c r="AA91" s="22"/>
      <c r="AB91" s="22"/>
      <c r="AC91" s="22"/>
      <c r="AD91" s="22"/>
      <c r="AE91" s="22"/>
      <c r="AF91" s="22"/>
      <c r="AG91" s="22"/>
      <c r="AH91" s="22"/>
      <c r="AI91" s="22"/>
    </row>
    <row r="92" spans="1:35" ht="12" customHeight="1">
      <c r="A92" s="98">
        <f t="array" ref="A92">IFERROR(INDEX('03.Muestra'!$B$8:$B$17,SMALL(IF("Página Web"='03.Muestra'!$D$8:$D$17,ROW('03.Muestra'!$B$8:$B$17)-MIN(ROW('03.Muestra'!$D$8:$D$17))+1,""),ROW()-89)),"")</f>
        <v>3</v>
      </c>
      <c r="B92" s="129" t="str">
        <f t="array" ref="B92">IFERROR(INDEX('03.Muestra'!$C$8:$C$17,SMALL(IF("Página Web"='03.Muestra'!$D$8:$D$17,ROW('03.Muestra'!$C$8:$C$17)-MIN(ROW('03.Muestra'!$D$8:$D$17))+1,""),ROW()-89)),"")</f>
        <v>Servicios</v>
      </c>
      <c r="C92" s="130" t="str">
        <f t="array" ref="C92">IFERROR(INDEX('03.Muestra'!$F$8:$F$17,SMALL(IF("Página Web"='03.Muestra'!$D$8:$D$17,ROW('03.Muestra'!$F$8:$F$17)-MIN(ROW('03.Muestra'!$D$8:$D$17))+1,""),ROW()-89)),"")</f>
        <v>https://pigmentoayd.com/servicios</v>
      </c>
      <c r="D92" s="103" t="str">
        <f t="shared" si="13"/>
        <v>N/A</v>
      </c>
      <c r="E92" s="66" t="str">
        <f t="shared" si="14"/>
        <v/>
      </c>
      <c r="F92" s="22"/>
      <c r="G92" s="22"/>
      <c r="H92" s="22"/>
      <c r="I92" s="22"/>
      <c r="J92" s="22"/>
      <c r="K92" s="148"/>
      <c r="L92" s="22"/>
      <c r="M92" s="22"/>
      <c r="N92" s="22"/>
      <c r="O92" s="22"/>
      <c r="P92" s="22"/>
      <c r="Q92" s="22"/>
      <c r="R92" s="22"/>
      <c r="S92" s="22"/>
      <c r="T92" s="22"/>
      <c r="U92" s="22"/>
      <c r="V92" s="22"/>
      <c r="W92" s="22"/>
      <c r="X92" s="22"/>
      <c r="Y92" s="22"/>
      <c r="Z92" s="22"/>
      <c r="AA92" s="22"/>
      <c r="AB92" s="22"/>
      <c r="AC92" s="22"/>
      <c r="AD92" s="22"/>
      <c r="AE92" s="22"/>
      <c r="AF92" s="22"/>
      <c r="AG92" s="22"/>
      <c r="AH92" s="22"/>
      <c r="AI92" s="22"/>
    </row>
    <row r="93" spans="1:35" ht="12" customHeight="1">
      <c r="A93" s="98" t="str">
        <f t="array" ref="A93">IFERROR(INDEX('03.Muestra'!$B$8:$B$17,SMALL(IF("Página Web"='03.Muestra'!$D$8:$D$17,ROW('03.Muestra'!$B$8:$B$17)-MIN(ROW('03.Muestra'!$D$8:$D$17))+1,""),ROW()-89)),"")</f>
        <v/>
      </c>
      <c r="B93" s="129" t="str">
        <f t="array" ref="B93">IFERROR(INDEX('03.Muestra'!$C$8:$C$17,SMALL(IF("Página Web"='03.Muestra'!$D$8:$D$17,ROW('03.Muestra'!$C$8:$C$17)-MIN(ROW('03.Muestra'!$D$8:$D$17))+1,""),ROW()-89)),"")</f>
        <v/>
      </c>
      <c r="C93" s="129" t="str">
        <f t="array" ref="C93">IFERROR(INDEX('03.Muestra'!$F$8:$F$17,SMALL(IF("Página Web"='03.Muestra'!$D$8:$D$17,ROW('03.Muestra'!$F$8:$F$17)-MIN(ROW('03.Muestra'!$D$8:$D$17))+1,""),ROW()-89)),"")</f>
        <v/>
      </c>
      <c r="D93" s="103" t="str">
        <f t="shared" si="13"/>
        <v/>
      </c>
      <c r="E93" s="66" t="str">
        <f t="shared" si="14"/>
        <v/>
      </c>
      <c r="F93" s="22"/>
      <c r="G93" s="18"/>
      <c r="H93" s="18"/>
      <c r="I93" s="18"/>
      <c r="J93" s="18"/>
      <c r="K93" s="148"/>
      <c r="L93" s="22"/>
      <c r="M93" s="22"/>
      <c r="N93" s="22"/>
      <c r="O93" s="22"/>
      <c r="P93" s="22"/>
      <c r="Q93" s="22"/>
      <c r="R93" s="22"/>
      <c r="S93" s="22"/>
      <c r="T93" s="22"/>
      <c r="U93" s="22"/>
      <c r="V93" s="22"/>
      <c r="W93" s="22"/>
      <c r="X93" s="22"/>
      <c r="Y93" s="22"/>
      <c r="Z93" s="22"/>
      <c r="AA93" s="22"/>
      <c r="AB93" s="22"/>
      <c r="AC93" s="22"/>
      <c r="AD93" s="22"/>
      <c r="AE93" s="22"/>
      <c r="AF93" s="22"/>
      <c r="AG93" s="22"/>
      <c r="AH93" s="22"/>
      <c r="AI93" s="22"/>
    </row>
    <row r="94" spans="1:35" ht="12" customHeight="1">
      <c r="A94" s="98" t="str">
        <f t="array" ref="A94">IFERROR(INDEX('03.Muestra'!$B$8:$B$17,SMALL(IF("Página Web"='03.Muestra'!$D$8:$D$17,ROW('03.Muestra'!$B$8:$B$17)-MIN(ROW('03.Muestra'!$D$8:$D$17))+1,""),ROW()-89)),"")</f>
        <v/>
      </c>
      <c r="B94" s="129" t="str">
        <f t="array" ref="B94">IFERROR(INDEX('03.Muestra'!$C$8:$C$17,SMALL(IF("Página Web"='03.Muestra'!$D$8:$D$17,ROW('03.Muestra'!$C$8:$C$17)-MIN(ROW('03.Muestra'!$D$8:$D$17))+1,""),ROW()-89)),"")</f>
        <v/>
      </c>
      <c r="C94" s="129" t="str">
        <f t="array" ref="C94">IFERROR(INDEX('03.Muestra'!$F$8:$F$17,SMALL(IF("Página Web"='03.Muestra'!$D$8:$D$17,ROW('03.Muestra'!$F$8:$F$17)-MIN(ROW('03.Muestra'!$D$8:$D$17))+1,""),ROW()-89)),"")</f>
        <v/>
      </c>
      <c r="D94" s="103" t="str">
        <f t="shared" si="13"/>
        <v/>
      </c>
      <c r="E94" s="66" t="str">
        <f t="shared" si="14"/>
        <v/>
      </c>
      <c r="F94" s="22"/>
      <c r="G94" s="18"/>
      <c r="H94" s="18"/>
      <c r="I94" s="18"/>
      <c r="J94" s="18"/>
      <c r="K94" s="148"/>
      <c r="L94" s="22"/>
      <c r="M94" s="22"/>
      <c r="N94" s="22"/>
      <c r="O94" s="22"/>
      <c r="P94" s="22"/>
      <c r="Q94" s="22"/>
      <c r="R94" s="22"/>
      <c r="S94" s="22"/>
      <c r="T94" s="22"/>
      <c r="U94" s="22"/>
      <c r="V94" s="22"/>
      <c r="W94" s="22"/>
      <c r="X94" s="22"/>
      <c r="Y94" s="22"/>
      <c r="Z94" s="22"/>
      <c r="AA94" s="22"/>
      <c r="AB94" s="22"/>
      <c r="AC94" s="22"/>
      <c r="AD94" s="22"/>
      <c r="AE94" s="22"/>
      <c r="AF94" s="22"/>
      <c r="AG94" s="22"/>
      <c r="AH94" s="22"/>
      <c r="AI94" s="22"/>
    </row>
    <row r="95" spans="1:35" ht="12" customHeight="1">
      <c r="A95" s="98" t="str">
        <f t="array" ref="A95">IFERROR(INDEX('03.Muestra'!$B$8:$B$17,SMALL(IF("Página Web"='03.Muestra'!$D$8:$D$17,ROW('03.Muestra'!$B$8:$B$17)-MIN(ROW('03.Muestra'!$D$8:$D$17))+1,""),ROW()-89)),"")</f>
        <v/>
      </c>
      <c r="B95" s="129" t="str">
        <f t="array" ref="B95">IFERROR(INDEX('03.Muestra'!$C$8:$C$17,SMALL(IF("Página Web"='03.Muestra'!$D$8:$D$17,ROW('03.Muestra'!$C$8:$C$17)-MIN(ROW('03.Muestra'!$D$8:$D$17))+1,""),ROW()-89)),"")</f>
        <v/>
      </c>
      <c r="C95" s="129" t="str">
        <f t="array" ref="C95">IFERROR(INDEX('03.Muestra'!$F$8:$F$17,SMALL(IF("Página Web"='03.Muestra'!$D$8:$D$17,ROW('03.Muestra'!$F$8:$F$17)-MIN(ROW('03.Muestra'!$D$8:$D$17))+1,""),ROW()-89)),"")</f>
        <v/>
      </c>
      <c r="D95" s="103" t="str">
        <f t="shared" si="13"/>
        <v/>
      </c>
      <c r="E95" s="66" t="str">
        <f t="shared" si="14"/>
        <v/>
      </c>
      <c r="F95" s="22"/>
      <c r="G95" s="18"/>
      <c r="H95" s="18"/>
      <c r="I95" s="18"/>
      <c r="J95" s="18"/>
      <c r="K95" s="148"/>
      <c r="L95" s="22"/>
      <c r="M95" s="22"/>
      <c r="N95" s="22"/>
      <c r="O95" s="22"/>
      <c r="P95" s="22"/>
      <c r="Q95" s="22"/>
      <c r="R95" s="22"/>
      <c r="S95" s="22"/>
      <c r="T95" s="22"/>
      <c r="U95" s="22"/>
      <c r="V95" s="22"/>
      <c r="W95" s="22"/>
      <c r="X95" s="22"/>
      <c r="Y95" s="22"/>
      <c r="Z95" s="22"/>
      <c r="AA95" s="22"/>
      <c r="AB95" s="22"/>
      <c r="AC95" s="22"/>
      <c r="AD95" s="22"/>
      <c r="AE95" s="22"/>
      <c r="AF95" s="22"/>
      <c r="AG95" s="22"/>
      <c r="AH95" s="22"/>
      <c r="AI95" s="22"/>
    </row>
    <row r="96" spans="1:35" ht="12" customHeight="1">
      <c r="A96" s="98" t="str">
        <f t="array" ref="A96">IFERROR(INDEX('03.Muestra'!$B$8:$B$17,SMALL(IF("Página Web"='03.Muestra'!$D$8:$D$17,ROW('03.Muestra'!$B$8:$B$17)-MIN(ROW('03.Muestra'!$D$8:$D$17))+1,""),ROW()-89)),"")</f>
        <v/>
      </c>
      <c r="B96" s="129" t="str">
        <f t="array" ref="B96">IFERROR(INDEX('03.Muestra'!$C$8:$C$17,SMALL(IF("Página Web"='03.Muestra'!$D$8:$D$17,ROW('03.Muestra'!$C$8:$C$17)-MIN(ROW('03.Muestra'!$D$8:$D$17))+1,""),ROW()-89)),"")</f>
        <v/>
      </c>
      <c r="C96" s="129" t="str">
        <f t="array" ref="C96">IFERROR(INDEX('03.Muestra'!$F$8:$F$17,SMALL(IF("Página Web"='03.Muestra'!$D$8:$D$17,ROW('03.Muestra'!$F$8:$F$17)-MIN(ROW('03.Muestra'!$D$8:$D$17))+1,""),ROW()-89)),"")</f>
        <v/>
      </c>
      <c r="D96" s="103" t="str">
        <f t="shared" si="13"/>
        <v/>
      </c>
      <c r="E96" s="66" t="str">
        <f t="shared" si="14"/>
        <v/>
      </c>
      <c r="F96" s="18"/>
      <c r="G96" s="18"/>
      <c r="H96" s="18"/>
      <c r="I96" s="18"/>
      <c r="J96" s="18"/>
      <c r="K96" s="148"/>
      <c r="L96" s="22"/>
      <c r="M96" s="22"/>
      <c r="N96" s="22"/>
      <c r="O96" s="22"/>
      <c r="P96" s="22"/>
      <c r="Q96" s="22"/>
      <c r="R96" s="22"/>
      <c r="S96" s="22"/>
      <c r="T96" s="22"/>
      <c r="U96" s="22"/>
      <c r="V96" s="22"/>
      <c r="W96" s="22"/>
      <c r="X96" s="22"/>
      <c r="Y96" s="22"/>
      <c r="Z96" s="22"/>
      <c r="AA96" s="22"/>
      <c r="AB96" s="22"/>
      <c r="AC96" s="22"/>
      <c r="AD96" s="22"/>
      <c r="AE96" s="22"/>
      <c r="AF96" s="22"/>
      <c r="AG96" s="22"/>
      <c r="AH96" s="22"/>
      <c r="AI96" s="22"/>
    </row>
    <row r="97" spans="1:35" ht="12" customHeight="1">
      <c r="A97" s="98" t="str">
        <f t="array" ref="A97">IFERROR(INDEX('03.Muestra'!$B$8:$B$17,SMALL(IF("Página Web"='03.Muestra'!$D$8:$D$17,ROW('03.Muestra'!$B$8:$B$17)-MIN(ROW('03.Muestra'!$D$8:$D$17))+1,""),ROW()-89)),"")</f>
        <v/>
      </c>
      <c r="B97" s="129" t="str">
        <f t="array" ref="B97">IFERROR(INDEX('03.Muestra'!$C$8:$C$17,SMALL(IF("Página Web"='03.Muestra'!$D$8:$D$17,ROW('03.Muestra'!$C$8:$C$17)-MIN(ROW('03.Muestra'!$D$8:$D$17))+1,""),ROW()-89)),"")</f>
        <v/>
      </c>
      <c r="C97" s="129" t="str">
        <f t="array" ref="C97">IFERROR(INDEX('03.Muestra'!$F$8:$F$17,SMALL(IF("Página Web"='03.Muestra'!$D$8:$D$17,ROW('03.Muestra'!$F$8:$F$17)-MIN(ROW('03.Muestra'!$D$8:$D$17))+1,""),ROW()-89)),"")</f>
        <v/>
      </c>
      <c r="D97" s="103" t="str">
        <f t="shared" si="13"/>
        <v/>
      </c>
      <c r="E97" s="66" t="str">
        <f t="shared" si="14"/>
        <v/>
      </c>
      <c r="F97" s="18"/>
      <c r="G97" s="18"/>
      <c r="H97" s="18"/>
      <c r="I97" s="18"/>
      <c r="J97" s="18"/>
      <c r="K97" s="148"/>
      <c r="L97" s="22"/>
      <c r="M97" s="22"/>
      <c r="N97" s="22"/>
      <c r="O97" s="22"/>
      <c r="P97" s="22"/>
      <c r="Q97" s="22"/>
      <c r="R97" s="22"/>
      <c r="S97" s="22"/>
      <c r="T97" s="22"/>
      <c r="U97" s="22"/>
      <c r="V97" s="22"/>
      <c r="W97" s="22"/>
      <c r="X97" s="22"/>
      <c r="Y97" s="22"/>
      <c r="Z97" s="22"/>
      <c r="AA97" s="22"/>
      <c r="AB97" s="22"/>
      <c r="AC97" s="22"/>
      <c r="AD97" s="22"/>
      <c r="AE97" s="22"/>
      <c r="AF97" s="22"/>
      <c r="AG97" s="22"/>
      <c r="AH97" s="22"/>
      <c r="AI97" s="22"/>
    </row>
    <row r="98" spans="1:35" ht="12" customHeight="1">
      <c r="A98" s="98" t="str">
        <f t="array" ref="A98">IFERROR(INDEX('03.Muestra'!$B$8:$B$17,SMALL(IF("Página Web"='03.Muestra'!$D$8:$D$17,ROW('03.Muestra'!$B$8:$B$17)-MIN(ROW('03.Muestra'!$D$8:$D$17))+1,""),ROW()-89)),"")</f>
        <v/>
      </c>
      <c r="B98" s="129" t="str">
        <f t="array" ref="B98">IFERROR(INDEX('03.Muestra'!$C$8:$C$17,SMALL(IF("Página Web"='03.Muestra'!$D$8:$D$17,ROW('03.Muestra'!$C$8:$C$17)-MIN(ROW('03.Muestra'!$D$8:$D$17))+1,""),ROW()-89)),"")</f>
        <v/>
      </c>
      <c r="C98" s="129" t="str">
        <f t="array" ref="C98">IFERROR(INDEX('03.Muestra'!$F$8:$F$17,SMALL(IF("Página Web"='03.Muestra'!$D$8:$D$17,ROW('03.Muestra'!$F$8:$F$17)-MIN(ROW('03.Muestra'!$D$8:$D$17))+1,""),ROW()-89)),"")</f>
        <v/>
      </c>
      <c r="D98" s="103" t="str">
        <f t="shared" si="13"/>
        <v/>
      </c>
      <c r="E98" s="66" t="str">
        <f t="shared" si="14"/>
        <v/>
      </c>
      <c r="F98" s="18"/>
      <c r="G98" s="18"/>
      <c r="H98" s="18"/>
      <c r="I98" s="18"/>
      <c r="J98" s="18"/>
      <c r="K98" s="148"/>
      <c r="L98" s="22"/>
      <c r="M98" s="22"/>
      <c r="N98" s="22"/>
      <c r="O98" s="22"/>
      <c r="P98" s="22"/>
      <c r="Q98" s="22"/>
      <c r="R98" s="22"/>
      <c r="S98" s="22"/>
      <c r="T98" s="22"/>
      <c r="U98" s="22"/>
      <c r="V98" s="22"/>
      <c r="W98" s="22"/>
      <c r="X98" s="22"/>
      <c r="Y98" s="22"/>
      <c r="Z98" s="22"/>
      <c r="AA98" s="22"/>
      <c r="AB98" s="22"/>
      <c r="AC98" s="22"/>
      <c r="AD98" s="22"/>
      <c r="AE98" s="22"/>
      <c r="AF98" s="22"/>
      <c r="AG98" s="22"/>
      <c r="AH98" s="22"/>
      <c r="AI98" s="22"/>
    </row>
    <row r="99" spans="1:35" ht="12" customHeight="1">
      <c r="A99" s="98" t="str">
        <f t="array" ref="A99">IFERROR(INDEX('03.Muestra'!$B$8:$B$17,SMALL(IF("Página Web"='03.Muestra'!$D$8:$D$17,ROW('03.Muestra'!$B$8:$B$17)-MIN(ROW('03.Muestra'!$D$8:$D$17))+1,""),ROW()-89)),"")</f>
        <v/>
      </c>
      <c r="B99" s="129" t="str">
        <f t="array" ref="B99">IFERROR(INDEX('03.Muestra'!$C$8:$C$17,SMALL(IF("Página Web"='03.Muestra'!$D$8:$D$17,ROW('03.Muestra'!$C$8:$C$17)-MIN(ROW('03.Muestra'!$D$8:$D$17))+1,""),ROW()-89)),"")</f>
        <v/>
      </c>
      <c r="C99" s="129" t="str">
        <f t="array" ref="C99">IFERROR(INDEX('03.Muestra'!$F$8:$F$17,SMALL(IF("Página Web"='03.Muestra'!$D$8:$D$17,ROW('03.Muestra'!$F$8:$F$17)-MIN(ROW('03.Muestra'!$D$8:$D$17))+1,""),ROW()-89)),"")</f>
        <v/>
      </c>
      <c r="D99" s="103" t="str">
        <f t="shared" si="13"/>
        <v/>
      </c>
      <c r="E99" s="66" t="str">
        <f t="shared" si="14"/>
        <v/>
      </c>
      <c r="F99" s="18"/>
      <c r="G99" s="18"/>
      <c r="H99" s="18"/>
      <c r="I99" s="18"/>
      <c r="J99" s="18"/>
      <c r="K99" s="148"/>
      <c r="L99" s="22"/>
      <c r="M99" s="22"/>
      <c r="N99" s="22"/>
      <c r="O99" s="22"/>
      <c r="P99" s="22"/>
      <c r="Q99" s="22"/>
      <c r="R99" s="22"/>
      <c r="S99" s="22"/>
      <c r="T99" s="22"/>
      <c r="U99" s="22"/>
      <c r="V99" s="22"/>
      <c r="W99" s="22"/>
      <c r="X99" s="22"/>
      <c r="Y99" s="22"/>
      <c r="Z99" s="22"/>
      <c r="AA99" s="22"/>
      <c r="AB99" s="22"/>
      <c r="AC99" s="22"/>
      <c r="AD99" s="22"/>
      <c r="AE99" s="22"/>
      <c r="AF99" s="22"/>
      <c r="AG99" s="22"/>
      <c r="AH99" s="22"/>
      <c r="AI99" s="22"/>
    </row>
    <row r="100" spans="1:35" ht="12" customHeight="1">
      <c r="A100" s="63"/>
      <c r="B100" s="133"/>
      <c r="C100" s="133"/>
      <c r="D100" s="134"/>
      <c r="E100" s="66"/>
      <c r="F100" s="18"/>
      <c r="G100" s="18"/>
      <c r="H100" s="18"/>
      <c r="I100" s="18"/>
      <c r="J100" s="18"/>
      <c r="K100" s="148"/>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row>
    <row r="101" spans="1:35" ht="12" customHeight="1">
      <c r="A101" s="63"/>
      <c r="B101" s="133"/>
      <c r="C101" s="133"/>
      <c r="D101" s="134"/>
      <c r="E101" s="66"/>
      <c r="F101" s="18"/>
      <c r="G101" s="18"/>
      <c r="H101" s="18"/>
      <c r="I101" s="18"/>
      <c r="J101" s="18"/>
      <c r="K101" s="148"/>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row>
    <row r="102" spans="1:35" ht="12.75" customHeight="1">
      <c r="A102" s="111"/>
      <c r="B102" s="112"/>
      <c r="C102" s="111"/>
      <c r="D102" s="135"/>
      <c r="E102" s="66"/>
      <c r="F102" s="18"/>
      <c r="G102" s="18"/>
      <c r="H102" s="18"/>
      <c r="I102" s="18"/>
      <c r="J102" s="18"/>
      <c r="K102" s="148"/>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row>
    <row r="103" spans="1:35" ht="16.5" customHeight="1">
      <c r="A103" s="109"/>
      <c r="B103" s="109"/>
      <c r="C103" s="109"/>
      <c r="D103" s="136"/>
      <c r="E103" s="66"/>
      <c r="F103" s="22"/>
      <c r="G103" s="18"/>
      <c r="H103" s="18"/>
      <c r="I103" s="18"/>
      <c r="J103" s="18"/>
      <c r="K103" s="148"/>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row>
    <row r="104" spans="1:35" ht="12" customHeight="1">
      <c r="A104" s="22"/>
      <c r="B104" s="18"/>
      <c r="C104" s="18"/>
      <c r="D104" s="127"/>
      <c r="E104" s="66"/>
      <c r="F104" s="18"/>
      <c r="G104" s="18"/>
      <c r="H104" s="18"/>
      <c r="I104" s="18"/>
      <c r="J104" s="18"/>
      <c r="K104" s="148"/>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row>
    <row r="105" spans="1:35" ht="12" customHeight="1">
      <c r="A105" s="22"/>
      <c r="B105" s="18"/>
      <c r="C105" s="18"/>
      <c r="D105" s="127"/>
      <c r="E105" s="100"/>
      <c r="F105" s="18"/>
      <c r="G105" s="18"/>
      <c r="H105" s="18"/>
      <c r="I105" s="18"/>
      <c r="J105" s="18"/>
      <c r="K105" s="148"/>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row>
    <row r="106" spans="1:35" ht="29.25" customHeight="1">
      <c r="A106" s="94" t="s">
        <v>100</v>
      </c>
      <c r="B106" s="95" t="s">
        <v>86</v>
      </c>
      <c r="C106" s="96" t="s">
        <v>249</v>
      </c>
      <c r="D106" s="128" t="s">
        <v>106</v>
      </c>
      <c r="E106" s="114"/>
      <c r="F106" s="22"/>
      <c r="G106" s="22"/>
      <c r="H106" s="22"/>
      <c r="I106" s="22"/>
      <c r="J106" s="22"/>
      <c r="K106" s="148"/>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row>
    <row r="107" spans="1:35" ht="12" customHeight="1">
      <c r="A107" s="98">
        <f t="array" ref="A107">IFERROR(INDEX('03.Muestra'!$B$8:$B$17,SMALL(IF("Página Web"='03.Muestra'!$D$8:$D$17,ROW('03.Muestra'!$B$8:$B$17)-MIN(ROW('03.Muestra'!$D$8:$D$17))+1,""),ROW()-106)),"")</f>
        <v>1</v>
      </c>
      <c r="B107" s="129" t="str">
        <f t="array" ref="B107">IFERROR(INDEX('03.Muestra'!$C$8:$C$17,SMALL(IF("Página Web"='03.Muestra'!$D$8:$D$17,ROW('03.Muestra'!$C$8:$C$17)-MIN(ROW('03.Muestra'!$D$8:$D$17))+1,""),ROW()-106)),"")</f>
        <v>Home</v>
      </c>
      <c r="C107" s="130" t="str">
        <f t="array" ref="C107">IFERROR(INDEX('03.Muestra'!$F$8:$F$17,SMALL(IF("Página Web"='03.Muestra'!$D$8:$D$17,ROW('03.Muestra'!$F$8:$F$17)-MIN(ROW('03.Muestra'!$D$8:$D$17))+1,""),ROW()-106)),"")</f>
        <v>https://pigmentoayd.com/</v>
      </c>
      <c r="D107" s="103" t="str">
        <f t="shared" ref="D107:D116" si="15">IF(C107="","",$D$18)</f>
        <v>N/A</v>
      </c>
      <c r="E107" s="66" t="str">
        <f t="shared" ref="E107:E116" si="16">IF(D107&lt;&gt;"",IF(AND(B107&lt;&gt;"",C107&lt;&gt;""),"","ERR"),"")</f>
        <v/>
      </c>
      <c r="F107" s="104" t="s">
        <v>89</v>
      </c>
      <c r="G107" s="89" t="s">
        <v>98</v>
      </c>
      <c r="H107" s="84" t="s">
        <v>93</v>
      </c>
      <c r="I107" s="105" t="s">
        <v>91</v>
      </c>
      <c r="J107" s="106" t="s">
        <v>87</v>
      </c>
      <c r="K107" s="131" t="s">
        <v>97</v>
      </c>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row>
    <row r="108" spans="1:35" ht="12" customHeight="1">
      <c r="A108" s="98">
        <f t="array" ref="A108">IFERROR(INDEX('03.Muestra'!$B$8:$B$17,SMALL(IF("Página Web"='03.Muestra'!$D$8:$D$17,ROW('03.Muestra'!$B$8:$B$17)-MIN(ROW('03.Muestra'!$D$8:$D$17))+1,""),ROW()-106)),"")</f>
        <v>2</v>
      </c>
      <c r="B108" s="129" t="str">
        <f t="array" ref="B108">IFERROR(INDEX('03.Muestra'!$C$8:$C$17,SMALL(IF("Página Web"='03.Muestra'!$D$8:$D$17,ROW('03.Muestra'!$C$8:$C$17)-MIN(ROW('03.Muestra'!$D$8:$D$17))+1,""),ROW()-106)),"")</f>
        <v>Contacto</v>
      </c>
      <c r="C108" s="130" t="str">
        <f t="array" ref="C108">IFERROR(INDEX('03.Muestra'!$F$8:$F$17,SMALL(IF("Página Web"='03.Muestra'!$D$8:$D$17,ROW('03.Muestra'!$F$8:$F$17)-MIN(ROW('03.Muestra'!$D$8:$D$17))+1,""),ROW()-106)),"")</f>
        <v>https://pigmentoayd.com/contacto</v>
      </c>
      <c r="D108" s="103" t="str">
        <f t="shared" si="15"/>
        <v>N/A</v>
      </c>
      <c r="E108" s="66" t="str">
        <f t="shared" si="16"/>
        <v/>
      </c>
      <c r="F108" s="107">
        <f ca="1">COUNTIF($D107:INDIRECT("$D" &amp;  SUM(ROW()-1,'03.Muestra'!$D$20)-1),F107)</f>
        <v>0</v>
      </c>
      <c r="G108" s="107">
        <f ca="1">COUNTIF($D107:INDIRECT("$D" &amp;  SUM(ROW()-1,'03.Muestra'!$D$20)-1),G107)</f>
        <v>0</v>
      </c>
      <c r="H108" s="107">
        <f ca="1">COUNTIF($D107:INDIRECT("$D" &amp;  SUM(ROW()-1,'03.Muestra'!$D$20)-1),H107)</f>
        <v>3</v>
      </c>
      <c r="I108" s="107">
        <f ca="1">COUNTIF($D107:INDIRECT("$D" &amp;  SUM(ROW()-1,'03.Muestra'!$D$20)-1),I107)</f>
        <v>0</v>
      </c>
      <c r="J108" s="107">
        <f ca="1">COUNTIF($D107:INDIRECT("$D" &amp;  SUM(ROW()-1,'03.Muestra'!$D$20)-1),J107)</f>
        <v>0</v>
      </c>
      <c r="K108" s="132">
        <f ca="1">IF(COUNTIF('03.Muestra'!$D$8:$D$17,"Página Web")=0,0,COUNTBLANK($D107:INDIRECT("$D" &amp;  SUM(ROW()-1,COUNTIF('03.Muestra'!$D$8:$D$17,"Página Web"))-1)))</f>
        <v>0</v>
      </c>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row>
    <row r="109" spans="1:35" ht="12" customHeight="1">
      <c r="A109" s="98">
        <f t="array" ref="A109">IFERROR(INDEX('03.Muestra'!$B$8:$B$17,SMALL(IF("Página Web"='03.Muestra'!$D$8:$D$17,ROW('03.Muestra'!$B$8:$B$17)-MIN(ROW('03.Muestra'!$D$8:$D$17))+1,""),ROW()-106)),"")</f>
        <v>3</v>
      </c>
      <c r="B109" s="129" t="str">
        <f t="array" ref="B109">IFERROR(INDEX('03.Muestra'!$C$8:$C$17,SMALL(IF("Página Web"='03.Muestra'!$D$8:$D$17,ROW('03.Muestra'!$C$8:$C$17)-MIN(ROW('03.Muestra'!$D$8:$D$17))+1,""),ROW()-106)),"")</f>
        <v>Servicios</v>
      </c>
      <c r="C109" s="130" t="str">
        <f t="array" ref="C109">IFERROR(INDEX('03.Muestra'!$F$8:$F$17,SMALL(IF("Página Web"='03.Muestra'!$D$8:$D$17,ROW('03.Muestra'!$F$8:$F$17)-MIN(ROW('03.Muestra'!$D$8:$D$17))+1,""),ROW()-106)),"")</f>
        <v>https://pigmentoayd.com/servicios</v>
      </c>
      <c r="D109" s="103" t="str">
        <f t="shared" si="15"/>
        <v>N/A</v>
      </c>
      <c r="E109" s="66" t="str">
        <f t="shared" si="16"/>
        <v/>
      </c>
      <c r="F109" s="22"/>
      <c r="G109" s="18"/>
      <c r="H109" s="18"/>
      <c r="I109" s="18"/>
      <c r="J109" s="18"/>
      <c r="K109" s="148"/>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row>
    <row r="110" spans="1:35" ht="12" customHeight="1">
      <c r="A110" s="98" t="str">
        <f t="array" ref="A110">IFERROR(INDEX('03.Muestra'!$B$8:$B$17,SMALL(IF("Página Web"='03.Muestra'!$D$8:$D$17,ROW('03.Muestra'!$B$8:$B$17)-MIN(ROW('03.Muestra'!$D$8:$D$17))+1,""),ROW()-106)),"")</f>
        <v/>
      </c>
      <c r="B110" s="129" t="str">
        <f t="array" ref="B110">IFERROR(INDEX('03.Muestra'!$C$8:$C$17,SMALL(IF("Página Web"='03.Muestra'!$D$8:$D$17,ROW('03.Muestra'!$C$8:$C$17)-MIN(ROW('03.Muestra'!$D$8:$D$17))+1,""),ROW()-106)),"")</f>
        <v/>
      </c>
      <c r="C110" s="129" t="str">
        <f t="array" ref="C110">IFERROR(INDEX('03.Muestra'!$F$8:$F$17,SMALL(IF("Página Web"='03.Muestra'!$D$8:$D$17,ROW('03.Muestra'!$F$8:$F$17)-MIN(ROW('03.Muestra'!$D$8:$D$17))+1,""),ROW()-106)),"")</f>
        <v/>
      </c>
      <c r="D110" s="103" t="str">
        <f t="shared" si="15"/>
        <v/>
      </c>
      <c r="E110" s="66" t="str">
        <f t="shared" si="16"/>
        <v/>
      </c>
      <c r="F110" s="22"/>
      <c r="G110" s="18"/>
      <c r="H110" s="18"/>
      <c r="I110" s="18"/>
      <c r="J110" s="18"/>
      <c r="K110" s="148"/>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row>
    <row r="111" spans="1:35" ht="12" customHeight="1">
      <c r="A111" s="98" t="str">
        <f t="array" ref="A111">IFERROR(INDEX('03.Muestra'!$B$8:$B$17,SMALL(IF("Página Web"='03.Muestra'!$D$8:$D$17,ROW('03.Muestra'!$B$8:$B$17)-MIN(ROW('03.Muestra'!$D$8:$D$17))+1,""),ROW()-106)),"")</f>
        <v/>
      </c>
      <c r="B111" s="129" t="str">
        <f t="array" ref="B111">IFERROR(INDEX('03.Muestra'!$C$8:$C$17,SMALL(IF("Página Web"='03.Muestra'!$D$8:$D$17,ROW('03.Muestra'!$C$8:$C$17)-MIN(ROW('03.Muestra'!$D$8:$D$17))+1,""),ROW()-106)),"")</f>
        <v/>
      </c>
      <c r="C111" s="129" t="str">
        <f t="array" ref="C111">IFERROR(INDEX('03.Muestra'!$F$8:$F$17,SMALL(IF("Página Web"='03.Muestra'!$D$8:$D$17,ROW('03.Muestra'!$F$8:$F$17)-MIN(ROW('03.Muestra'!$D$8:$D$17))+1,""),ROW()-106)),"")</f>
        <v/>
      </c>
      <c r="D111" s="103" t="str">
        <f t="shared" si="15"/>
        <v/>
      </c>
      <c r="E111" s="66" t="str">
        <f t="shared" si="16"/>
        <v/>
      </c>
      <c r="F111" s="22"/>
      <c r="G111" s="18"/>
      <c r="H111" s="18"/>
      <c r="I111" s="18"/>
      <c r="J111" s="18"/>
      <c r="K111" s="148"/>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row>
    <row r="112" spans="1:35" ht="12" customHeight="1">
      <c r="A112" s="98" t="str">
        <f t="array" ref="A112">IFERROR(INDEX('03.Muestra'!$B$8:$B$17,SMALL(IF("Página Web"='03.Muestra'!$D$8:$D$17,ROW('03.Muestra'!$B$8:$B$17)-MIN(ROW('03.Muestra'!$D$8:$D$17))+1,""),ROW()-106)),"")</f>
        <v/>
      </c>
      <c r="B112" s="129" t="str">
        <f t="array" ref="B112">IFERROR(INDEX('03.Muestra'!$C$8:$C$17,SMALL(IF("Página Web"='03.Muestra'!$D$8:$D$17,ROW('03.Muestra'!$C$8:$C$17)-MIN(ROW('03.Muestra'!$D$8:$D$17))+1,""),ROW()-106)),"")</f>
        <v/>
      </c>
      <c r="C112" s="129" t="str">
        <f t="array" ref="C112">IFERROR(INDEX('03.Muestra'!$F$8:$F$17,SMALL(IF("Página Web"='03.Muestra'!$D$8:$D$17,ROW('03.Muestra'!$F$8:$F$17)-MIN(ROW('03.Muestra'!$D$8:$D$17))+1,""),ROW()-106)),"")</f>
        <v/>
      </c>
      <c r="D112" s="103" t="str">
        <f t="shared" si="15"/>
        <v/>
      </c>
      <c r="E112" s="66" t="str">
        <f t="shared" si="16"/>
        <v/>
      </c>
      <c r="F112" s="22"/>
      <c r="G112" s="18"/>
      <c r="H112" s="18"/>
      <c r="I112" s="18"/>
      <c r="J112" s="18"/>
      <c r="K112" s="148"/>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row>
    <row r="113" spans="1:35" ht="12" customHeight="1">
      <c r="A113" s="98" t="str">
        <f t="array" ref="A113">IFERROR(INDEX('03.Muestra'!$B$8:$B$17,SMALL(IF("Página Web"='03.Muestra'!$D$8:$D$17,ROW('03.Muestra'!$B$8:$B$17)-MIN(ROW('03.Muestra'!$D$8:$D$17))+1,""),ROW()-106)),"")</f>
        <v/>
      </c>
      <c r="B113" s="129" t="str">
        <f t="array" ref="B113">IFERROR(INDEX('03.Muestra'!$C$8:$C$17,SMALL(IF("Página Web"='03.Muestra'!$D$8:$D$17,ROW('03.Muestra'!$C$8:$C$17)-MIN(ROW('03.Muestra'!$D$8:$D$17))+1,""),ROW()-106)),"")</f>
        <v/>
      </c>
      <c r="C113" s="129" t="str">
        <f t="array" ref="C113">IFERROR(INDEX('03.Muestra'!$F$8:$F$17,SMALL(IF("Página Web"='03.Muestra'!$D$8:$D$17,ROW('03.Muestra'!$F$8:$F$17)-MIN(ROW('03.Muestra'!$D$8:$D$17))+1,""),ROW()-106)),"")</f>
        <v/>
      </c>
      <c r="D113" s="103" t="str">
        <f t="shared" si="15"/>
        <v/>
      </c>
      <c r="E113" s="66" t="str">
        <f t="shared" si="16"/>
        <v/>
      </c>
      <c r="F113" s="18"/>
      <c r="G113" s="18"/>
      <c r="H113" s="18"/>
      <c r="I113" s="18"/>
      <c r="J113" s="18"/>
      <c r="K113" s="148"/>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row>
    <row r="114" spans="1:35" ht="12" customHeight="1">
      <c r="A114" s="98" t="str">
        <f t="array" ref="A114">IFERROR(INDEX('03.Muestra'!$B$8:$B$17,SMALL(IF("Página Web"='03.Muestra'!$D$8:$D$17,ROW('03.Muestra'!$B$8:$B$17)-MIN(ROW('03.Muestra'!$D$8:$D$17))+1,""),ROW()-106)),"")</f>
        <v/>
      </c>
      <c r="B114" s="129" t="str">
        <f t="array" ref="B114">IFERROR(INDEX('03.Muestra'!$C$8:$C$17,SMALL(IF("Página Web"='03.Muestra'!$D$8:$D$17,ROW('03.Muestra'!$C$8:$C$17)-MIN(ROW('03.Muestra'!$D$8:$D$17))+1,""),ROW()-106)),"")</f>
        <v/>
      </c>
      <c r="C114" s="129" t="str">
        <f t="array" ref="C114">IFERROR(INDEX('03.Muestra'!$F$8:$F$17,SMALL(IF("Página Web"='03.Muestra'!$D$8:$D$17,ROW('03.Muestra'!$F$8:$F$17)-MIN(ROW('03.Muestra'!$D$8:$D$17))+1,""),ROW()-106)),"")</f>
        <v/>
      </c>
      <c r="D114" s="103" t="str">
        <f t="shared" si="15"/>
        <v/>
      </c>
      <c r="E114" s="66" t="str">
        <f t="shared" si="16"/>
        <v/>
      </c>
      <c r="F114" s="18"/>
      <c r="G114" s="18"/>
      <c r="H114" s="18"/>
      <c r="I114" s="18"/>
      <c r="J114" s="18"/>
      <c r="K114" s="148"/>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row>
    <row r="115" spans="1:35" ht="12" customHeight="1">
      <c r="A115" s="98" t="str">
        <f t="array" ref="A115">IFERROR(INDEX('03.Muestra'!$B$8:$B$17,SMALL(IF("Página Web"='03.Muestra'!$D$8:$D$17,ROW('03.Muestra'!$B$8:$B$17)-MIN(ROW('03.Muestra'!$D$8:$D$17))+1,""),ROW()-106)),"")</f>
        <v/>
      </c>
      <c r="B115" s="129" t="str">
        <f t="array" ref="B115">IFERROR(INDEX('03.Muestra'!$C$8:$C$17,SMALL(IF("Página Web"='03.Muestra'!$D$8:$D$17,ROW('03.Muestra'!$C$8:$C$17)-MIN(ROW('03.Muestra'!$D$8:$D$17))+1,""),ROW()-106)),"")</f>
        <v/>
      </c>
      <c r="C115" s="129" t="str">
        <f t="array" ref="C115">IFERROR(INDEX('03.Muestra'!$F$8:$F$17,SMALL(IF("Página Web"='03.Muestra'!$D$8:$D$17,ROW('03.Muestra'!$F$8:$F$17)-MIN(ROW('03.Muestra'!$D$8:$D$17))+1,""),ROW()-106)),"")</f>
        <v/>
      </c>
      <c r="D115" s="103" t="str">
        <f t="shared" si="15"/>
        <v/>
      </c>
      <c r="E115" s="66" t="str">
        <f t="shared" si="16"/>
        <v/>
      </c>
      <c r="F115" s="18"/>
      <c r="G115" s="18"/>
      <c r="H115" s="18"/>
      <c r="I115" s="18"/>
      <c r="J115" s="18"/>
      <c r="K115" s="148"/>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row>
    <row r="116" spans="1:35" ht="12" customHeight="1">
      <c r="A116" s="98" t="str">
        <f t="array" ref="A116">IFERROR(INDEX('03.Muestra'!$B$8:$B$17,SMALL(IF("Página Web"='03.Muestra'!$D$8:$D$17,ROW('03.Muestra'!$B$8:$B$17)-MIN(ROW('03.Muestra'!$D$8:$D$17))+1,""),ROW()-106)),"")</f>
        <v/>
      </c>
      <c r="B116" s="129" t="str">
        <f t="array" ref="B116">IFERROR(INDEX('03.Muestra'!$C$8:$C$17,SMALL(IF("Página Web"='03.Muestra'!$D$8:$D$17,ROW('03.Muestra'!$C$8:$C$17)-MIN(ROW('03.Muestra'!$D$8:$D$17))+1,""),ROW()-106)),"")</f>
        <v/>
      </c>
      <c r="C116" s="129" t="str">
        <f t="array" ref="C116">IFERROR(INDEX('03.Muestra'!$F$8:$F$17,SMALL(IF("Página Web"='03.Muestra'!$D$8:$D$17,ROW('03.Muestra'!$F$8:$F$17)-MIN(ROW('03.Muestra'!$D$8:$D$17))+1,""),ROW()-106)),"")</f>
        <v/>
      </c>
      <c r="D116" s="103" t="str">
        <f t="shared" si="15"/>
        <v/>
      </c>
      <c r="E116" s="66" t="str">
        <f t="shared" si="16"/>
        <v/>
      </c>
      <c r="F116" s="18"/>
      <c r="G116" s="18"/>
      <c r="H116" s="18"/>
      <c r="I116" s="18"/>
      <c r="J116" s="18"/>
      <c r="K116" s="148"/>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row>
    <row r="117" spans="1:35" ht="12.75" customHeight="1">
      <c r="A117" s="22"/>
      <c r="B117" s="22"/>
      <c r="C117" s="22"/>
      <c r="D117" s="134"/>
      <c r="E117" s="63"/>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row>
    <row r="118" spans="1:35" ht="12.75" customHeight="1">
      <c r="A118" s="22"/>
      <c r="B118" s="22"/>
      <c r="C118" s="22"/>
      <c r="D118" s="134"/>
      <c r="E118" s="63"/>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row>
    <row r="119" spans="1:35" ht="12.75" customHeight="1">
      <c r="A119" s="22"/>
      <c r="B119" s="22"/>
      <c r="C119" s="22"/>
      <c r="D119" s="134"/>
      <c r="E119" s="63"/>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row>
    <row r="120" spans="1:35" ht="12.75" customHeight="1">
      <c r="A120" s="22"/>
      <c r="B120" s="22"/>
      <c r="C120" s="22"/>
      <c r="D120" s="134"/>
      <c r="E120" s="63"/>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row>
    <row r="121" spans="1:35" ht="12.75" customHeight="1">
      <c r="A121" s="22"/>
      <c r="B121" s="22"/>
      <c r="C121" s="22"/>
      <c r="D121" s="134"/>
      <c r="E121" s="63"/>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row>
    <row r="122" spans="1:35" ht="12.75" customHeight="1">
      <c r="A122" s="22"/>
      <c r="B122" s="22"/>
      <c r="C122" s="22"/>
      <c r="D122" s="134"/>
      <c r="E122" s="63"/>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row>
    <row r="123" spans="1:35" ht="12.75" customHeight="1">
      <c r="A123" s="22"/>
      <c r="B123" s="22"/>
      <c r="C123" s="22"/>
      <c r="D123" s="134"/>
      <c r="E123" s="63"/>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row>
    <row r="124" spans="1:35" ht="12.75" customHeight="1">
      <c r="A124" s="22"/>
      <c r="B124" s="22"/>
      <c r="C124" s="22"/>
      <c r="D124" s="134"/>
      <c r="E124" s="63"/>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row>
    <row r="125" spans="1:35" ht="12.75" customHeight="1">
      <c r="A125" s="22"/>
      <c r="B125" s="22"/>
      <c r="C125" s="22"/>
      <c r="D125" s="134"/>
      <c r="E125" s="63"/>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row>
    <row r="126" spans="1:35" ht="12.75" customHeight="1">
      <c r="A126" s="22"/>
      <c r="B126" s="22"/>
      <c r="C126" s="22"/>
      <c r="D126" s="134"/>
      <c r="E126" s="63"/>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row>
    <row r="127" spans="1:35" ht="12.75" customHeight="1">
      <c r="A127" s="22"/>
      <c r="B127" s="22"/>
      <c r="C127" s="22"/>
      <c r="D127" s="134"/>
      <c r="E127" s="63"/>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row>
    <row r="128" spans="1:35" ht="12.75" customHeight="1">
      <c r="A128" s="22"/>
      <c r="B128" s="22"/>
      <c r="C128" s="22"/>
      <c r="D128" s="134"/>
      <c r="E128" s="63"/>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row>
    <row r="129" spans="1:35" ht="12.75" customHeight="1">
      <c r="A129" s="22"/>
      <c r="B129" s="22"/>
      <c r="C129" s="22"/>
      <c r="D129" s="134"/>
      <c r="E129" s="63"/>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row>
    <row r="130" spans="1:35" ht="12.75" customHeight="1">
      <c r="A130" s="22"/>
      <c r="B130" s="22"/>
      <c r="C130" s="22"/>
      <c r="D130" s="134"/>
      <c r="E130" s="63"/>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row>
    <row r="131" spans="1:35" ht="12.75" customHeight="1">
      <c r="A131" s="22"/>
      <c r="B131" s="22"/>
      <c r="C131" s="22"/>
      <c r="D131" s="134"/>
      <c r="E131" s="63"/>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row>
    <row r="132" spans="1:35" ht="12.75" customHeight="1">
      <c r="A132" s="22"/>
      <c r="B132" s="22"/>
      <c r="C132" s="22"/>
      <c r="D132" s="134"/>
      <c r="E132" s="63"/>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row>
    <row r="133" spans="1:35" ht="12.75" customHeight="1">
      <c r="A133" s="22"/>
      <c r="B133" s="22"/>
      <c r="C133" s="22"/>
      <c r="D133" s="134"/>
      <c r="E133" s="63"/>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row>
    <row r="134" spans="1:35" ht="12.75" customHeight="1">
      <c r="A134" s="22"/>
      <c r="B134" s="22"/>
      <c r="C134" s="22"/>
      <c r="D134" s="134"/>
      <c r="E134" s="63"/>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row>
    <row r="135" spans="1:35" ht="12.75" customHeight="1">
      <c r="A135" s="22"/>
      <c r="B135" s="22"/>
      <c r="C135" s="22"/>
      <c r="D135" s="134"/>
      <c r="E135" s="63"/>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row>
    <row r="136" spans="1:35" ht="12.75" customHeight="1">
      <c r="A136" s="22"/>
      <c r="B136" s="22"/>
      <c r="C136" s="22"/>
      <c r="D136" s="134"/>
      <c r="E136" s="63"/>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row>
    <row r="137" spans="1:35" ht="12.75" customHeight="1">
      <c r="A137" s="22"/>
      <c r="B137" s="22"/>
      <c r="C137" s="22"/>
      <c r="D137" s="134"/>
      <c r="E137" s="63"/>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row>
    <row r="138" spans="1:35" ht="12.75" customHeight="1">
      <c r="A138" s="22"/>
      <c r="B138" s="22"/>
      <c r="C138" s="22"/>
      <c r="D138" s="134"/>
      <c r="E138" s="63"/>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row>
    <row r="139" spans="1:35" ht="12.75" customHeight="1">
      <c r="A139" s="22"/>
      <c r="B139" s="22"/>
      <c r="C139" s="22"/>
      <c r="D139" s="134"/>
      <c r="E139" s="63"/>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row>
    <row r="140" spans="1:35" ht="12.75" customHeight="1">
      <c r="A140" s="22"/>
      <c r="B140" s="22"/>
      <c r="C140" s="22"/>
      <c r="D140" s="134"/>
      <c r="E140" s="63"/>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row>
    <row r="141" spans="1:35" ht="12.75" customHeight="1">
      <c r="A141" s="22"/>
      <c r="B141" s="22"/>
      <c r="C141" s="22"/>
      <c r="D141" s="134"/>
      <c r="E141" s="63"/>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row>
    <row r="142" spans="1:35" ht="12.75" customHeight="1">
      <c r="A142" s="22"/>
      <c r="B142" s="22"/>
      <c r="C142" s="22"/>
      <c r="D142" s="134"/>
      <c r="E142" s="63"/>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row>
    <row r="143" spans="1:35" ht="12.75" customHeight="1">
      <c r="A143" s="22"/>
      <c r="B143" s="22"/>
      <c r="C143" s="22"/>
      <c r="D143" s="134"/>
      <c r="E143" s="63"/>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row>
    <row r="144" spans="1:35" ht="12.75" customHeight="1">
      <c r="A144" s="22"/>
      <c r="B144" s="22"/>
      <c r="C144" s="22"/>
      <c r="D144" s="134"/>
      <c r="E144" s="63"/>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row>
    <row r="145" spans="1:35" ht="12.75" customHeight="1">
      <c r="A145" s="22"/>
      <c r="B145" s="22"/>
      <c r="C145" s="22"/>
      <c r="D145" s="134"/>
      <c r="E145" s="63"/>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row>
    <row r="146" spans="1:35" ht="12.75" customHeight="1">
      <c r="A146" s="22"/>
      <c r="B146" s="22"/>
      <c r="C146" s="22"/>
      <c r="D146" s="134"/>
      <c r="E146" s="63"/>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row>
    <row r="147" spans="1:35" ht="12.75" customHeight="1">
      <c r="A147" s="22"/>
      <c r="B147" s="22"/>
      <c r="C147" s="22"/>
      <c r="D147" s="134"/>
      <c r="E147" s="63"/>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row>
    <row r="148" spans="1:35" ht="12.75" customHeight="1">
      <c r="A148" s="22"/>
      <c r="B148" s="22"/>
      <c r="C148" s="22"/>
      <c r="D148" s="134"/>
      <c r="E148" s="63"/>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row>
    <row r="149" spans="1:35" ht="12.75" customHeight="1">
      <c r="A149" s="22"/>
      <c r="B149" s="22"/>
      <c r="C149" s="22"/>
      <c r="D149" s="134"/>
      <c r="E149" s="63"/>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row>
    <row r="150" spans="1:35" ht="12.75" customHeight="1">
      <c r="A150" s="22"/>
      <c r="B150" s="22"/>
      <c r="C150" s="22"/>
      <c r="D150" s="134"/>
      <c r="E150" s="63"/>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row>
    <row r="151" spans="1:35" ht="12.75" customHeight="1">
      <c r="A151" s="22"/>
      <c r="B151" s="22"/>
      <c r="C151" s="22"/>
      <c r="D151" s="134"/>
      <c r="E151" s="63"/>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row>
    <row r="152" spans="1:35" ht="12.75" customHeight="1">
      <c r="A152" s="22"/>
      <c r="B152" s="22"/>
      <c r="C152" s="22"/>
      <c r="D152" s="134"/>
      <c r="E152" s="63"/>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row>
    <row r="153" spans="1:35" ht="12.75" customHeight="1">
      <c r="A153" s="22"/>
      <c r="B153" s="22"/>
      <c r="C153" s="22"/>
      <c r="D153" s="134"/>
      <c r="E153" s="63"/>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row>
    <row r="154" spans="1:35" ht="12.75" customHeight="1">
      <c r="A154" s="22"/>
      <c r="B154" s="22"/>
      <c r="C154" s="22"/>
      <c r="D154" s="134"/>
      <c r="E154" s="63"/>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row>
    <row r="155" spans="1:35" ht="12.75" customHeight="1">
      <c r="A155" s="22"/>
      <c r="B155" s="22"/>
      <c r="C155" s="22"/>
      <c r="D155" s="134"/>
      <c r="E155" s="63"/>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row>
    <row r="156" spans="1:35" ht="12.75" customHeight="1">
      <c r="A156" s="22"/>
      <c r="B156" s="22"/>
      <c r="C156" s="22"/>
      <c r="D156" s="134"/>
      <c r="E156" s="63"/>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row>
    <row r="157" spans="1:35" ht="12.75" customHeight="1">
      <c r="A157" s="22"/>
      <c r="B157" s="22"/>
      <c r="C157" s="22"/>
      <c r="D157" s="134"/>
      <c r="E157" s="63"/>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row>
    <row r="158" spans="1:35" ht="12.75" customHeight="1">
      <c r="A158" s="22"/>
      <c r="B158" s="22"/>
      <c r="C158" s="22"/>
      <c r="D158" s="134"/>
      <c r="E158" s="63"/>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row>
    <row r="159" spans="1:35" ht="12.75" customHeight="1">
      <c r="A159" s="22"/>
      <c r="B159" s="22"/>
      <c r="C159" s="22"/>
      <c r="D159" s="134"/>
      <c r="E159" s="63"/>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row>
    <row r="160" spans="1:35" ht="12.75" customHeight="1">
      <c r="A160" s="22"/>
      <c r="B160" s="22"/>
      <c r="C160" s="22"/>
      <c r="D160" s="134"/>
      <c r="E160" s="63"/>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row>
    <row r="161" spans="1:35" ht="12.75" customHeight="1">
      <c r="A161" s="22"/>
      <c r="B161" s="22"/>
      <c r="C161" s="22"/>
      <c r="D161" s="134"/>
      <c r="E161" s="63"/>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row>
    <row r="162" spans="1:35" ht="12.75" customHeight="1">
      <c r="A162" s="22"/>
      <c r="B162" s="22"/>
      <c r="C162" s="22"/>
      <c r="D162" s="134"/>
      <c r="E162" s="63"/>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row>
    <row r="163" spans="1:35" ht="12.75" customHeight="1">
      <c r="A163" s="22"/>
      <c r="B163" s="22"/>
      <c r="C163" s="22"/>
      <c r="D163" s="134"/>
      <c r="E163" s="63"/>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row>
    <row r="164" spans="1:35" ht="12.75" customHeight="1">
      <c r="A164" s="22"/>
      <c r="B164" s="22"/>
      <c r="C164" s="22"/>
      <c r="D164" s="134"/>
      <c r="E164" s="63"/>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row>
    <row r="165" spans="1:35" ht="12.75" customHeight="1">
      <c r="A165" s="22"/>
      <c r="B165" s="22"/>
      <c r="C165" s="22"/>
      <c r="D165" s="134"/>
      <c r="E165" s="63"/>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row>
    <row r="166" spans="1:35" ht="12.75" customHeight="1">
      <c r="A166" s="22"/>
      <c r="B166" s="22"/>
      <c r="C166" s="22"/>
      <c r="D166" s="134"/>
      <c r="E166" s="63"/>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row>
    <row r="167" spans="1:35" ht="12.75" customHeight="1">
      <c r="A167" s="22"/>
      <c r="B167" s="22"/>
      <c r="C167" s="22"/>
      <c r="D167" s="134"/>
      <c r="E167" s="63"/>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row>
    <row r="168" spans="1:35" ht="12.75" customHeight="1">
      <c r="A168" s="22"/>
      <c r="B168" s="22"/>
      <c r="C168" s="22"/>
      <c r="D168" s="134"/>
      <c r="E168" s="63"/>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row>
    <row r="169" spans="1:35" ht="12.75" customHeight="1">
      <c r="A169" s="22"/>
      <c r="B169" s="22"/>
      <c r="C169" s="22"/>
      <c r="D169" s="134"/>
      <c r="E169" s="63"/>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row>
    <row r="170" spans="1:35" ht="12.75" customHeight="1">
      <c r="A170" s="22"/>
      <c r="B170" s="22"/>
      <c r="C170" s="22"/>
      <c r="D170" s="134"/>
      <c r="E170" s="63"/>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row>
    <row r="171" spans="1:35" ht="12.75" customHeight="1">
      <c r="A171" s="22"/>
      <c r="B171" s="22"/>
      <c r="C171" s="22"/>
      <c r="D171" s="134"/>
      <c r="E171" s="63"/>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row>
    <row r="172" spans="1:35" ht="12.75" customHeight="1">
      <c r="A172" s="22"/>
      <c r="B172" s="22"/>
      <c r="C172" s="22"/>
      <c r="D172" s="134"/>
      <c r="E172" s="63"/>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row>
    <row r="173" spans="1:35" ht="12.75" customHeight="1">
      <c r="A173" s="22"/>
      <c r="B173" s="22"/>
      <c r="C173" s="22"/>
      <c r="D173" s="134"/>
      <c r="E173" s="63"/>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row>
    <row r="174" spans="1:35" ht="12.75" customHeight="1">
      <c r="A174" s="22"/>
      <c r="B174" s="22"/>
      <c r="C174" s="22"/>
      <c r="D174" s="134"/>
      <c r="E174" s="63"/>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row>
    <row r="175" spans="1:35" ht="12.75" customHeight="1">
      <c r="A175" s="22"/>
      <c r="B175" s="22"/>
      <c r="C175" s="22"/>
      <c r="D175" s="134"/>
      <c r="E175" s="63"/>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row>
    <row r="176" spans="1:35" ht="12.75" customHeight="1">
      <c r="A176" s="22"/>
      <c r="B176" s="22"/>
      <c r="C176" s="22"/>
      <c r="D176" s="134"/>
      <c r="E176" s="63"/>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row>
    <row r="177" spans="1:35" ht="12.75" customHeight="1">
      <c r="A177" s="22"/>
      <c r="B177" s="22"/>
      <c r="C177" s="22"/>
      <c r="D177" s="134"/>
      <c r="E177" s="63"/>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row>
    <row r="178" spans="1:35" ht="12.75" customHeight="1">
      <c r="A178" s="22"/>
      <c r="B178" s="22"/>
      <c r="C178" s="22"/>
      <c r="D178" s="134"/>
      <c r="E178" s="63"/>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row>
    <row r="179" spans="1:35" ht="12.75" customHeight="1">
      <c r="A179" s="22"/>
      <c r="B179" s="22"/>
      <c r="C179" s="22"/>
      <c r="D179" s="134"/>
      <c r="E179" s="63"/>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row>
    <row r="180" spans="1:35" ht="12.75" customHeight="1">
      <c r="A180" s="22"/>
      <c r="B180" s="22"/>
      <c r="C180" s="22"/>
      <c r="D180" s="134"/>
      <c r="E180" s="63"/>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row>
    <row r="181" spans="1:35" ht="12.75" customHeight="1">
      <c r="A181" s="22"/>
      <c r="B181" s="22"/>
      <c r="C181" s="22"/>
      <c r="D181" s="134"/>
      <c r="E181" s="63"/>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row>
    <row r="182" spans="1:35" ht="12.75" customHeight="1">
      <c r="A182" s="22"/>
      <c r="B182" s="22"/>
      <c r="C182" s="22"/>
      <c r="D182" s="134"/>
      <c r="E182" s="63"/>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row>
    <row r="183" spans="1:35" ht="12.75" customHeight="1">
      <c r="A183" s="22"/>
      <c r="B183" s="22"/>
      <c r="C183" s="22"/>
      <c r="D183" s="134"/>
      <c r="E183" s="63"/>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row>
    <row r="184" spans="1:35" ht="12.75" customHeight="1">
      <c r="A184" s="22"/>
      <c r="B184" s="22"/>
      <c r="C184" s="22"/>
      <c r="D184" s="134"/>
      <c r="E184" s="63"/>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row>
    <row r="185" spans="1:35" ht="12.75" customHeight="1">
      <c r="A185" s="22"/>
      <c r="B185" s="22"/>
      <c r="C185" s="22"/>
      <c r="D185" s="134"/>
      <c r="E185" s="63"/>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row>
    <row r="186" spans="1:35" ht="12.75" customHeight="1">
      <c r="A186" s="22"/>
      <c r="B186" s="22"/>
      <c r="C186" s="22"/>
      <c r="D186" s="134"/>
      <c r="E186" s="63"/>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row>
    <row r="187" spans="1:35" ht="12.75" customHeight="1">
      <c r="A187" s="22"/>
      <c r="B187" s="22"/>
      <c r="C187" s="22"/>
      <c r="D187" s="134"/>
      <c r="E187" s="63"/>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row>
    <row r="188" spans="1:35" ht="12.75" customHeight="1">
      <c r="A188" s="22"/>
      <c r="B188" s="22"/>
      <c r="C188" s="22"/>
      <c r="D188" s="134"/>
      <c r="E188" s="63"/>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row>
    <row r="189" spans="1:35" ht="12.75" customHeight="1">
      <c r="A189" s="22"/>
      <c r="B189" s="22"/>
      <c r="C189" s="22"/>
      <c r="D189" s="134"/>
      <c r="E189" s="63"/>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row>
    <row r="190" spans="1:35" ht="12.75" customHeight="1">
      <c r="A190" s="22"/>
      <c r="B190" s="22"/>
      <c r="C190" s="22"/>
      <c r="D190" s="134"/>
      <c r="E190" s="63"/>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row>
    <row r="191" spans="1:35" ht="12.75" customHeight="1">
      <c r="A191" s="22"/>
      <c r="B191" s="22"/>
      <c r="C191" s="22"/>
      <c r="D191" s="134"/>
      <c r="E191" s="63"/>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row>
    <row r="192" spans="1:35" ht="12.75" customHeight="1">
      <c r="A192" s="22"/>
      <c r="B192" s="22"/>
      <c r="C192" s="22"/>
      <c r="D192" s="134"/>
      <c r="E192" s="63"/>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row>
    <row r="193" spans="1:35" ht="12.75" customHeight="1">
      <c r="A193" s="22"/>
      <c r="B193" s="22"/>
      <c r="C193" s="22"/>
      <c r="D193" s="134"/>
      <c r="E193" s="63"/>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row>
    <row r="194" spans="1:35" ht="12.75" customHeight="1">
      <c r="A194" s="22"/>
      <c r="B194" s="22"/>
      <c r="C194" s="22"/>
      <c r="D194" s="134"/>
      <c r="E194" s="63"/>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row>
    <row r="195" spans="1:35" ht="12.75" customHeight="1">
      <c r="A195" s="22"/>
      <c r="B195" s="22"/>
      <c r="C195" s="22"/>
      <c r="D195" s="134"/>
      <c r="E195" s="63"/>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row>
    <row r="196" spans="1:35" ht="12.75" customHeight="1">
      <c r="A196" s="22"/>
      <c r="B196" s="22"/>
      <c r="C196" s="22"/>
      <c r="D196" s="134"/>
      <c r="E196" s="63"/>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row>
    <row r="197" spans="1:35" ht="12.75" customHeight="1">
      <c r="A197" s="22"/>
      <c r="B197" s="22"/>
      <c r="C197" s="22"/>
      <c r="D197" s="134"/>
      <c r="E197" s="63"/>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row>
    <row r="198" spans="1:35" ht="12.75" customHeight="1">
      <c r="A198" s="22"/>
      <c r="B198" s="22"/>
      <c r="C198" s="22"/>
      <c r="D198" s="134"/>
      <c r="E198" s="63"/>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row>
    <row r="199" spans="1:35" ht="12.75" customHeight="1">
      <c r="A199" s="22"/>
      <c r="B199" s="22"/>
      <c r="C199" s="22"/>
      <c r="D199" s="134"/>
      <c r="E199" s="63"/>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row>
    <row r="200" spans="1:35" ht="12.75" customHeight="1">
      <c r="A200" s="22"/>
      <c r="B200" s="22"/>
      <c r="C200" s="22"/>
      <c r="D200" s="134"/>
      <c r="E200" s="63"/>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row>
    <row r="201" spans="1:35" ht="12.75" customHeight="1">
      <c r="A201" s="22"/>
      <c r="B201" s="22"/>
      <c r="C201" s="22"/>
      <c r="D201" s="134"/>
      <c r="E201" s="63"/>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row>
    <row r="202" spans="1:35" ht="12.75" customHeight="1">
      <c r="A202" s="22"/>
      <c r="B202" s="22"/>
      <c r="C202" s="22"/>
      <c r="D202" s="134"/>
      <c r="E202" s="63"/>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row>
    <row r="203" spans="1:35" ht="12.75" customHeight="1">
      <c r="A203" s="22"/>
      <c r="B203" s="22"/>
      <c r="C203" s="22"/>
      <c r="D203" s="134"/>
      <c r="E203" s="63"/>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row>
    <row r="204" spans="1:35" ht="12.75" customHeight="1">
      <c r="A204" s="22"/>
      <c r="B204" s="22"/>
      <c r="C204" s="22"/>
      <c r="D204" s="134"/>
      <c r="E204" s="63"/>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row>
    <row r="205" spans="1:35" ht="12.75" customHeight="1">
      <c r="A205" s="22"/>
      <c r="B205" s="22"/>
      <c r="C205" s="22"/>
      <c r="D205" s="134"/>
      <c r="E205" s="63"/>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row>
    <row r="206" spans="1:35" ht="12.75" customHeight="1">
      <c r="A206" s="22"/>
      <c r="B206" s="22"/>
      <c r="C206" s="22"/>
      <c r="D206" s="134"/>
      <c r="E206" s="63"/>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row>
    <row r="207" spans="1:35" ht="12.75" customHeight="1">
      <c r="A207" s="22"/>
      <c r="B207" s="22"/>
      <c r="C207" s="22"/>
      <c r="D207" s="134"/>
      <c r="E207" s="63"/>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row>
    <row r="208" spans="1:35" ht="12.75" customHeight="1">
      <c r="A208" s="22"/>
      <c r="B208" s="22"/>
      <c r="C208" s="22"/>
      <c r="D208" s="134"/>
      <c r="E208" s="63"/>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row>
    <row r="209" spans="1:35" ht="12.75" customHeight="1">
      <c r="A209" s="22"/>
      <c r="B209" s="22"/>
      <c r="C209" s="22"/>
      <c r="D209" s="134"/>
      <c r="E209" s="63"/>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row>
    <row r="210" spans="1:35" ht="12.75" customHeight="1">
      <c r="A210" s="22"/>
      <c r="B210" s="22"/>
      <c r="C210" s="22"/>
      <c r="D210" s="134"/>
      <c r="E210" s="63"/>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row>
    <row r="211" spans="1:35" ht="12.75" customHeight="1">
      <c r="A211" s="22"/>
      <c r="B211" s="22"/>
      <c r="C211" s="22"/>
      <c r="D211" s="134"/>
      <c r="E211" s="63"/>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row>
    <row r="212" spans="1:35" ht="12.75" customHeight="1">
      <c r="A212" s="22"/>
      <c r="B212" s="22"/>
      <c r="C212" s="22"/>
      <c r="D212" s="134"/>
      <c r="E212" s="63"/>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row>
    <row r="213" spans="1:35" ht="12.75" customHeight="1">
      <c r="A213" s="22"/>
      <c r="B213" s="22"/>
      <c r="C213" s="22"/>
      <c r="D213" s="134"/>
      <c r="E213" s="63"/>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row>
    <row r="214" spans="1:35" ht="12.75" customHeight="1">
      <c r="A214" s="22"/>
      <c r="B214" s="22"/>
      <c r="C214" s="22"/>
      <c r="D214" s="134"/>
      <c r="E214" s="63"/>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row>
    <row r="215" spans="1:35" ht="12.75" customHeight="1">
      <c r="A215" s="22"/>
      <c r="B215" s="22"/>
      <c r="C215" s="22"/>
      <c r="D215" s="134"/>
      <c r="E215" s="63"/>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row>
    <row r="216" spans="1:35" ht="12.75" customHeight="1">
      <c r="A216" s="22"/>
      <c r="B216" s="22"/>
      <c r="C216" s="22"/>
      <c r="D216" s="134"/>
      <c r="E216" s="63"/>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row>
    <row r="217" spans="1:35" ht="12.75" customHeight="1">
      <c r="A217" s="22"/>
      <c r="B217" s="22"/>
      <c r="C217" s="22"/>
      <c r="D217" s="134"/>
      <c r="E217" s="63"/>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row>
    <row r="218" spans="1:35" ht="12.75" customHeight="1">
      <c r="A218" s="22"/>
      <c r="B218" s="22"/>
      <c r="C218" s="22"/>
      <c r="D218" s="134"/>
      <c r="E218" s="63"/>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row>
    <row r="219" spans="1:35" ht="12.75" customHeight="1">
      <c r="A219" s="22"/>
      <c r="B219" s="22"/>
      <c r="C219" s="22"/>
      <c r="D219" s="134"/>
      <c r="E219" s="63"/>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row>
    <row r="220" spans="1:35" ht="12.75" customHeight="1">
      <c r="A220" s="22"/>
      <c r="B220" s="22"/>
      <c r="C220" s="22"/>
      <c r="D220" s="134"/>
      <c r="E220" s="63"/>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row>
    <row r="221" spans="1:35" ht="12.75" customHeight="1">
      <c r="A221" s="22"/>
      <c r="B221" s="22"/>
      <c r="C221" s="22"/>
      <c r="D221" s="134"/>
      <c r="E221" s="63"/>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row>
    <row r="222" spans="1:35" ht="12.75" customHeight="1">
      <c r="A222" s="22"/>
      <c r="B222" s="22"/>
      <c r="C222" s="22"/>
      <c r="D222" s="134"/>
      <c r="E222" s="63"/>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row>
    <row r="223" spans="1:35" ht="12.75" customHeight="1">
      <c r="A223" s="22"/>
      <c r="B223" s="22"/>
      <c r="C223" s="22"/>
      <c r="D223" s="134"/>
      <c r="E223" s="63"/>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row>
    <row r="224" spans="1:35" ht="12.75" customHeight="1">
      <c r="A224" s="22"/>
      <c r="B224" s="22"/>
      <c r="C224" s="22"/>
      <c r="D224" s="134"/>
      <c r="E224" s="63"/>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row>
    <row r="225" spans="1:35" ht="12.75" customHeight="1">
      <c r="A225" s="22"/>
      <c r="B225" s="22"/>
      <c r="C225" s="22"/>
      <c r="D225" s="134"/>
      <c r="E225" s="63"/>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row>
    <row r="226" spans="1:35" ht="12.75" customHeight="1">
      <c r="A226" s="22"/>
      <c r="B226" s="22"/>
      <c r="C226" s="22"/>
      <c r="D226" s="134"/>
      <c r="E226" s="63"/>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row>
    <row r="227" spans="1:35" ht="12.75" customHeight="1">
      <c r="A227" s="22"/>
      <c r="B227" s="22"/>
      <c r="C227" s="22"/>
      <c r="D227" s="134"/>
      <c r="E227" s="63"/>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row>
    <row r="228" spans="1:35" ht="12.75" customHeight="1">
      <c r="A228" s="22"/>
      <c r="B228" s="22"/>
      <c r="C228" s="22"/>
      <c r="D228" s="134"/>
      <c r="E228" s="63"/>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row>
    <row r="229" spans="1:35" ht="12.75" customHeight="1">
      <c r="A229" s="22"/>
      <c r="B229" s="22"/>
      <c r="C229" s="22"/>
      <c r="D229" s="134"/>
      <c r="E229" s="63"/>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row>
    <row r="230" spans="1:35" ht="12.75" customHeight="1">
      <c r="A230" s="22"/>
      <c r="B230" s="22"/>
      <c r="C230" s="22"/>
      <c r="D230" s="134"/>
      <c r="E230" s="63"/>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row>
    <row r="231" spans="1:35" ht="12.75" customHeight="1">
      <c r="A231" s="22"/>
      <c r="B231" s="22"/>
      <c r="C231" s="22"/>
      <c r="D231" s="134"/>
      <c r="E231" s="63"/>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row>
    <row r="232" spans="1:35" ht="12.75" customHeight="1">
      <c r="A232" s="22"/>
      <c r="B232" s="22"/>
      <c r="C232" s="22"/>
      <c r="D232" s="134"/>
      <c r="E232" s="63"/>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row>
    <row r="233" spans="1:35" ht="12.75" customHeight="1">
      <c r="A233" s="22"/>
      <c r="B233" s="22"/>
      <c r="C233" s="22"/>
      <c r="D233" s="134"/>
      <c r="E233" s="63"/>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row>
    <row r="234" spans="1:35" ht="12.75" customHeight="1">
      <c r="A234" s="22"/>
      <c r="B234" s="22"/>
      <c r="C234" s="22"/>
      <c r="D234" s="134"/>
      <c r="E234" s="63"/>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row>
    <row r="235" spans="1:35" ht="12.75" customHeight="1">
      <c r="A235" s="22"/>
      <c r="B235" s="22"/>
      <c r="C235" s="22"/>
      <c r="D235" s="134"/>
      <c r="E235" s="63"/>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row>
    <row r="236" spans="1:35" ht="12.75" customHeight="1">
      <c r="A236" s="22"/>
      <c r="B236" s="22"/>
      <c r="C236" s="22"/>
      <c r="D236" s="134"/>
      <c r="E236" s="63"/>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row>
    <row r="237" spans="1:35" ht="12.75" customHeight="1">
      <c r="A237" s="22"/>
      <c r="B237" s="22"/>
      <c r="C237" s="22"/>
      <c r="D237" s="134"/>
      <c r="E237" s="63"/>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row>
    <row r="238" spans="1:35" ht="12.75" customHeight="1">
      <c r="A238" s="22"/>
      <c r="B238" s="22"/>
      <c r="C238" s="22"/>
      <c r="D238" s="134"/>
      <c r="E238" s="63"/>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row>
    <row r="239" spans="1:35" ht="12.75" customHeight="1">
      <c r="A239" s="22"/>
      <c r="B239" s="22"/>
      <c r="C239" s="22"/>
      <c r="D239" s="134"/>
      <c r="E239" s="63"/>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row>
    <row r="240" spans="1:35" ht="12.75" customHeight="1">
      <c r="A240" s="22"/>
      <c r="B240" s="22"/>
      <c r="C240" s="22"/>
      <c r="D240" s="134"/>
      <c r="E240" s="63"/>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row>
    <row r="241" spans="1:35" ht="12.75" customHeight="1">
      <c r="A241" s="22"/>
      <c r="B241" s="22"/>
      <c r="C241" s="22"/>
      <c r="D241" s="134"/>
      <c r="E241" s="63"/>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row>
    <row r="242" spans="1:35" ht="12.75" customHeight="1">
      <c r="A242" s="22"/>
      <c r="B242" s="22"/>
      <c r="C242" s="22"/>
      <c r="D242" s="134"/>
      <c r="E242" s="63"/>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row>
    <row r="243" spans="1:35" ht="12.75" customHeight="1">
      <c r="A243" s="22"/>
      <c r="B243" s="22"/>
      <c r="C243" s="22"/>
      <c r="D243" s="134"/>
      <c r="E243" s="63"/>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row>
    <row r="244" spans="1:35" ht="12.75" customHeight="1">
      <c r="A244" s="22"/>
      <c r="B244" s="22"/>
      <c r="C244" s="22"/>
      <c r="D244" s="134"/>
      <c r="E244" s="63"/>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row>
    <row r="245" spans="1:35" ht="12.75" customHeight="1">
      <c r="A245" s="22"/>
      <c r="B245" s="22"/>
      <c r="C245" s="22"/>
      <c r="D245" s="134"/>
      <c r="E245" s="63"/>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row>
    <row r="246" spans="1:35" ht="12.75" customHeight="1">
      <c r="A246" s="22"/>
      <c r="B246" s="22"/>
      <c r="C246" s="22"/>
      <c r="D246" s="134"/>
      <c r="E246" s="63"/>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row>
    <row r="247" spans="1:35" ht="12.75" customHeight="1">
      <c r="A247" s="22"/>
      <c r="B247" s="22"/>
      <c r="C247" s="22"/>
      <c r="D247" s="134"/>
      <c r="E247" s="63"/>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row>
    <row r="248" spans="1:35" ht="12.75" customHeight="1">
      <c r="A248" s="22"/>
      <c r="B248" s="22"/>
      <c r="C248" s="22"/>
      <c r="D248" s="134"/>
      <c r="E248" s="63"/>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row>
    <row r="249" spans="1:35" ht="12.75" customHeight="1">
      <c r="A249" s="22"/>
      <c r="B249" s="22"/>
      <c r="C249" s="22"/>
      <c r="D249" s="134"/>
      <c r="E249" s="63"/>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row>
    <row r="250" spans="1:35" ht="12.75" customHeight="1">
      <c r="A250" s="22"/>
      <c r="B250" s="22"/>
      <c r="C250" s="22"/>
      <c r="D250" s="134"/>
      <c r="E250" s="63"/>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row>
    <row r="251" spans="1:35" ht="12.75" customHeight="1">
      <c r="A251" s="22"/>
      <c r="B251" s="22"/>
      <c r="C251" s="22"/>
      <c r="D251" s="134"/>
      <c r="E251" s="63"/>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row>
    <row r="252" spans="1:35" ht="12.75" customHeight="1">
      <c r="A252" s="22"/>
      <c r="B252" s="22"/>
      <c r="C252" s="22"/>
      <c r="D252" s="134"/>
      <c r="E252" s="63"/>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row>
    <row r="253" spans="1:35" ht="12.75" customHeight="1">
      <c r="A253" s="22"/>
      <c r="B253" s="22"/>
      <c r="C253" s="22"/>
      <c r="D253" s="134"/>
      <c r="E253" s="63"/>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row>
    <row r="254" spans="1:35" ht="12.75" customHeight="1">
      <c r="A254" s="22"/>
      <c r="B254" s="22"/>
      <c r="C254" s="22"/>
      <c r="D254" s="134"/>
      <c r="E254" s="63"/>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row>
    <row r="255" spans="1:35" ht="12.75" customHeight="1">
      <c r="A255" s="22"/>
      <c r="B255" s="22"/>
      <c r="C255" s="22"/>
      <c r="D255" s="134"/>
      <c r="E255" s="63"/>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row>
    <row r="256" spans="1:35" ht="12.75" customHeight="1">
      <c r="A256" s="22"/>
      <c r="B256" s="22"/>
      <c r="C256" s="22"/>
      <c r="D256" s="134"/>
      <c r="E256" s="63"/>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row>
    <row r="257" spans="1:35" ht="12.75" customHeight="1">
      <c r="A257" s="22"/>
      <c r="B257" s="22"/>
      <c r="C257" s="22"/>
      <c r="D257" s="134"/>
      <c r="E257" s="63"/>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row>
    <row r="258" spans="1:35" ht="12.75" customHeight="1">
      <c r="A258" s="22"/>
      <c r="B258" s="22"/>
      <c r="C258" s="22"/>
      <c r="D258" s="134"/>
      <c r="E258" s="63"/>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row>
    <row r="259" spans="1:35" ht="12.75" customHeight="1">
      <c r="A259" s="22"/>
      <c r="B259" s="22"/>
      <c r="C259" s="22"/>
      <c r="D259" s="134"/>
      <c r="E259" s="63"/>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row>
    <row r="260" spans="1:35" ht="12.75" customHeight="1">
      <c r="A260" s="22"/>
      <c r="B260" s="22"/>
      <c r="C260" s="22"/>
      <c r="D260" s="134"/>
      <c r="E260" s="63"/>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row>
    <row r="261" spans="1:35" ht="12.75" customHeight="1">
      <c r="A261" s="22"/>
      <c r="B261" s="22"/>
      <c r="C261" s="22"/>
      <c r="D261" s="134"/>
      <c r="E261" s="63"/>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row>
    <row r="262" spans="1:35" ht="12.75" customHeight="1">
      <c r="A262" s="22"/>
      <c r="B262" s="22"/>
      <c r="C262" s="22"/>
      <c r="D262" s="134"/>
      <c r="E262" s="63"/>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row>
    <row r="263" spans="1:35" ht="12.75" customHeight="1">
      <c r="A263" s="22"/>
      <c r="B263" s="22"/>
      <c r="C263" s="22"/>
      <c r="D263" s="134"/>
      <c r="E263" s="63"/>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row>
    <row r="264" spans="1:35" ht="12.75" customHeight="1">
      <c r="A264" s="22"/>
      <c r="B264" s="22"/>
      <c r="C264" s="22"/>
      <c r="D264" s="134"/>
      <c r="E264" s="63"/>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row>
    <row r="265" spans="1:35" ht="12.75" customHeight="1">
      <c r="A265" s="22"/>
      <c r="B265" s="22"/>
      <c r="C265" s="22"/>
      <c r="D265" s="134"/>
      <c r="E265" s="63"/>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row>
    <row r="266" spans="1:35" ht="12.75" customHeight="1">
      <c r="A266" s="22"/>
      <c r="B266" s="22"/>
      <c r="C266" s="22"/>
      <c r="D266" s="134"/>
      <c r="E266" s="63"/>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row>
    <row r="267" spans="1:35" ht="12.75" customHeight="1">
      <c r="A267" s="22"/>
      <c r="B267" s="22"/>
      <c r="C267" s="22"/>
      <c r="D267" s="134"/>
      <c r="E267" s="63"/>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row>
    <row r="268" spans="1:35" ht="12.75" customHeight="1">
      <c r="A268" s="22"/>
      <c r="B268" s="22"/>
      <c r="C268" s="22"/>
      <c r="D268" s="134"/>
      <c r="E268" s="63"/>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row>
    <row r="269" spans="1:35" ht="12.75" customHeight="1">
      <c r="A269" s="22"/>
      <c r="B269" s="22"/>
      <c r="C269" s="22"/>
      <c r="D269" s="134"/>
      <c r="E269" s="63"/>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row>
    <row r="270" spans="1:35" ht="12.75" customHeight="1">
      <c r="A270" s="22"/>
      <c r="B270" s="22"/>
      <c r="C270" s="22"/>
      <c r="D270" s="134"/>
      <c r="E270" s="63"/>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row>
    <row r="271" spans="1:35" ht="12.75" customHeight="1">
      <c r="A271" s="22"/>
      <c r="B271" s="22"/>
      <c r="C271" s="22"/>
      <c r="D271" s="134"/>
      <c r="E271" s="63"/>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row>
    <row r="272" spans="1:35" ht="12.75" customHeight="1">
      <c r="A272" s="22"/>
      <c r="B272" s="22"/>
      <c r="C272" s="22"/>
      <c r="D272" s="134"/>
      <c r="E272" s="63"/>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row>
    <row r="273" spans="1:35" ht="12.75" customHeight="1">
      <c r="A273" s="22"/>
      <c r="B273" s="22"/>
      <c r="C273" s="22"/>
      <c r="D273" s="134"/>
      <c r="E273" s="63"/>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row>
    <row r="274" spans="1:35" ht="12.75" customHeight="1">
      <c r="A274" s="22"/>
      <c r="B274" s="22"/>
      <c r="C274" s="22"/>
      <c r="D274" s="134"/>
      <c r="E274" s="63"/>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row>
    <row r="275" spans="1:35" ht="12.75" customHeight="1">
      <c r="A275" s="22"/>
      <c r="B275" s="22"/>
      <c r="C275" s="22"/>
      <c r="D275" s="134"/>
      <c r="E275" s="63"/>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row>
    <row r="276" spans="1:35" ht="12.75" customHeight="1">
      <c r="A276" s="22"/>
      <c r="B276" s="22"/>
      <c r="C276" s="22"/>
      <c r="D276" s="134"/>
      <c r="E276" s="63"/>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row>
    <row r="277" spans="1:35" ht="12.75" customHeight="1">
      <c r="A277" s="22"/>
      <c r="B277" s="22"/>
      <c r="C277" s="22"/>
      <c r="D277" s="134"/>
      <c r="E277" s="63"/>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row>
    <row r="278" spans="1:35" ht="12.75" customHeight="1">
      <c r="A278" s="22"/>
      <c r="B278" s="22"/>
      <c r="C278" s="22"/>
      <c r="D278" s="134"/>
      <c r="E278" s="63"/>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row>
    <row r="279" spans="1:35" ht="12.75" customHeight="1">
      <c r="A279" s="22"/>
      <c r="B279" s="22"/>
      <c r="C279" s="22"/>
      <c r="D279" s="134"/>
      <c r="E279" s="63"/>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row>
    <row r="280" spans="1:35" ht="12.75" customHeight="1">
      <c r="A280" s="22"/>
      <c r="B280" s="22"/>
      <c r="C280" s="22"/>
      <c r="D280" s="134"/>
      <c r="E280" s="63"/>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row>
    <row r="281" spans="1:35" ht="12.75" customHeight="1">
      <c r="A281" s="22"/>
      <c r="B281" s="22"/>
      <c r="C281" s="22"/>
      <c r="D281" s="134"/>
      <c r="E281" s="63"/>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row>
    <row r="282" spans="1:35" ht="12.75" customHeight="1">
      <c r="A282" s="22"/>
      <c r="B282" s="22"/>
      <c r="C282" s="22"/>
      <c r="D282" s="134"/>
      <c r="E282" s="63"/>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row>
    <row r="283" spans="1:35" ht="12.75" customHeight="1">
      <c r="A283" s="22"/>
      <c r="B283" s="22"/>
      <c r="C283" s="22"/>
      <c r="D283" s="134"/>
      <c r="E283" s="63"/>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row>
    <row r="284" spans="1:35" ht="12.75" customHeight="1">
      <c r="A284" s="22"/>
      <c r="B284" s="22"/>
      <c r="C284" s="22"/>
      <c r="D284" s="134"/>
      <c r="E284" s="63"/>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row>
    <row r="285" spans="1:35" ht="12.75" customHeight="1">
      <c r="A285" s="22"/>
      <c r="B285" s="22"/>
      <c r="C285" s="22"/>
      <c r="D285" s="134"/>
      <c r="E285" s="63"/>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row>
    <row r="286" spans="1:35" ht="12.75" customHeight="1">
      <c r="A286" s="22"/>
      <c r="B286" s="22"/>
      <c r="C286" s="22"/>
      <c r="D286" s="134"/>
      <c r="E286" s="63"/>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row>
    <row r="287" spans="1:35" ht="12.75" customHeight="1">
      <c r="A287" s="22"/>
      <c r="B287" s="22"/>
      <c r="C287" s="22"/>
      <c r="D287" s="134"/>
      <c r="E287" s="63"/>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row>
    <row r="288" spans="1:35" ht="12.75" customHeight="1">
      <c r="A288" s="22"/>
      <c r="B288" s="22"/>
      <c r="C288" s="22"/>
      <c r="D288" s="134"/>
      <c r="E288" s="63"/>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row>
    <row r="289" spans="1:35" ht="12.75" customHeight="1">
      <c r="A289" s="22"/>
      <c r="B289" s="22"/>
      <c r="C289" s="22"/>
      <c r="D289" s="134"/>
      <c r="E289" s="63"/>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row>
    <row r="290" spans="1:35" ht="12.75" customHeight="1">
      <c r="A290" s="22"/>
      <c r="B290" s="22"/>
      <c r="C290" s="22"/>
      <c r="D290" s="134"/>
      <c r="E290" s="63"/>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row>
    <row r="291" spans="1:35" ht="12.75" customHeight="1">
      <c r="A291" s="22"/>
      <c r="B291" s="22"/>
      <c r="C291" s="22"/>
      <c r="D291" s="134"/>
      <c r="E291" s="63"/>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row>
    <row r="292" spans="1:35" ht="12.75" customHeight="1">
      <c r="A292" s="22"/>
      <c r="B292" s="22"/>
      <c r="C292" s="22"/>
      <c r="D292" s="134"/>
      <c r="E292" s="63"/>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row>
    <row r="293" spans="1:35" ht="12.75" customHeight="1">
      <c r="A293" s="22"/>
      <c r="B293" s="22"/>
      <c r="C293" s="22"/>
      <c r="D293" s="134"/>
      <c r="E293" s="63"/>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row>
    <row r="294" spans="1:35" ht="12.75" customHeight="1">
      <c r="A294" s="22"/>
      <c r="B294" s="22"/>
      <c r="C294" s="22"/>
      <c r="D294" s="134"/>
      <c r="E294" s="63"/>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row>
    <row r="295" spans="1:35" ht="12.75" customHeight="1">
      <c r="A295" s="22"/>
      <c r="B295" s="22"/>
      <c r="C295" s="22"/>
      <c r="D295" s="134"/>
      <c r="E295" s="63"/>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row>
    <row r="296" spans="1:35" ht="12.75" customHeight="1">
      <c r="A296" s="22"/>
      <c r="B296" s="22"/>
      <c r="C296" s="22"/>
      <c r="D296" s="134"/>
      <c r="E296" s="63"/>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row>
    <row r="297" spans="1:35" ht="12.75" customHeight="1">
      <c r="A297" s="22"/>
      <c r="B297" s="22"/>
      <c r="C297" s="22"/>
      <c r="D297" s="134"/>
      <c r="E297" s="63"/>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row>
    <row r="298" spans="1:35" ht="12.75" customHeight="1">
      <c r="A298" s="22"/>
      <c r="B298" s="22"/>
      <c r="C298" s="22"/>
      <c r="D298" s="134"/>
      <c r="E298" s="63"/>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row>
    <row r="299" spans="1:35" ht="12.75" customHeight="1">
      <c r="A299" s="22"/>
      <c r="B299" s="22"/>
      <c r="C299" s="22"/>
      <c r="D299" s="134"/>
      <c r="E299" s="63"/>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row>
    <row r="300" spans="1:35" ht="12.75" customHeight="1">
      <c r="A300" s="22"/>
      <c r="B300" s="22"/>
      <c r="C300" s="22"/>
      <c r="D300" s="134"/>
      <c r="E300" s="63"/>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row>
    <row r="301" spans="1:35" ht="12.75" customHeight="1">
      <c r="A301" s="22"/>
      <c r="B301" s="22"/>
      <c r="C301" s="22"/>
      <c r="D301" s="134"/>
      <c r="E301" s="63"/>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row>
    <row r="302" spans="1:35" ht="12.75" customHeight="1">
      <c r="A302" s="22"/>
      <c r="B302" s="22"/>
      <c r="C302" s="22"/>
      <c r="D302" s="134"/>
      <c r="E302" s="63"/>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row>
    <row r="303" spans="1:35" ht="12.75" customHeight="1">
      <c r="A303" s="22"/>
      <c r="B303" s="22"/>
      <c r="C303" s="22"/>
      <c r="D303" s="134"/>
      <c r="E303" s="63"/>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row>
    <row r="304" spans="1:35" ht="12.75" customHeight="1">
      <c r="A304" s="22"/>
      <c r="B304" s="22"/>
      <c r="C304" s="22"/>
      <c r="D304" s="134"/>
      <c r="E304" s="63"/>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row>
    <row r="305" spans="1:35" ht="12.75" customHeight="1">
      <c r="A305" s="22"/>
      <c r="B305" s="22"/>
      <c r="C305" s="22"/>
      <c r="D305" s="134"/>
      <c r="E305" s="63"/>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row>
    <row r="306" spans="1:35" ht="12.75" customHeight="1">
      <c r="A306" s="22"/>
      <c r="B306" s="22"/>
      <c r="C306" s="22"/>
      <c r="D306" s="134"/>
      <c r="E306" s="63"/>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row>
    <row r="307" spans="1:35" ht="12.75" customHeight="1">
      <c r="A307" s="22"/>
      <c r="B307" s="22"/>
      <c r="C307" s="22"/>
      <c r="D307" s="134"/>
      <c r="E307" s="63"/>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row>
    <row r="308" spans="1:35" ht="12.75" customHeight="1">
      <c r="A308" s="22"/>
      <c r="B308" s="22"/>
      <c r="C308" s="22"/>
      <c r="D308" s="134"/>
      <c r="E308" s="63"/>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row>
    <row r="309" spans="1:35" ht="12.75" customHeight="1">
      <c r="A309" s="22"/>
      <c r="B309" s="22"/>
      <c r="C309" s="22"/>
      <c r="D309" s="134"/>
      <c r="E309" s="63"/>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row>
    <row r="310" spans="1:35" ht="12.75" customHeight="1">
      <c r="A310" s="22"/>
      <c r="B310" s="22"/>
      <c r="C310" s="22"/>
      <c r="D310" s="134"/>
      <c r="E310" s="63"/>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row>
    <row r="311" spans="1:35" ht="12.75" customHeight="1">
      <c r="A311" s="22"/>
      <c r="B311" s="22"/>
      <c r="C311" s="22"/>
      <c r="D311" s="134"/>
      <c r="E311" s="63"/>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row>
    <row r="312" spans="1:35" ht="12.75" customHeight="1">
      <c r="A312" s="22"/>
      <c r="B312" s="22"/>
      <c r="C312" s="22"/>
      <c r="D312" s="134"/>
      <c r="E312" s="63"/>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row>
    <row r="313" spans="1:35" ht="12.75" customHeight="1">
      <c r="A313" s="22"/>
      <c r="B313" s="22"/>
      <c r="C313" s="22"/>
      <c r="D313" s="134"/>
      <c r="E313" s="63"/>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row>
    <row r="314" spans="1:35" ht="12.75" customHeight="1">
      <c r="A314" s="22"/>
      <c r="B314" s="22"/>
      <c r="C314" s="22"/>
      <c r="D314" s="134"/>
      <c r="E314" s="63"/>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row>
    <row r="315" spans="1:35" ht="12.75" customHeight="1">
      <c r="A315" s="22"/>
      <c r="B315" s="22"/>
      <c r="C315" s="22"/>
      <c r="D315" s="134"/>
      <c r="E315" s="63"/>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row>
    <row r="316" spans="1:35" ht="12.75" customHeight="1">
      <c r="A316" s="22"/>
      <c r="B316" s="22"/>
      <c r="C316" s="22"/>
      <c r="D316" s="134"/>
      <c r="E316" s="63"/>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row>
    <row r="317" spans="1:35" ht="12.75" customHeight="1">
      <c r="A317" s="22"/>
      <c r="B317" s="22"/>
      <c r="C317" s="22"/>
      <c r="D317" s="134"/>
      <c r="E317" s="63"/>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row>
    <row r="318" spans="1:35" ht="12.75" customHeight="1">
      <c r="A318" s="22"/>
      <c r="B318" s="22"/>
      <c r="C318" s="22"/>
      <c r="D318" s="134"/>
      <c r="E318" s="63"/>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row>
    <row r="319" spans="1:35" ht="12.75" customHeight="1">
      <c r="A319" s="22"/>
      <c r="B319" s="22"/>
      <c r="C319" s="22"/>
      <c r="D319" s="134"/>
      <c r="E319" s="63"/>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row>
    <row r="320" spans="1:35" ht="12.75" customHeight="1">
      <c r="A320" s="22"/>
      <c r="B320" s="22"/>
      <c r="C320" s="22"/>
      <c r="D320" s="134"/>
      <c r="E320" s="63"/>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row>
    <row r="321" spans="1:35" ht="12.75" customHeight="1">
      <c r="A321" s="22"/>
      <c r="B321" s="22"/>
      <c r="C321" s="22"/>
      <c r="D321" s="134"/>
      <c r="E321" s="63"/>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row>
    <row r="322" spans="1:35" ht="12.75" customHeight="1">
      <c r="A322" s="22"/>
      <c r="B322" s="22"/>
      <c r="C322" s="22"/>
      <c r="D322" s="134"/>
      <c r="E322" s="63"/>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row>
    <row r="323" spans="1:35" ht="12.75" customHeight="1">
      <c r="A323" s="22"/>
      <c r="B323" s="22"/>
      <c r="C323" s="22"/>
      <c r="D323" s="134"/>
      <c r="E323" s="63"/>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row>
    <row r="324" spans="1:35" ht="12.75" customHeight="1">
      <c r="A324" s="22"/>
      <c r="B324" s="22"/>
      <c r="C324" s="22"/>
      <c r="D324" s="134"/>
      <c r="E324" s="63"/>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row>
    <row r="325" spans="1:35" ht="12.75" customHeight="1">
      <c r="A325" s="22"/>
      <c r="B325" s="22"/>
      <c r="C325" s="22"/>
      <c r="D325" s="134"/>
      <c r="E325" s="63"/>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row>
    <row r="326" spans="1:35" ht="12.75" customHeight="1">
      <c r="A326" s="22"/>
      <c r="B326" s="22"/>
      <c r="C326" s="22"/>
      <c r="D326" s="134"/>
      <c r="E326" s="63"/>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row>
    <row r="327" spans="1:35" ht="12.75" customHeight="1">
      <c r="A327" s="22"/>
      <c r="B327" s="22"/>
      <c r="C327" s="22"/>
      <c r="D327" s="134"/>
      <c r="E327" s="63"/>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row>
    <row r="328" spans="1:35" ht="12.75" customHeight="1">
      <c r="A328" s="22"/>
      <c r="B328" s="22"/>
      <c r="C328" s="22"/>
      <c r="D328" s="134"/>
      <c r="E328" s="63"/>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row>
    <row r="329" spans="1:35" ht="12.75" customHeight="1">
      <c r="A329" s="22"/>
      <c r="B329" s="22"/>
      <c r="C329" s="22"/>
      <c r="D329" s="134"/>
      <c r="E329" s="63"/>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row>
    <row r="330" spans="1:35" ht="12.75" customHeight="1">
      <c r="A330" s="22"/>
      <c r="B330" s="22"/>
      <c r="C330" s="22"/>
      <c r="D330" s="134"/>
      <c r="E330" s="63"/>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row>
    <row r="331" spans="1:35" ht="12.75" customHeight="1">
      <c r="A331" s="22"/>
      <c r="B331" s="22"/>
      <c r="C331" s="22"/>
      <c r="D331" s="134"/>
      <c r="E331" s="63"/>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row>
    <row r="332" spans="1:35" ht="12.75" customHeight="1">
      <c r="A332" s="22"/>
      <c r="B332" s="22"/>
      <c r="C332" s="22"/>
      <c r="D332" s="134"/>
      <c r="E332" s="63"/>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row>
    <row r="333" spans="1:35" ht="12.75" customHeight="1">
      <c r="A333" s="22"/>
      <c r="B333" s="22"/>
      <c r="C333" s="22"/>
      <c r="D333" s="134"/>
      <c r="E333" s="63"/>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row>
    <row r="334" spans="1:35" ht="12.75" customHeight="1">
      <c r="A334" s="22"/>
      <c r="B334" s="22"/>
      <c r="C334" s="22"/>
      <c r="D334" s="134"/>
      <c r="E334" s="63"/>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row>
    <row r="335" spans="1:35" ht="12.75" customHeight="1">
      <c r="A335" s="22"/>
      <c r="B335" s="22"/>
      <c r="C335" s="22"/>
      <c r="D335" s="134"/>
      <c r="E335" s="63"/>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row>
    <row r="336" spans="1:35" ht="12.75" customHeight="1">
      <c r="A336" s="22"/>
      <c r="B336" s="22"/>
      <c r="C336" s="22"/>
      <c r="D336" s="134"/>
      <c r="E336" s="63"/>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row>
    <row r="337" spans="1:35" ht="12.75" customHeight="1">
      <c r="A337" s="22"/>
      <c r="B337" s="22"/>
      <c r="C337" s="22"/>
      <c r="D337" s="134"/>
      <c r="E337" s="63"/>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row>
    <row r="338" spans="1:35" ht="12.75" customHeight="1">
      <c r="A338" s="22"/>
      <c r="B338" s="22"/>
      <c r="C338" s="22"/>
      <c r="D338" s="134"/>
      <c r="E338" s="63"/>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row>
    <row r="339" spans="1:35" ht="12.75" customHeight="1">
      <c r="A339" s="22"/>
      <c r="B339" s="22"/>
      <c r="C339" s="22"/>
      <c r="D339" s="134"/>
      <c r="E339" s="63"/>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row>
    <row r="340" spans="1:35" ht="12.75" customHeight="1">
      <c r="A340" s="22"/>
      <c r="B340" s="22"/>
      <c r="C340" s="22"/>
      <c r="D340" s="134"/>
      <c r="E340" s="63"/>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row>
    <row r="341" spans="1:35" ht="12.75" customHeight="1">
      <c r="A341" s="22"/>
      <c r="B341" s="22"/>
      <c r="C341" s="22"/>
      <c r="D341" s="134"/>
      <c r="E341" s="63"/>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row>
    <row r="342" spans="1:35" ht="12.75" customHeight="1">
      <c r="A342" s="22"/>
      <c r="B342" s="22"/>
      <c r="C342" s="22"/>
      <c r="D342" s="134"/>
      <c r="E342" s="63"/>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row>
    <row r="343" spans="1:35" ht="12.75" customHeight="1">
      <c r="A343" s="22"/>
      <c r="B343" s="22"/>
      <c r="C343" s="22"/>
      <c r="D343" s="134"/>
      <c r="E343" s="63"/>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row>
    <row r="344" spans="1:35" ht="12.75" customHeight="1">
      <c r="A344" s="22"/>
      <c r="B344" s="22"/>
      <c r="C344" s="22"/>
      <c r="D344" s="134"/>
      <c r="E344" s="63"/>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row>
    <row r="345" spans="1:35" ht="12.75" customHeight="1">
      <c r="A345" s="22"/>
      <c r="B345" s="22"/>
      <c r="C345" s="22"/>
      <c r="D345" s="134"/>
      <c r="E345" s="63"/>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row>
    <row r="346" spans="1:35" ht="12.75" customHeight="1">
      <c r="A346" s="22"/>
      <c r="B346" s="22"/>
      <c r="C346" s="22"/>
      <c r="D346" s="134"/>
      <c r="E346" s="63"/>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row>
    <row r="347" spans="1:35" ht="12.75" customHeight="1">
      <c r="A347" s="22"/>
      <c r="B347" s="22"/>
      <c r="C347" s="22"/>
      <c r="D347" s="134"/>
      <c r="E347" s="63"/>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row>
    <row r="348" spans="1:35" ht="12.75" customHeight="1">
      <c r="A348" s="22"/>
      <c r="B348" s="22"/>
      <c r="C348" s="22"/>
      <c r="D348" s="134"/>
      <c r="E348" s="63"/>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row>
    <row r="349" spans="1:35" ht="12.75" customHeight="1">
      <c r="A349" s="22"/>
      <c r="B349" s="22"/>
      <c r="C349" s="22"/>
      <c r="D349" s="134"/>
      <c r="E349" s="63"/>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row>
    <row r="350" spans="1:35" ht="12.75" customHeight="1">
      <c r="A350" s="22"/>
      <c r="B350" s="22"/>
      <c r="C350" s="22"/>
      <c r="D350" s="134"/>
      <c r="E350" s="63"/>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row>
    <row r="351" spans="1:35" ht="12.75" customHeight="1">
      <c r="A351" s="22"/>
      <c r="B351" s="22"/>
      <c r="C351" s="22"/>
      <c r="D351" s="134"/>
      <c r="E351" s="63"/>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row>
    <row r="352" spans="1:35" ht="12.75" customHeight="1">
      <c r="A352" s="22"/>
      <c r="B352" s="22"/>
      <c r="C352" s="22"/>
      <c r="D352" s="134"/>
      <c r="E352" s="63"/>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row>
    <row r="353" spans="1:35" ht="12.75" customHeight="1">
      <c r="A353" s="22"/>
      <c r="B353" s="22"/>
      <c r="C353" s="22"/>
      <c r="D353" s="134"/>
      <c r="E353" s="63"/>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row>
    <row r="354" spans="1:35" ht="12.75" customHeight="1">
      <c r="A354" s="22"/>
      <c r="B354" s="22"/>
      <c r="C354" s="22"/>
      <c r="D354" s="134"/>
      <c r="E354" s="63"/>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row>
    <row r="355" spans="1:35" ht="12.75" customHeight="1">
      <c r="A355" s="22"/>
      <c r="B355" s="22"/>
      <c r="C355" s="22"/>
      <c r="D355" s="134"/>
      <c r="E355" s="63"/>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row>
    <row r="356" spans="1:35" ht="12.75" customHeight="1">
      <c r="A356" s="22"/>
      <c r="B356" s="22"/>
      <c r="C356" s="22"/>
      <c r="D356" s="134"/>
      <c r="E356" s="63"/>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row>
    <row r="357" spans="1:35" ht="12.75" customHeight="1">
      <c r="A357" s="22"/>
      <c r="B357" s="22"/>
      <c r="C357" s="22"/>
      <c r="D357" s="134"/>
      <c r="E357" s="63"/>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row>
    <row r="358" spans="1:35" ht="12.75" customHeight="1">
      <c r="A358" s="22"/>
      <c r="B358" s="22"/>
      <c r="C358" s="22"/>
      <c r="D358" s="134"/>
      <c r="E358" s="63"/>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row>
    <row r="359" spans="1:35" ht="12.75" customHeight="1">
      <c r="A359" s="22"/>
      <c r="B359" s="22"/>
      <c r="C359" s="22"/>
      <c r="D359" s="134"/>
      <c r="E359" s="63"/>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row>
    <row r="360" spans="1:35" ht="12.75" customHeight="1">
      <c r="A360" s="22"/>
      <c r="B360" s="22"/>
      <c r="C360" s="22"/>
      <c r="D360" s="134"/>
      <c r="E360" s="63"/>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row>
    <row r="361" spans="1:35" ht="12.75" customHeight="1">
      <c r="A361" s="22"/>
      <c r="B361" s="22"/>
      <c r="C361" s="22"/>
      <c r="D361" s="134"/>
      <c r="E361" s="63"/>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row>
    <row r="362" spans="1:35" ht="12.75" customHeight="1">
      <c r="A362" s="22"/>
      <c r="B362" s="22"/>
      <c r="C362" s="22"/>
      <c r="D362" s="134"/>
      <c r="E362" s="63"/>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row>
    <row r="363" spans="1:35" ht="12.75" customHeight="1">
      <c r="A363" s="22"/>
      <c r="B363" s="22"/>
      <c r="C363" s="22"/>
      <c r="D363" s="134"/>
      <c r="E363" s="63"/>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row>
    <row r="364" spans="1:35" ht="12.75" customHeight="1">
      <c r="A364" s="22"/>
      <c r="B364" s="22"/>
      <c r="C364" s="22"/>
      <c r="D364" s="134"/>
      <c r="E364" s="63"/>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row>
    <row r="365" spans="1:35" ht="12.75" customHeight="1">
      <c r="A365" s="22"/>
      <c r="B365" s="22"/>
      <c r="C365" s="22"/>
      <c r="D365" s="134"/>
      <c r="E365" s="63"/>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row>
    <row r="366" spans="1:35" ht="12.75" customHeight="1">
      <c r="A366" s="22"/>
      <c r="B366" s="22"/>
      <c r="C366" s="22"/>
      <c r="D366" s="134"/>
      <c r="E366" s="63"/>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row>
    <row r="367" spans="1:35" ht="12.75" customHeight="1">
      <c r="A367" s="22"/>
      <c r="B367" s="22"/>
      <c r="C367" s="22"/>
      <c r="D367" s="134"/>
      <c r="E367" s="63"/>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row>
    <row r="368" spans="1:35" ht="12.75" customHeight="1">
      <c r="A368" s="22"/>
      <c r="B368" s="22"/>
      <c r="C368" s="22"/>
      <c r="D368" s="134"/>
      <c r="E368" s="63"/>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row>
    <row r="369" spans="1:35" ht="12.75" customHeight="1">
      <c r="A369" s="22"/>
      <c r="B369" s="22"/>
      <c r="C369" s="22"/>
      <c r="D369" s="134"/>
      <c r="E369" s="63"/>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row>
    <row r="370" spans="1:35" ht="12.75" customHeight="1">
      <c r="A370" s="22"/>
      <c r="B370" s="22"/>
      <c r="C370" s="22"/>
      <c r="D370" s="134"/>
      <c r="E370" s="63"/>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row>
    <row r="371" spans="1:35" ht="12.75" customHeight="1">
      <c r="A371" s="22"/>
      <c r="B371" s="22"/>
      <c r="C371" s="22"/>
      <c r="D371" s="134"/>
      <c r="E371" s="63"/>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row>
    <row r="372" spans="1:35" ht="12.75" customHeight="1">
      <c r="A372" s="22"/>
      <c r="B372" s="22"/>
      <c r="C372" s="22"/>
      <c r="D372" s="134"/>
      <c r="E372" s="63"/>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row>
    <row r="373" spans="1:35" ht="12.75" customHeight="1">
      <c r="A373" s="22"/>
      <c r="B373" s="22"/>
      <c r="C373" s="22"/>
      <c r="D373" s="134"/>
      <c r="E373" s="63"/>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row>
    <row r="374" spans="1:35" ht="12.75" customHeight="1">
      <c r="A374" s="22"/>
      <c r="B374" s="22"/>
      <c r="C374" s="22"/>
      <c r="D374" s="134"/>
      <c r="E374" s="63"/>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row>
    <row r="375" spans="1:35" ht="12.75" customHeight="1">
      <c r="A375" s="22"/>
      <c r="B375" s="22"/>
      <c r="C375" s="22"/>
      <c r="D375" s="134"/>
      <c r="E375" s="63"/>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row>
    <row r="376" spans="1:35" ht="12.75" customHeight="1">
      <c r="A376" s="22"/>
      <c r="B376" s="22"/>
      <c r="C376" s="22"/>
      <c r="D376" s="134"/>
      <c r="E376" s="63"/>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row>
    <row r="377" spans="1:35" ht="12.75" customHeight="1">
      <c r="A377" s="22"/>
      <c r="B377" s="22"/>
      <c r="C377" s="22"/>
      <c r="D377" s="134"/>
      <c r="E377" s="63"/>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row>
    <row r="378" spans="1:35" ht="12.75" customHeight="1">
      <c r="A378" s="22"/>
      <c r="B378" s="22"/>
      <c r="C378" s="22"/>
      <c r="D378" s="134"/>
      <c r="E378" s="63"/>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row>
    <row r="379" spans="1:35" ht="12.75" customHeight="1">
      <c r="A379" s="22"/>
      <c r="B379" s="22"/>
      <c r="C379" s="22"/>
      <c r="D379" s="134"/>
      <c r="E379" s="63"/>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row>
    <row r="380" spans="1:35" ht="12.75" customHeight="1">
      <c r="A380" s="22"/>
      <c r="B380" s="22"/>
      <c r="C380" s="22"/>
      <c r="D380" s="134"/>
      <c r="E380" s="63"/>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row>
    <row r="381" spans="1:35" ht="12.75" customHeight="1">
      <c r="A381" s="22"/>
      <c r="B381" s="22"/>
      <c r="C381" s="22"/>
      <c r="D381" s="134"/>
      <c r="E381" s="63"/>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row>
    <row r="382" spans="1:35" ht="12.75" customHeight="1">
      <c r="A382" s="22"/>
      <c r="B382" s="22"/>
      <c r="C382" s="22"/>
      <c r="D382" s="134"/>
      <c r="E382" s="63"/>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row>
    <row r="383" spans="1:35" ht="12.75" customHeight="1">
      <c r="A383" s="22"/>
      <c r="B383" s="22"/>
      <c r="C383" s="22"/>
      <c r="D383" s="134"/>
      <c r="E383" s="63"/>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row>
    <row r="384" spans="1:35" ht="12.75" customHeight="1">
      <c r="A384" s="22"/>
      <c r="B384" s="22"/>
      <c r="C384" s="22"/>
      <c r="D384" s="134"/>
      <c r="E384" s="63"/>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row>
    <row r="385" spans="1:35" ht="12.75" customHeight="1">
      <c r="A385" s="22"/>
      <c r="B385" s="22"/>
      <c r="C385" s="22"/>
      <c r="D385" s="134"/>
      <c r="E385" s="63"/>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row>
    <row r="386" spans="1:35" ht="12.75" customHeight="1">
      <c r="A386" s="22"/>
      <c r="B386" s="22"/>
      <c r="C386" s="22"/>
      <c r="D386" s="134"/>
      <c r="E386" s="63"/>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row>
    <row r="387" spans="1:35" ht="12.75" customHeight="1">
      <c r="A387" s="22"/>
      <c r="B387" s="22"/>
      <c r="C387" s="22"/>
      <c r="D387" s="134"/>
      <c r="E387" s="63"/>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row>
    <row r="388" spans="1:35" ht="12.75" customHeight="1">
      <c r="A388" s="22"/>
      <c r="B388" s="22"/>
      <c r="C388" s="22"/>
      <c r="D388" s="134"/>
      <c r="E388" s="63"/>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row>
    <row r="389" spans="1:35" ht="12.75" customHeight="1">
      <c r="A389" s="22"/>
      <c r="B389" s="22"/>
      <c r="C389" s="22"/>
      <c r="D389" s="134"/>
      <c r="E389" s="63"/>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row>
    <row r="390" spans="1:35" ht="12.75" customHeight="1">
      <c r="A390" s="22"/>
      <c r="B390" s="22"/>
      <c r="C390" s="22"/>
      <c r="D390" s="134"/>
      <c r="E390" s="63"/>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row>
    <row r="391" spans="1:35" ht="12.75" customHeight="1">
      <c r="A391" s="22"/>
      <c r="B391" s="22"/>
      <c r="C391" s="22"/>
      <c r="D391" s="134"/>
      <c r="E391" s="63"/>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row>
    <row r="392" spans="1:35" ht="12.75" customHeight="1">
      <c r="A392" s="22"/>
      <c r="B392" s="22"/>
      <c r="C392" s="22"/>
      <c r="D392" s="134"/>
      <c r="E392" s="63"/>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row>
    <row r="393" spans="1:35" ht="12.75" customHeight="1">
      <c r="A393" s="22"/>
      <c r="B393" s="22"/>
      <c r="C393" s="22"/>
      <c r="D393" s="134"/>
      <c r="E393" s="63"/>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row>
    <row r="394" spans="1:35" ht="12.75" customHeight="1">
      <c r="A394" s="22"/>
      <c r="B394" s="22"/>
      <c r="C394" s="22"/>
      <c r="D394" s="134"/>
      <c r="E394" s="63"/>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row>
    <row r="395" spans="1:35" ht="12.75" customHeight="1">
      <c r="A395" s="22"/>
      <c r="B395" s="22"/>
      <c r="C395" s="22"/>
      <c r="D395" s="134"/>
      <c r="E395" s="63"/>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row>
    <row r="396" spans="1:35" ht="12.75" customHeight="1">
      <c r="A396" s="22"/>
      <c r="B396" s="22"/>
      <c r="C396" s="22"/>
      <c r="D396" s="134"/>
      <c r="E396" s="63"/>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row>
    <row r="397" spans="1:35" ht="12.75" customHeight="1">
      <c r="A397" s="22"/>
      <c r="B397" s="22"/>
      <c r="C397" s="22"/>
      <c r="D397" s="134"/>
      <c r="E397" s="63"/>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row>
    <row r="398" spans="1:35" ht="12.75" customHeight="1">
      <c r="A398" s="22"/>
      <c r="B398" s="22"/>
      <c r="C398" s="22"/>
      <c r="D398" s="134"/>
      <c r="E398" s="63"/>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row>
    <row r="399" spans="1:35" ht="12.75" customHeight="1">
      <c r="A399" s="22"/>
      <c r="B399" s="22"/>
      <c r="C399" s="22"/>
      <c r="D399" s="134"/>
      <c r="E399" s="63"/>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row>
    <row r="400" spans="1:35" ht="12.75" customHeight="1">
      <c r="A400" s="22"/>
      <c r="B400" s="22"/>
      <c r="C400" s="22"/>
      <c r="D400" s="134"/>
      <c r="E400" s="63"/>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row>
    <row r="401" spans="1:35" ht="12.75" customHeight="1">
      <c r="A401" s="22"/>
      <c r="B401" s="22"/>
      <c r="C401" s="22"/>
      <c r="D401" s="134"/>
      <c r="E401" s="63"/>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row>
    <row r="402" spans="1:35" ht="12.75" customHeight="1">
      <c r="A402" s="22"/>
      <c r="B402" s="22"/>
      <c r="C402" s="22"/>
      <c r="D402" s="134"/>
      <c r="E402" s="63"/>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row>
    <row r="403" spans="1:35" ht="12.75" customHeight="1">
      <c r="A403" s="22"/>
      <c r="B403" s="22"/>
      <c r="C403" s="22"/>
      <c r="D403" s="134"/>
      <c r="E403" s="63"/>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row>
    <row r="404" spans="1:35" ht="12.75" customHeight="1">
      <c r="A404" s="22"/>
      <c r="B404" s="22"/>
      <c r="C404" s="22"/>
      <c r="D404" s="134"/>
      <c r="E404" s="63"/>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row>
    <row r="405" spans="1:35" ht="12.75" customHeight="1">
      <c r="A405" s="22"/>
      <c r="B405" s="22"/>
      <c r="C405" s="22"/>
      <c r="D405" s="134"/>
      <c r="E405" s="63"/>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row>
    <row r="406" spans="1:35" ht="12.75" customHeight="1">
      <c r="A406" s="22"/>
      <c r="B406" s="22"/>
      <c r="C406" s="22"/>
      <c r="D406" s="134"/>
      <c r="E406" s="63"/>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row>
    <row r="407" spans="1:35" ht="12.75" customHeight="1">
      <c r="A407" s="22"/>
      <c r="B407" s="22"/>
      <c r="C407" s="22"/>
      <c r="D407" s="134"/>
      <c r="E407" s="63"/>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row>
    <row r="408" spans="1:35" ht="12.75" customHeight="1">
      <c r="A408" s="22"/>
      <c r="B408" s="22"/>
      <c r="C408" s="22"/>
      <c r="D408" s="134"/>
      <c r="E408" s="63"/>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row>
    <row r="409" spans="1:35" ht="12.75" customHeight="1">
      <c r="A409" s="22"/>
      <c r="B409" s="22"/>
      <c r="C409" s="22"/>
      <c r="D409" s="134"/>
      <c r="E409" s="63"/>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row>
    <row r="410" spans="1:35" ht="12.75" customHeight="1">
      <c r="A410" s="22"/>
      <c r="B410" s="22"/>
      <c r="C410" s="22"/>
      <c r="D410" s="134"/>
      <c r="E410" s="63"/>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row>
    <row r="411" spans="1:35" ht="12.75" customHeight="1">
      <c r="A411" s="22"/>
      <c r="B411" s="22"/>
      <c r="C411" s="22"/>
      <c r="D411" s="134"/>
      <c r="E411" s="63"/>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row>
    <row r="412" spans="1:35" ht="12.75" customHeight="1">
      <c r="A412" s="22"/>
      <c r="B412" s="22"/>
      <c r="C412" s="22"/>
      <c r="D412" s="134"/>
      <c r="E412" s="63"/>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row>
    <row r="413" spans="1:35" ht="12.75" customHeight="1">
      <c r="A413" s="22"/>
      <c r="B413" s="22"/>
      <c r="C413" s="22"/>
      <c r="D413" s="134"/>
      <c r="E413" s="63"/>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row>
    <row r="414" spans="1:35" ht="12.75" customHeight="1">
      <c r="A414" s="22"/>
      <c r="B414" s="22"/>
      <c r="C414" s="22"/>
      <c r="D414" s="134"/>
      <c r="E414" s="63"/>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row>
    <row r="415" spans="1:35" ht="12.75" customHeight="1">
      <c r="A415" s="22"/>
      <c r="B415" s="22"/>
      <c r="C415" s="22"/>
      <c r="D415" s="134"/>
      <c r="E415" s="63"/>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row>
    <row r="416" spans="1:35" ht="12.75" customHeight="1">
      <c r="A416" s="22"/>
      <c r="B416" s="22"/>
      <c r="C416" s="22"/>
      <c r="D416" s="134"/>
      <c r="E416" s="63"/>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row>
    <row r="417" spans="1:35" ht="12.75" customHeight="1">
      <c r="A417" s="22"/>
      <c r="B417" s="22"/>
      <c r="C417" s="22"/>
      <c r="D417" s="134"/>
      <c r="E417" s="63"/>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row>
    <row r="418" spans="1:35" ht="12.75" customHeight="1">
      <c r="A418" s="22"/>
      <c r="B418" s="22"/>
      <c r="C418" s="22"/>
      <c r="D418" s="134"/>
      <c r="E418" s="63"/>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row>
    <row r="419" spans="1:35" ht="12.75" customHeight="1">
      <c r="A419" s="22"/>
      <c r="B419" s="22"/>
      <c r="C419" s="22"/>
      <c r="D419" s="134"/>
      <c r="E419" s="63"/>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row>
    <row r="420" spans="1:35" ht="12.75" customHeight="1">
      <c r="A420" s="22"/>
      <c r="B420" s="22"/>
      <c r="C420" s="22"/>
      <c r="D420" s="134"/>
      <c r="E420" s="63"/>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row>
    <row r="421" spans="1:35" ht="12.75" customHeight="1">
      <c r="A421" s="22"/>
      <c r="B421" s="22"/>
      <c r="C421" s="22"/>
      <c r="D421" s="134"/>
      <c r="E421" s="63"/>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row>
    <row r="422" spans="1:35" ht="12.75" customHeight="1">
      <c r="A422" s="22"/>
      <c r="B422" s="22"/>
      <c r="C422" s="22"/>
      <c r="D422" s="134"/>
      <c r="E422" s="63"/>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row>
    <row r="423" spans="1:35" ht="12.75" customHeight="1">
      <c r="A423" s="22"/>
      <c r="B423" s="22"/>
      <c r="C423" s="22"/>
      <c r="D423" s="134"/>
      <c r="E423" s="63"/>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row>
    <row r="424" spans="1:35" ht="12.75" customHeight="1">
      <c r="A424" s="22"/>
      <c r="B424" s="22"/>
      <c r="C424" s="22"/>
      <c r="D424" s="134"/>
      <c r="E424" s="63"/>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row>
    <row r="425" spans="1:35" ht="12.75" customHeight="1">
      <c r="A425" s="22"/>
      <c r="B425" s="22"/>
      <c r="C425" s="22"/>
      <c r="D425" s="134"/>
      <c r="E425" s="63"/>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row>
    <row r="426" spans="1:35" ht="12.75" customHeight="1">
      <c r="A426" s="22"/>
      <c r="B426" s="22"/>
      <c r="C426" s="22"/>
      <c r="D426" s="134"/>
      <c r="E426" s="63"/>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row>
    <row r="427" spans="1:35" ht="12.75" customHeight="1">
      <c r="A427" s="22"/>
      <c r="B427" s="22"/>
      <c r="C427" s="22"/>
      <c r="D427" s="134"/>
      <c r="E427" s="63"/>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row>
    <row r="428" spans="1:35" ht="12.75" customHeight="1">
      <c r="A428" s="22"/>
      <c r="B428" s="22"/>
      <c r="C428" s="22"/>
      <c r="D428" s="134"/>
      <c r="E428" s="63"/>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row>
    <row r="429" spans="1:35" ht="12.75" customHeight="1">
      <c r="A429" s="22"/>
      <c r="B429" s="22"/>
      <c r="C429" s="22"/>
      <c r="D429" s="134"/>
      <c r="E429" s="63"/>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row>
    <row r="430" spans="1:35" ht="12.75" customHeight="1">
      <c r="A430" s="22"/>
      <c r="B430" s="22"/>
      <c r="C430" s="22"/>
      <c r="D430" s="134"/>
      <c r="E430" s="63"/>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row>
    <row r="431" spans="1:35" ht="12.75" customHeight="1">
      <c r="A431" s="22"/>
      <c r="B431" s="22"/>
      <c r="C431" s="22"/>
      <c r="D431" s="134"/>
      <c r="E431" s="63"/>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row>
    <row r="432" spans="1:35" ht="12.75" customHeight="1">
      <c r="A432" s="22"/>
      <c r="B432" s="22"/>
      <c r="C432" s="22"/>
      <c r="D432" s="134"/>
      <c r="E432" s="63"/>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row>
    <row r="433" spans="1:35" ht="12.75" customHeight="1">
      <c r="A433" s="22"/>
      <c r="B433" s="22"/>
      <c r="C433" s="22"/>
      <c r="D433" s="134"/>
      <c r="E433" s="63"/>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row>
    <row r="434" spans="1:35" ht="12.75" customHeight="1">
      <c r="A434" s="22"/>
      <c r="B434" s="22"/>
      <c r="C434" s="22"/>
      <c r="D434" s="134"/>
      <c r="E434" s="63"/>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row>
    <row r="435" spans="1:35" ht="12.75" customHeight="1">
      <c r="A435" s="22"/>
      <c r="B435" s="22"/>
      <c r="C435" s="22"/>
      <c r="D435" s="134"/>
      <c r="E435" s="63"/>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row>
    <row r="436" spans="1:35" ht="12.75" customHeight="1">
      <c r="A436" s="22"/>
      <c r="B436" s="22"/>
      <c r="C436" s="22"/>
      <c r="D436" s="134"/>
      <c r="E436" s="63"/>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row>
    <row r="437" spans="1:35" ht="12.75" customHeight="1">
      <c r="A437" s="22"/>
      <c r="B437" s="22"/>
      <c r="C437" s="22"/>
      <c r="D437" s="134"/>
      <c r="E437" s="63"/>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row>
    <row r="438" spans="1:35" ht="12.75" customHeight="1">
      <c r="A438" s="22"/>
      <c r="B438" s="22"/>
      <c r="C438" s="22"/>
      <c r="D438" s="134"/>
      <c r="E438" s="63"/>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row>
    <row r="439" spans="1:35" ht="12.75" customHeight="1">
      <c r="A439" s="22"/>
      <c r="B439" s="22"/>
      <c r="C439" s="22"/>
      <c r="D439" s="134"/>
      <c r="E439" s="63"/>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row>
    <row r="440" spans="1:35" ht="12.75" customHeight="1">
      <c r="A440" s="22"/>
      <c r="B440" s="22"/>
      <c r="C440" s="22"/>
      <c r="D440" s="134"/>
      <c r="E440" s="63"/>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row>
    <row r="441" spans="1:35" ht="12.75" customHeight="1">
      <c r="A441" s="22"/>
      <c r="B441" s="22"/>
      <c r="C441" s="22"/>
      <c r="D441" s="134"/>
      <c r="E441" s="63"/>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row>
    <row r="442" spans="1:35" ht="12.75" customHeight="1">
      <c r="A442" s="22"/>
      <c r="B442" s="22"/>
      <c r="C442" s="22"/>
      <c r="D442" s="134"/>
      <c r="E442" s="63"/>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row>
    <row r="443" spans="1:35" ht="12.75" customHeight="1">
      <c r="A443" s="22"/>
      <c r="B443" s="22"/>
      <c r="C443" s="22"/>
      <c r="D443" s="134"/>
      <c r="E443" s="63"/>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row>
    <row r="444" spans="1:35" ht="12.75" customHeight="1">
      <c r="A444" s="22"/>
      <c r="B444" s="22"/>
      <c r="C444" s="22"/>
      <c r="D444" s="134"/>
      <c r="E444" s="63"/>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row>
    <row r="445" spans="1:35" ht="12.75" customHeight="1">
      <c r="A445" s="22"/>
      <c r="B445" s="22"/>
      <c r="C445" s="22"/>
      <c r="D445" s="134"/>
      <c r="E445" s="63"/>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row>
    <row r="446" spans="1:35" ht="12.75" customHeight="1">
      <c r="A446" s="22"/>
      <c r="B446" s="22"/>
      <c r="C446" s="22"/>
      <c r="D446" s="134"/>
      <c r="E446" s="63"/>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row>
    <row r="447" spans="1:35" ht="12.75" customHeight="1">
      <c r="A447" s="22"/>
      <c r="B447" s="22"/>
      <c r="C447" s="22"/>
      <c r="D447" s="134"/>
      <c r="E447" s="63"/>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row>
    <row r="448" spans="1:35" ht="12.75" customHeight="1">
      <c r="A448" s="22"/>
      <c r="B448" s="22"/>
      <c r="C448" s="22"/>
      <c r="D448" s="134"/>
      <c r="E448" s="63"/>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row>
    <row r="449" spans="1:35" ht="12.75" customHeight="1">
      <c r="A449" s="22"/>
      <c r="B449" s="22"/>
      <c r="C449" s="22"/>
      <c r="D449" s="134"/>
      <c r="E449" s="63"/>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row>
    <row r="450" spans="1:35" ht="12.75" customHeight="1">
      <c r="A450" s="22"/>
      <c r="B450" s="22"/>
      <c r="C450" s="22"/>
      <c r="D450" s="134"/>
      <c r="E450" s="63"/>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row>
    <row r="451" spans="1:35" ht="12.75" customHeight="1">
      <c r="A451" s="22"/>
      <c r="B451" s="22"/>
      <c r="C451" s="22"/>
      <c r="D451" s="134"/>
      <c r="E451" s="63"/>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row>
    <row r="452" spans="1:35" ht="12.75" customHeight="1">
      <c r="A452" s="22"/>
      <c r="B452" s="22"/>
      <c r="C452" s="22"/>
      <c r="D452" s="134"/>
      <c r="E452" s="63"/>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row>
    <row r="453" spans="1:35" ht="12.75" customHeight="1">
      <c r="A453" s="22"/>
      <c r="B453" s="22"/>
      <c r="C453" s="22"/>
      <c r="D453" s="134"/>
      <c r="E453" s="63"/>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row>
    <row r="454" spans="1:35" ht="12.75" customHeight="1">
      <c r="A454" s="22"/>
      <c r="B454" s="22"/>
      <c r="C454" s="22"/>
      <c r="D454" s="134"/>
      <c r="E454" s="63"/>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row>
    <row r="455" spans="1:35" ht="12.75" customHeight="1">
      <c r="A455" s="22"/>
      <c r="B455" s="22"/>
      <c r="C455" s="22"/>
      <c r="D455" s="134"/>
      <c r="E455" s="63"/>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row>
    <row r="456" spans="1:35" ht="12.75" customHeight="1">
      <c r="A456" s="22"/>
      <c r="B456" s="22"/>
      <c r="C456" s="22"/>
      <c r="D456" s="134"/>
      <c r="E456" s="63"/>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row>
    <row r="457" spans="1:35" ht="12.75" customHeight="1">
      <c r="A457" s="22"/>
      <c r="B457" s="22"/>
      <c r="C457" s="22"/>
      <c r="D457" s="134"/>
      <c r="E457" s="63"/>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row>
    <row r="458" spans="1:35" ht="12.75" customHeight="1">
      <c r="A458" s="22"/>
      <c r="B458" s="22"/>
      <c r="C458" s="22"/>
      <c r="D458" s="134"/>
      <c r="E458" s="63"/>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row>
    <row r="459" spans="1:35" ht="12.75" customHeight="1">
      <c r="A459" s="22"/>
      <c r="B459" s="22"/>
      <c r="C459" s="22"/>
      <c r="D459" s="134"/>
      <c r="E459" s="63"/>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row>
    <row r="460" spans="1:35" ht="12.75" customHeight="1">
      <c r="A460" s="22"/>
      <c r="B460" s="22"/>
      <c r="C460" s="22"/>
      <c r="D460" s="134"/>
      <c r="E460" s="63"/>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row>
    <row r="461" spans="1:35" ht="12.75" customHeight="1">
      <c r="A461" s="22"/>
      <c r="B461" s="22"/>
      <c r="C461" s="22"/>
      <c r="D461" s="134"/>
      <c r="E461" s="63"/>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row>
    <row r="462" spans="1:35" ht="12.75" customHeight="1">
      <c r="A462" s="22"/>
      <c r="B462" s="22"/>
      <c r="C462" s="22"/>
      <c r="D462" s="134"/>
      <c r="E462" s="63"/>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row>
    <row r="463" spans="1:35" ht="12.75" customHeight="1">
      <c r="A463" s="22"/>
      <c r="B463" s="22"/>
      <c r="C463" s="22"/>
      <c r="D463" s="134"/>
      <c r="E463" s="63"/>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row>
    <row r="464" spans="1:35" ht="12.75" customHeight="1">
      <c r="A464" s="22"/>
      <c r="B464" s="22"/>
      <c r="C464" s="22"/>
      <c r="D464" s="134"/>
      <c r="E464" s="63"/>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row>
    <row r="465" spans="1:35" ht="12.75" customHeight="1">
      <c r="A465" s="22"/>
      <c r="B465" s="22"/>
      <c r="C465" s="22"/>
      <c r="D465" s="134"/>
      <c r="E465" s="63"/>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row>
    <row r="466" spans="1:35" ht="12.75" customHeight="1">
      <c r="A466" s="22"/>
      <c r="B466" s="22"/>
      <c r="C466" s="22"/>
      <c r="D466" s="134"/>
      <c r="E466" s="63"/>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row>
    <row r="467" spans="1:35" ht="12.75" customHeight="1">
      <c r="A467" s="22"/>
      <c r="B467" s="22"/>
      <c r="C467" s="22"/>
      <c r="D467" s="134"/>
      <c r="E467" s="63"/>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row>
    <row r="468" spans="1:35" ht="12.75" customHeight="1">
      <c r="A468" s="22"/>
      <c r="B468" s="22"/>
      <c r="C468" s="22"/>
      <c r="D468" s="134"/>
      <c r="E468" s="63"/>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row>
    <row r="469" spans="1:35" ht="12.75" customHeight="1">
      <c r="A469" s="22"/>
      <c r="B469" s="22"/>
      <c r="C469" s="22"/>
      <c r="D469" s="134"/>
      <c r="E469" s="63"/>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row>
    <row r="470" spans="1:35" ht="12.75" customHeight="1">
      <c r="A470" s="22"/>
      <c r="B470" s="22"/>
      <c r="C470" s="22"/>
      <c r="D470" s="134"/>
      <c r="E470" s="63"/>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row>
    <row r="471" spans="1:35" ht="12.75" customHeight="1">
      <c r="A471" s="22"/>
      <c r="B471" s="22"/>
      <c r="C471" s="22"/>
      <c r="D471" s="134"/>
      <c r="E471" s="63"/>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row>
    <row r="472" spans="1:35" ht="12.75" customHeight="1">
      <c r="A472" s="22"/>
      <c r="B472" s="22"/>
      <c r="C472" s="22"/>
      <c r="D472" s="134"/>
      <c r="E472" s="63"/>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row>
    <row r="473" spans="1:35" ht="12.75" customHeight="1">
      <c r="A473" s="22"/>
      <c r="B473" s="22"/>
      <c r="C473" s="22"/>
      <c r="D473" s="134"/>
      <c r="E473" s="63"/>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row>
    <row r="474" spans="1:35" ht="12.75" customHeight="1">
      <c r="A474" s="22"/>
      <c r="B474" s="22"/>
      <c r="C474" s="22"/>
      <c r="D474" s="134"/>
      <c r="E474" s="63"/>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row>
    <row r="475" spans="1:35" ht="12.75" customHeight="1">
      <c r="A475" s="22"/>
      <c r="B475" s="22"/>
      <c r="C475" s="22"/>
      <c r="D475" s="134"/>
      <c r="E475" s="63"/>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row>
    <row r="476" spans="1:35" ht="12.75" customHeight="1">
      <c r="A476" s="22"/>
      <c r="B476" s="22"/>
      <c r="C476" s="22"/>
      <c r="D476" s="134"/>
      <c r="E476" s="63"/>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row>
    <row r="477" spans="1:35" ht="12.75" customHeight="1">
      <c r="A477" s="22"/>
      <c r="B477" s="22"/>
      <c r="C477" s="22"/>
      <c r="D477" s="134"/>
      <c r="E477" s="63"/>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row>
    <row r="478" spans="1:35" ht="12.75" customHeight="1">
      <c r="A478" s="22"/>
      <c r="B478" s="22"/>
      <c r="C478" s="22"/>
      <c r="D478" s="134"/>
      <c r="E478" s="63"/>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row>
    <row r="479" spans="1:35" ht="12.75" customHeight="1">
      <c r="A479" s="22"/>
      <c r="B479" s="22"/>
      <c r="C479" s="22"/>
      <c r="D479" s="134"/>
      <c r="E479" s="63"/>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row>
    <row r="480" spans="1:35" ht="12.75" customHeight="1">
      <c r="A480" s="22"/>
      <c r="B480" s="22"/>
      <c r="C480" s="22"/>
      <c r="D480" s="134"/>
      <c r="E480" s="63"/>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row>
    <row r="481" spans="1:35" ht="12.75" customHeight="1">
      <c r="A481" s="22"/>
      <c r="B481" s="22"/>
      <c r="C481" s="22"/>
      <c r="D481" s="134"/>
      <c r="E481" s="63"/>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row>
    <row r="482" spans="1:35" ht="12.75" customHeight="1">
      <c r="A482" s="22"/>
      <c r="B482" s="22"/>
      <c r="C482" s="22"/>
      <c r="D482" s="134"/>
      <c r="E482" s="63"/>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row>
    <row r="483" spans="1:35" ht="12.75" customHeight="1">
      <c r="A483" s="22"/>
      <c r="B483" s="22"/>
      <c r="C483" s="22"/>
      <c r="D483" s="134"/>
      <c r="E483" s="63"/>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row>
    <row r="484" spans="1:35" ht="12.75" customHeight="1">
      <c r="A484" s="22"/>
      <c r="B484" s="22"/>
      <c r="C484" s="22"/>
      <c r="D484" s="134"/>
      <c r="E484" s="63"/>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row>
    <row r="485" spans="1:35" ht="12.75" customHeight="1">
      <c r="A485" s="22"/>
      <c r="B485" s="22"/>
      <c r="C485" s="22"/>
      <c r="D485" s="134"/>
      <c r="E485" s="63"/>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row>
    <row r="486" spans="1:35" ht="12.75" customHeight="1">
      <c r="A486" s="22"/>
      <c r="B486" s="22"/>
      <c r="C486" s="22"/>
      <c r="D486" s="134"/>
      <c r="E486" s="63"/>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row>
    <row r="487" spans="1:35" ht="12.75" customHeight="1">
      <c r="A487" s="22"/>
      <c r="B487" s="22"/>
      <c r="C487" s="22"/>
      <c r="D487" s="134"/>
      <c r="E487" s="63"/>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row>
    <row r="488" spans="1:35" ht="12.75" customHeight="1">
      <c r="A488" s="22"/>
      <c r="B488" s="22"/>
      <c r="C488" s="22"/>
      <c r="D488" s="134"/>
      <c r="E488" s="63"/>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row>
    <row r="489" spans="1:35" ht="12.75" customHeight="1">
      <c r="A489" s="22"/>
      <c r="B489" s="22"/>
      <c r="C489" s="22"/>
      <c r="D489" s="134"/>
      <c r="E489" s="63"/>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row>
    <row r="490" spans="1:35" ht="12.75" customHeight="1">
      <c r="A490" s="22"/>
      <c r="B490" s="22"/>
      <c r="C490" s="22"/>
      <c r="D490" s="134"/>
      <c r="E490" s="63"/>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row>
    <row r="491" spans="1:35" ht="12.75" customHeight="1">
      <c r="A491" s="22"/>
      <c r="B491" s="22"/>
      <c r="C491" s="22"/>
      <c r="D491" s="134"/>
      <c r="E491" s="63"/>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row>
    <row r="492" spans="1:35" ht="12.75" customHeight="1">
      <c r="A492" s="22"/>
      <c r="B492" s="22"/>
      <c r="C492" s="22"/>
      <c r="D492" s="134"/>
      <c r="E492" s="63"/>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row>
    <row r="493" spans="1:35" ht="12.75" customHeight="1">
      <c r="A493" s="22"/>
      <c r="B493" s="22"/>
      <c r="C493" s="22"/>
      <c r="D493" s="134"/>
      <c r="E493" s="63"/>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row>
    <row r="494" spans="1:35" ht="12.75" customHeight="1">
      <c r="A494" s="22"/>
      <c r="B494" s="22"/>
      <c r="C494" s="22"/>
      <c r="D494" s="134"/>
      <c r="E494" s="63"/>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row>
    <row r="495" spans="1:35" ht="12.75" customHeight="1">
      <c r="A495" s="22"/>
      <c r="B495" s="22"/>
      <c r="C495" s="22"/>
      <c r="D495" s="134"/>
      <c r="E495" s="63"/>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row>
    <row r="496" spans="1:35" ht="12.75" customHeight="1">
      <c r="A496" s="22"/>
      <c r="B496" s="22"/>
      <c r="C496" s="22"/>
      <c r="D496" s="134"/>
      <c r="E496" s="63"/>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row>
    <row r="497" spans="1:35" ht="12.75" customHeight="1">
      <c r="A497" s="22"/>
      <c r="B497" s="22"/>
      <c r="C497" s="22"/>
      <c r="D497" s="134"/>
      <c r="E497" s="63"/>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row>
    <row r="498" spans="1:35" ht="12.75" customHeight="1">
      <c r="A498" s="22"/>
      <c r="B498" s="22"/>
      <c r="C498" s="22"/>
      <c r="D498" s="134"/>
      <c r="E498" s="63"/>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row>
    <row r="499" spans="1:35" ht="12.75" customHeight="1">
      <c r="A499" s="22"/>
      <c r="B499" s="22"/>
      <c r="C499" s="22"/>
      <c r="D499" s="134"/>
      <c r="E499" s="63"/>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row>
    <row r="500" spans="1:35" ht="12.75" customHeight="1">
      <c r="A500" s="22"/>
      <c r="B500" s="22"/>
      <c r="C500" s="22"/>
      <c r="D500" s="134"/>
      <c r="E500" s="63"/>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row>
    <row r="501" spans="1:35" ht="12.75" customHeight="1">
      <c r="A501" s="22"/>
      <c r="B501" s="22"/>
      <c r="C501" s="22"/>
      <c r="D501" s="134"/>
      <c r="E501" s="63"/>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row>
    <row r="502" spans="1:35" ht="12.75" customHeight="1">
      <c r="A502" s="22"/>
      <c r="B502" s="22"/>
      <c r="C502" s="22"/>
      <c r="D502" s="134"/>
      <c r="E502" s="63"/>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row>
    <row r="503" spans="1:35" ht="12.75" customHeight="1">
      <c r="A503" s="22"/>
      <c r="B503" s="22"/>
      <c r="C503" s="22"/>
      <c r="D503" s="134"/>
      <c r="E503" s="63"/>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row>
    <row r="504" spans="1:35" ht="12.75" customHeight="1">
      <c r="A504" s="22"/>
      <c r="B504" s="22"/>
      <c r="C504" s="22"/>
      <c r="D504" s="134"/>
      <c r="E504" s="63"/>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row>
    <row r="505" spans="1:35" ht="12.75" customHeight="1">
      <c r="A505" s="22"/>
      <c r="B505" s="22"/>
      <c r="C505" s="22"/>
      <c r="D505" s="134"/>
      <c r="E505" s="63"/>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row>
    <row r="506" spans="1:35" ht="12.75" customHeight="1">
      <c r="A506" s="22"/>
      <c r="B506" s="22"/>
      <c r="C506" s="22"/>
      <c r="D506" s="134"/>
      <c r="E506" s="63"/>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row>
    <row r="507" spans="1:35" ht="12.75" customHeight="1">
      <c r="A507" s="22"/>
      <c r="B507" s="22"/>
      <c r="C507" s="22"/>
      <c r="D507" s="134"/>
      <c r="E507" s="63"/>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row>
    <row r="508" spans="1:35" ht="12.75" customHeight="1">
      <c r="A508" s="22"/>
      <c r="B508" s="22"/>
      <c r="C508" s="22"/>
      <c r="D508" s="134"/>
      <c r="E508" s="63"/>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row>
    <row r="509" spans="1:35" ht="12.75" customHeight="1">
      <c r="A509" s="22"/>
      <c r="B509" s="22"/>
      <c r="C509" s="22"/>
      <c r="D509" s="134"/>
      <c r="E509" s="63"/>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row>
    <row r="510" spans="1:35" ht="12.75" customHeight="1">
      <c r="A510" s="22"/>
      <c r="B510" s="22"/>
      <c r="C510" s="22"/>
      <c r="D510" s="134"/>
      <c r="E510" s="63"/>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row>
    <row r="511" spans="1:35" ht="12.75" customHeight="1">
      <c r="A511" s="22"/>
      <c r="B511" s="22"/>
      <c r="C511" s="22"/>
      <c r="D511" s="134"/>
      <c r="E511" s="63"/>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row>
    <row r="512" spans="1:35" ht="12.75" customHeight="1">
      <c r="A512" s="22"/>
      <c r="B512" s="22"/>
      <c r="C512" s="22"/>
      <c r="D512" s="134"/>
      <c r="E512" s="63"/>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row>
    <row r="513" spans="1:35" ht="12.75" customHeight="1">
      <c r="A513" s="22"/>
      <c r="B513" s="22"/>
      <c r="C513" s="22"/>
      <c r="D513" s="134"/>
      <c r="E513" s="63"/>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row>
    <row r="514" spans="1:35" ht="12.75" customHeight="1">
      <c r="A514" s="22"/>
      <c r="B514" s="22"/>
      <c r="C514" s="22"/>
      <c r="D514" s="134"/>
      <c r="E514" s="63"/>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row>
    <row r="515" spans="1:35" ht="12.75" customHeight="1">
      <c r="A515" s="22"/>
      <c r="B515" s="22"/>
      <c r="C515" s="22"/>
      <c r="D515" s="134"/>
      <c r="E515" s="63"/>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row>
    <row r="516" spans="1:35" ht="12.75" customHeight="1">
      <c r="A516" s="22"/>
      <c r="B516" s="22"/>
      <c r="C516" s="22"/>
      <c r="D516" s="134"/>
      <c r="E516" s="63"/>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row>
    <row r="517" spans="1:35" ht="12.75" customHeight="1">
      <c r="A517" s="22"/>
      <c r="B517" s="22"/>
      <c r="C517" s="22"/>
      <c r="D517" s="134"/>
      <c r="E517" s="63"/>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row>
    <row r="518" spans="1:35" ht="12.75" customHeight="1">
      <c r="A518" s="22"/>
      <c r="B518" s="22"/>
      <c r="C518" s="22"/>
      <c r="D518" s="134"/>
      <c r="E518" s="63"/>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row>
    <row r="519" spans="1:35" ht="12.75" customHeight="1">
      <c r="A519" s="22"/>
      <c r="B519" s="22"/>
      <c r="C519" s="22"/>
      <c r="D519" s="134"/>
      <c r="E519" s="63"/>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row>
    <row r="520" spans="1:35" ht="12.75" customHeight="1">
      <c r="A520" s="22"/>
      <c r="B520" s="22"/>
      <c r="C520" s="22"/>
      <c r="D520" s="134"/>
      <c r="E520" s="63"/>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row>
    <row r="521" spans="1:35" ht="12.75" customHeight="1">
      <c r="A521" s="22"/>
      <c r="B521" s="22"/>
      <c r="C521" s="22"/>
      <c r="D521" s="134"/>
      <c r="E521" s="63"/>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row>
    <row r="522" spans="1:35" ht="12.75" customHeight="1">
      <c r="A522" s="22"/>
      <c r="B522" s="22"/>
      <c r="C522" s="22"/>
      <c r="D522" s="134"/>
      <c r="E522" s="63"/>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row>
    <row r="523" spans="1:35" ht="12.75" customHeight="1">
      <c r="A523" s="22"/>
      <c r="B523" s="22"/>
      <c r="C523" s="22"/>
      <c r="D523" s="134"/>
      <c r="E523" s="63"/>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row>
    <row r="524" spans="1:35" ht="12.75" customHeight="1">
      <c r="A524" s="22"/>
      <c r="B524" s="22"/>
      <c r="C524" s="22"/>
      <c r="D524" s="134"/>
      <c r="E524" s="63"/>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row>
    <row r="525" spans="1:35" ht="12.75" customHeight="1">
      <c r="A525" s="22"/>
      <c r="B525" s="22"/>
      <c r="C525" s="22"/>
      <c r="D525" s="134"/>
      <c r="E525" s="63"/>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row>
    <row r="526" spans="1:35" ht="12.75" customHeight="1">
      <c r="A526" s="22"/>
      <c r="B526" s="22"/>
      <c r="C526" s="22"/>
      <c r="D526" s="134"/>
      <c r="E526" s="63"/>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row>
    <row r="527" spans="1:35" ht="12.75" customHeight="1">
      <c r="A527" s="22"/>
      <c r="B527" s="22"/>
      <c r="C527" s="22"/>
      <c r="D527" s="134"/>
      <c r="E527" s="63"/>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row>
    <row r="528" spans="1:35" ht="12.75" customHeight="1">
      <c r="A528" s="22"/>
      <c r="B528" s="22"/>
      <c r="C528" s="22"/>
      <c r="D528" s="134"/>
      <c r="E528" s="63"/>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row>
    <row r="529" spans="1:35" ht="12.75" customHeight="1">
      <c r="A529" s="22"/>
      <c r="B529" s="22"/>
      <c r="C529" s="22"/>
      <c r="D529" s="134"/>
      <c r="E529" s="63"/>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row>
    <row r="530" spans="1:35" ht="12.75" customHeight="1">
      <c r="A530" s="22"/>
      <c r="B530" s="22"/>
      <c r="C530" s="22"/>
      <c r="D530" s="134"/>
      <c r="E530" s="63"/>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row>
    <row r="531" spans="1:35" ht="12.75" customHeight="1">
      <c r="A531" s="22"/>
      <c r="B531" s="22"/>
      <c r="C531" s="22"/>
      <c r="D531" s="134"/>
      <c r="E531" s="63"/>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row>
    <row r="532" spans="1:35" ht="12.75" customHeight="1">
      <c r="A532" s="22"/>
      <c r="B532" s="22"/>
      <c r="C532" s="22"/>
      <c r="D532" s="134"/>
      <c r="E532" s="63"/>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row>
    <row r="533" spans="1:35" ht="12.75" customHeight="1">
      <c r="A533" s="22"/>
      <c r="B533" s="22"/>
      <c r="C533" s="22"/>
      <c r="D533" s="134"/>
      <c r="E533" s="63"/>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row>
    <row r="534" spans="1:35" ht="12.75" customHeight="1">
      <c r="A534" s="22"/>
      <c r="B534" s="22"/>
      <c r="C534" s="22"/>
      <c r="D534" s="134"/>
      <c r="E534" s="63"/>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row>
    <row r="535" spans="1:35" ht="12.75" customHeight="1">
      <c r="A535" s="22"/>
      <c r="B535" s="22"/>
      <c r="C535" s="22"/>
      <c r="D535" s="134"/>
      <c r="E535" s="63"/>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row>
    <row r="536" spans="1:35" ht="12.75" customHeight="1">
      <c r="A536" s="22"/>
      <c r="B536" s="22"/>
      <c r="C536" s="22"/>
      <c r="D536" s="134"/>
      <c r="E536" s="63"/>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row>
    <row r="537" spans="1:35" ht="12.75" customHeight="1">
      <c r="A537" s="22"/>
      <c r="B537" s="22"/>
      <c r="C537" s="22"/>
      <c r="D537" s="134"/>
      <c r="E537" s="63"/>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row>
    <row r="538" spans="1:35" ht="12.75" customHeight="1">
      <c r="A538" s="22"/>
      <c r="B538" s="22"/>
      <c r="C538" s="22"/>
      <c r="D538" s="134"/>
      <c r="E538" s="63"/>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row>
    <row r="539" spans="1:35" ht="12.75" customHeight="1">
      <c r="A539" s="22"/>
      <c r="B539" s="22"/>
      <c r="C539" s="22"/>
      <c r="D539" s="134"/>
      <c r="E539" s="63"/>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row>
    <row r="540" spans="1:35" ht="12.75" customHeight="1">
      <c r="A540" s="22"/>
      <c r="B540" s="22"/>
      <c r="C540" s="22"/>
      <c r="D540" s="134"/>
      <c r="E540" s="63"/>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row>
    <row r="541" spans="1:35" ht="12.75" customHeight="1">
      <c r="A541" s="22"/>
      <c r="B541" s="22"/>
      <c r="C541" s="22"/>
      <c r="D541" s="134"/>
      <c r="E541" s="63"/>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row>
    <row r="542" spans="1:35" ht="12.75" customHeight="1">
      <c r="A542" s="22"/>
      <c r="B542" s="22"/>
      <c r="C542" s="22"/>
      <c r="D542" s="134"/>
      <c r="E542" s="63"/>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row>
    <row r="543" spans="1:35" ht="12.75" customHeight="1">
      <c r="A543" s="22"/>
      <c r="B543" s="22"/>
      <c r="C543" s="22"/>
      <c r="D543" s="134"/>
      <c r="E543" s="63"/>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row>
    <row r="544" spans="1:35" ht="12.75" customHeight="1">
      <c r="A544" s="22"/>
      <c r="B544" s="22"/>
      <c r="C544" s="22"/>
      <c r="D544" s="134"/>
      <c r="E544" s="63"/>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row>
    <row r="545" spans="1:35" ht="12.75" customHeight="1">
      <c r="A545" s="22"/>
      <c r="B545" s="22"/>
      <c r="C545" s="22"/>
      <c r="D545" s="134"/>
      <c r="E545" s="63"/>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row>
    <row r="546" spans="1:35" ht="12.75" customHeight="1">
      <c r="A546" s="22"/>
      <c r="B546" s="22"/>
      <c r="C546" s="22"/>
      <c r="D546" s="134"/>
      <c r="E546" s="63"/>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row>
    <row r="547" spans="1:35" ht="12.75" customHeight="1">
      <c r="A547" s="22"/>
      <c r="B547" s="22"/>
      <c r="C547" s="22"/>
      <c r="D547" s="134"/>
      <c r="E547" s="63"/>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row>
    <row r="548" spans="1:35" ht="12.75" customHeight="1">
      <c r="A548" s="22"/>
      <c r="B548" s="22"/>
      <c r="C548" s="22"/>
      <c r="D548" s="134"/>
      <c r="E548" s="63"/>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row>
    <row r="549" spans="1:35" ht="12.75" customHeight="1">
      <c r="A549" s="22"/>
      <c r="B549" s="22"/>
      <c r="C549" s="22"/>
      <c r="D549" s="134"/>
      <c r="E549" s="63"/>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row>
    <row r="550" spans="1:35" ht="12.75" customHeight="1">
      <c r="A550" s="22"/>
      <c r="B550" s="22"/>
      <c r="C550" s="22"/>
      <c r="D550" s="134"/>
      <c r="E550" s="63"/>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row>
    <row r="551" spans="1:35" ht="12.75" customHeight="1">
      <c r="A551" s="22"/>
      <c r="B551" s="22"/>
      <c r="C551" s="22"/>
      <c r="D551" s="134"/>
      <c r="E551" s="63"/>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row>
    <row r="552" spans="1:35" ht="12.75" customHeight="1">
      <c r="A552" s="22"/>
      <c r="B552" s="22"/>
      <c r="C552" s="22"/>
      <c r="D552" s="134"/>
      <c r="E552" s="63"/>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row>
    <row r="553" spans="1:35" ht="12.75" customHeight="1">
      <c r="A553" s="22"/>
      <c r="B553" s="22"/>
      <c r="C553" s="22"/>
      <c r="D553" s="134"/>
      <c r="E553" s="63"/>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row>
    <row r="554" spans="1:35" ht="12.75" customHeight="1">
      <c r="A554" s="22"/>
      <c r="B554" s="22"/>
      <c r="C554" s="22"/>
      <c r="D554" s="134"/>
      <c r="E554" s="63"/>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row>
    <row r="555" spans="1:35" ht="12.75" customHeight="1">
      <c r="A555" s="22"/>
      <c r="B555" s="22"/>
      <c r="C555" s="22"/>
      <c r="D555" s="134"/>
      <c r="E555" s="63"/>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row>
    <row r="556" spans="1:35" ht="12.75" customHeight="1">
      <c r="A556" s="22"/>
      <c r="B556" s="22"/>
      <c r="C556" s="22"/>
      <c r="D556" s="134"/>
      <c r="E556" s="63"/>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row>
    <row r="557" spans="1:35" ht="12.75" customHeight="1">
      <c r="A557" s="22"/>
      <c r="B557" s="22"/>
      <c r="C557" s="22"/>
      <c r="D557" s="134"/>
      <c r="E557" s="63"/>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row>
    <row r="558" spans="1:35" ht="12.75" customHeight="1">
      <c r="A558" s="22"/>
      <c r="B558" s="22"/>
      <c r="C558" s="22"/>
      <c r="D558" s="134"/>
      <c r="E558" s="63"/>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row>
    <row r="559" spans="1:35" ht="12.75" customHeight="1">
      <c r="A559" s="22"/>
      <c r="B559" s="22"/>
      <c r="C559" s="22"/>
      <c r="D559" s="134"/>
      <c r="E559" s="63"/>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row>
    <row r="560" spans="1:35" ht="12.75" customHeight="1">
      <c r="A560" s="22"/>
      <c r="B560" s="22"/>
      <c r="C560" s="22"/>
      <c r="D560" s="134"/>
      <c r="E560" s="63"/>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row>
    <row r="561" spans="1:35" ht="12.75" customHeight="1">
      <c r="A561" s="22"/>
      <c r="B561" s="22"/>
      <c r="C561" s="22"/>
      <c r="D561" s="134"/>
      <c r="E561" s="63"/>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row>
    <row r="562" spans="1:35" ht="12.75" customHeight="1">
      <c r="A562" s="22"/>
      <c r="B562" s="22"/>
      <c r="C562" s="22"/>
      <c r="D562" s="134"/>
      <c r="E562" s="63"/>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row>
    <row r="563" spans="1:35" ht="12.75" customHeight="1">
      <c r="A563" s="22"/>
      <c r="B563" s="22"/>
      <c r="C563" s="22"/>
      <c r="D563" s="134"/>
      <c r="E563" s="63"/>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row>
    <row r="564" spans="1:35" ht="12.75" customHeight="1">
      <c r="A564" s="22"/>
      <c r="B564" s="22"/>
      <c r="C564" s="22"/>
      <c r="D564" s="134"/>
      <c r="E564" s="63"/>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row>
    <row r="565" spans="1:35" ht="12.75" customHeight="1">
      <c r="A565" s="22"/>
      <c r="B565" s="22"/>
      <c r="C565" s="22"/>
      <c r="D565" s="134"/>
      <c r="E565" s="63"/>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row>
    <row r="566" spans="1:35" ht="12.75" customHeight="1">
      <c r="A566" s="22"/>
      <c r="B566" s="22"/>
      <c r="C566" s="22"/>
      <c r="D566" s="134"/>
      <c r="E566" s="63"/>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row>
    <row r="567" spans="1:35" ht="12.75" customHeight="1">
      <c r="A567" s="22"/>
      <c r="B567" s="22"/>
      <c r="C567" s="22"/>
      <c r="D567" s="134"/>
      <c r="E567" s="63"/>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row>
    <row r="568" spans="1:35" ht="12.75" customHeight="1">
      <c r="A568" s="22"/>
      <c r="B568" s="22"/>
      <c r="C568" s="22"/>
      <c r="D568" s="134"/>
      <c r="E568" s="63"/>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row>
    <row r="569" spans="1:35" ht="12.75" customHeight="1">
      <c r="A569" s="22"/>
      <c r="B569" s="22"/>
      <c r="C569" s="22"/>
      <c r="D569" s="134"/>
      <c r="E569" s="63"/>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row>
    <row r="570" spans="1:35" ht="12.75" customHeight="1">
      <c r="A570" s="22"/>
      <c r="B570" s="22"/>
      <c r="C570" s="22"/>
      <c r="D570" s="134"/>
      <c r="E570" s="63"/>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row>
    <row r="571" spans="1:35" ht="12.75" customHeight="1">
      <c r="A571" s="22"/>
      <c r="B571" s="22"/>
      <c r="C571" s="22"/>
      <c r="D571" s="134"/>
      <c r="E571" s="63"/>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row>
    <row r="572" spans="1:35" ht="12.75" customHeight="1">
      <c r="A572" s="22"/>
      <c r="B572" s="22"/>
      <c r="C572" s="22"/>
      <c r="D572" s="134"/>
      <c r="E572" s="63"/>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row>
    <row r="573" spans="1:35" ht="12.75" customHeight="1">
      <c r="A573" s="22"/>
      <c r="B573" s="22"/>
      <c r="C573" s="22"/>
      <c r="D573" s="134"/>
      <c r="E573" s="63"/>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row>
    <row r="574" spans="1:35" ht="12.75" customHeight="1">
      <c r="A574" s="22"/>
      <c r="B574" s="22"/>
      <c r="C574" s="22"/>
      <c r="D574" s="134"/>
      <c r="E574" s="63"/>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row>
    <row r="575" spans="1:35" ht="12.75" customHeight="1">
      <c r="A575" s="22"/>
      <c r="B575" s="22"/>
      <c r="C575" s="22"/>
      <c r="D575" s="134"/>
      <c r="E575" s="63"/>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row>
    <row r="576" spans="1:35" ht="12.75" customHeight="1">
      <c r="A576" s="22"/>
      <c r="B576" s="22"/>
      <c r="C576" s="22"/>
      <c r="D576" s="134"/>
      <c r="E576" s="63"/>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row>
    <row r="577" spans="1:35" ht="12.75" customHeight="1">
      <c r="A577" s="22"/>
      <c r="B577" s="22"/>
      <c r="C577" s="22"/>
      <c r="D577" s="134"/>
      <c r="E577" s="63"/>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row>
    <row r="578" spans="1:35" ht="12.75" customHeight="1">
      <c r="A578" s="22"/>
      <c r="B578" s="22"/>
      <c r="C578" s="22"/>
      <c r="D578" s="134"/>
      <c r="E578" s="63"/>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row>
    <row r="579" spans="1:35" ht="12.75" customHeight="1">
      <c r="A579" s="22"/>
      <c r="B579" s="22"/>
      <c r="C579" s="22"/>
      <c r="D579" s="134"/>
      <c r="E579" s="63"/>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row>
    <row r="580" spans="1:35" ht="12.75" customHeight="1">
      <c r="A580" s="22"/>
      <c r="B580" s="22"/>
      <c r="C580" s="22"/>
      <c r="D580" s="134"/>
      <c r="E580" s="63"/>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row>
    <row r="581" spans="1:35" ht="12.75" customHeight="1">
      <c r="A581" s="22"/>
      <c r="B581" s="22"/>
      <c r="C581" s="22"/>
      <c r="D581" s="134"/>
      <c r="E581" s="63"/>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row>
    <row r="582" spans="1:35" ht="12.75" customHeight="1">
      <c r="A582" s="22"/>
      <c r="B582" s="22"/>
      <c r="C582" s="22"/>
      <c r="D582" s="134"/>
      <c r="E582" s="63"/>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row>
    <row r="583" spans="1:35" ht="12.75" customHeight="1">
      <c r="A583" s="22"/>
      <c r="B583" s="22"/>
      <c r="C583" s="22"/>
      <c r="D583" s="134"/>
      <c r="E583" s="63"/>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row>
    <row r="584" spans="1:35" ht="12.75" customHeight="1">
      <c r="A584" s="22"/>
      <c r="B584" s="22"/>
      <c r="C584" s="22"/>
      <c r="D584" s="134"/>
      <c r="E584" s="63"/>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row>
    <row r="585" spans="1:35" ht="12.75" customHeight="1">
      <c r="A585" s="22"/>
      <c r="B585" s="22"/>
      <c r="C585" s="22"/>
      <c r="D585" s="134"/>
      <c r="E585" s="63"/>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row>
    <row r="586" spans="1:35" ht="12.75" customHeight="1">
      <c r="A586" s="22"/>
      <c r="B586" s="22"/>
      <c r="C586" s="22"/>
      <c r="D586" s="134"/>
      <c r="E586" s="63"/>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row>
    <row r="587" spans="1:35" ht="12.75" customHeight="1">
      <c r="A587" s="22"/>
      <c r="B587" s="22"/>
      <c r="C587" s="22"/>
      <c r="D587" s="134"/>
      <c r="E587" s="63"/>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row>
    <row r="588" spans="1:35" ht="12.75" customHeight="1">
      <c r="A588" s="22"/>
      <c r="B588" s="22"/>
      <c r="C588" s="22"/>
      <c r="D588" s="134"/>
      <c r="E588" s="63"/>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row>
    <row r="589" spans="1:35" ht="12.75" customHeight="1">
      <c r="A589" s="22"/>
      <c r="B589" s="22"/>
      <c r="C589" s="22"/>
      <c r="D589" s="134"/>
      <c r="E589" s="63"/>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row>
    <row r="590" spans="1:35" ht="12.75" customHeight="1">
      <c r="A590" s="22"/>
      <c r="B590" s="22"/>
      <c r="C590" s="22"/>
      <c r="D590" s="134"/>
      <c r="E590" s="63"/>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row>
    <row r="591" spans="1:35" ht="12.75" customHeight="1">
      <c r="A591" s="22"/>
      <c r="B591" s="22"/>
      <c r="C591" s="22"/>
      <c r="D591" s="134"/>
      <c r="E591" s="63"/>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row>
    <row r="592" spans="1:35" ht="12.75" customHeight="1">
      <c r="A592" s="22"/>
      <c r="B592" s="22"/>
      <c r="C592" s="22"/>
      <c r="D592" s="134"/>
      <c r="E592" s="63"/>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row>
    <row r="593" spans="1:35" ht="12.75" customHeight="1">
      <c r="A593" s="22"/>
      <c r="B593" s="22"/>
      <c r="C593" s="22"/>
      <c r="D593" s="134"/>
      <c r="E593" s="63"/>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row>
    <row r="594" spans="1:35" ht="12.75" customHeight="1">
      <c r="A594" s="22"/>
      <c r="B594" s="22"/>
      <c r="C594" s="22"/>
      <c r="D594" s="134"/>
      <c r="E594" s="63"/>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row>
    <row r="595" spans="1:35" ht="12.75" customHeight="1">
      <c r="A595" s="22"/>
      <c r="B595" s="22"/>
      <c r="C595" s="22"/>
      <c r="D595" s="134"/>
      <c r="E595" s="63"/>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row>
    <row r="596" spans="1:35" ht="12.75" customHeight="1">
      <c r="A596" s="22"/>
      <c r="B596" s="22"/>
      <c r="C596" s="22"/>
      <c r="D596" s="134"/>
      <c r="E596" s="63"/>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row>
    <row r="597" spans="1:35" ht="12.75" customHeight="1">
      <c r="A597" s="22"/>
      <c r="B597" s="22"/>
      <c r="C597" s="22"/>
      <c r="D597" s="134"/>
      <c r="E597" s="63"/>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row>
    <row r="598" spans="1:35" ht="12.75" customHeight="1">
      <c r="A598" s="22"/>
      <c r="B598" s="22"/>
      <c r="C598" s="22"/>
      <c r="D598" s="134"/>
      <c r="E598" s="63"/>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row>
    <row r="599" spans="1:35" ht="12.75" customHeight="1">
      <c r="A599" s="22"/>
      <c r="B599" s="22"/>
      <c r="C599" s="22"/>
      <c r="D599" s="134"/>
      <c r="E599" s="63"/>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row>
    <row r="600" spans="1:35" ht="12.75" customHeight="1">
      <c r="A600" s="22"/>
      <c r="B600" s="22"/>
      <c r="C600" s="22"/>
      <c r="D600" s="134"/>
      <c r="E600" s="63"/>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row>
    <row r="601" spans="1:35" ht="12.75" customHeight="1">
      <c r="A601" s="22"/>
      <c r="B601" s="22"/>
      <c r="C601" s="22"/>
      <c r="D601" s="134"/>
      <c r="E601" s="63"/>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row>
    <row r="602" spans="1:35" ht="12.75" customHeight="1">
      <c r="A602" s="22"/>
      <c r="B602" s="22"/>
      <c r="C602" s="22"/>
      <c r="D602" s="134"/>
      <c r="E602" s="63"/>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row>
    <row r="603" spans="1:35" ht="12.75" customHeight="1">
      <c r="A603" s="22"/>
      <c r="B603" s="22"/>
      <c r="C603" s="22"/>
      <c r="D603" s="134"/>
      <c r="E603" s="63"/>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row>
    <row r="604" spans="1:35" ht="12.75" customHeight="1">
      <c r="A604" s="22"/>
      <c r="B604" s="22"/>
      <c r="C604" s="22"/>
      <c r="D604" s="134"/>
      <c r="E604" s="63"/>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row>
    <row r="605" spans="1:35" ht="12.75" customHeight="1">
      <c r="A605" s="22"/>
      <c r="B605" s="22"/>
      <c r="C605" s="22"/>
      <c r="D605" s="134"/>
      <c r="E605" s="63"/>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row>
    <row r="606" spans="1:35" ht="12.75" customHeight="1">
      <c r="A606" s="22"/>
      <c r="B606" s="22"/>
      <c r="C606" s="22"/>
      <c r="D606" s="134"/>
      <c r="E606" s="63"/>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row>
    <row r="607" spans="1:35" ht="12.75" customHeight="1">
      <c r="A607" s="22"/>
      <c r="B607" s="22"/>
      <c r="C607" s="22"/>
      <c r="D607" s="134"/>
      <c r="E607" s="63"/>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row>
    <row r="608" spans="1:35" ht="12.75" customHeight="1">
      <c r="A608" s="22"/>
      <c r="B608" s="22"/>
      <c r="C608" s="22"/>
      <c r="D608" s="134"/>
      <c r="E608" s="63"/>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row>
    <row r="609" spans="1:35" ht="12.75" customHeight="1">
      <c r="A609" s="22"/>
      <c r="B609" s="22"/>
      <c r="C609" s="22"/>
      <c r="D609" s="134"/>
      <c r="E609" s="63"/>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row>
    <row r="610" spans="1:35" ht="12.75" customHeight="1">
      <c r="A610" s="22"/>
      <c r="B610" s="22"/>
      <c r="C610" s="22"/>
      <c r="D610" s="134"/>
      <c r="E610" s="63"/>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row>
    <row r="611" spans="1:35" ht="12.75" customHeight="1">
      <c r="A611" s="22"/>
      <c r="B611" s="22"/>
      <c r="C611" s="22"/>
      <c r="D611" s="134"/>
      <c r="E611" s="63"/>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row>
    <row r="612" spans="1:35" ht="12.75" customHeight="1">
      <c r="A612" s="22"/>
      <c r="B612" s="22"/>
      <c r="C612" s="22"/>
      <c r="D612" s="134"/>
      <c r="E612" s="63"/>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row>
    <row r="613" spans="1:35" ht="12.75" customHeight="1">
      <c r="A613" s="22"/>
      <c r="B613" s="22"/>
      <c r="C613" s="22"/>
      <c r="D613" s="134"/>
      <c r="E613" s="63"/>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row>
    <row r="614" spans="1:35" ht="12.75" customHeight="1">
      <c r="A614" s="22"/>
      <c r="B614" s="22"/>
      <c r="C614" s="22"/>
      <c r="D614" s="134"/>
      <c r="E614" s="63"/>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row>
    <row r="615" spans="1:35" ht="12.75" customHeight="1">
      <c r="A615" s="22"/>
      <c r="B615" s="22"/>
      <c r="C615" s="22"/>
      <c r="D615" s="134"/>
      <c r="E615" s="63"/>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row>
    <row r="616" spans="1:35" ht="12.75" customHeight="1">
      <c r="A616" s="22"/>
      <c r="B616" s="22"/>
      <c r="C616" s="22"/>
      <c r="D616" s="134"/>
      <c r="E616" s="63"/>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row>
    <row r="617" spans="1:35" ht="12.75" customHeight="1">
      <c r="A617" s="22"/>
      <c r="B617" s="22"/>
      <c r="C617" s="22"/>
      <c r="D617" s="134"/>
      <c r="E617" s="63"/>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row>
    <row r="618" spans="1:35" ht="12.75" customHeight="1">
      <c r="A618" s="22"/>
      <c r="B618" s="22"/>
      <c r="C618" s="22"/>
      <c r="D618" s="134"/>
      <c r="E618" s="63"/>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row>
    <row r="619" spans="1:35" ht="12.75" customHeight="1">
      <c r="A619" s="22"/>
      <c r="B619" s="22"/>
      <c r="C619" s="22"/>
      <c r="D619" s="134"/>
      <c r="E619" s="63"/>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row>
    <row r="620" spans="1:35" ht="12.75" customHeight="1">
      <c r="A620" s="22"/>
      <c r="B620" s="22"/>
      <c r="C620" s="22"/>
      <c r="D620" s="134"/>
      <c r="E620" s="63"/>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row>
    <row r="621" spans="1:35" ht="12.75" customHeight="1">
      <c r="A621" s="22"/>
      <c r="B621" s="22"/>
      <c r="C621" s="22"/>
      <c r="D621" s="134"/>
      <c r="E621" s="63"/>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row>
    <row r="622" spans="1:35" ht="12.75" customHeight="1">
      <c r="A622" s="22"/>
      <c r="B622" s="22"/>
      <c r="C622" s="22"/>
      <c r="D622" s="134"/>
      <c r="E622" s="63"/>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row>
    <row r="623" spans="1:35" ht="12.75" customHeight="1">
      <c r="A623" s="22"/>
      <c r="B623" s="22"/>
      <c r="C623" s="22"/>
      <c r="D623" s="134"/>
      <c r="E623" s="63"/>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row>
    <row r="624" spans="1:35" ht="12.75" customHeight="1">
      <c r="A624" s="22"/>
      <c r="B624" s="22"/>
      <c r="C624" s="22"/>
      <c r="D624" s="134"/>
      <c r="E624" s="63"/>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row>
    <row r="625" spans="1:35" ht="12.75" customHeight="1">
      <c r="A625" s="22"/>
      <c r="B625" s="22"/>
      <c r="C625" s="22"/>
      <c r="D625" s="134"/>
      <c r="E625" s="63"/>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row>
    <row r="626" spans="1:35" ht="12.75" customHeight="1">
      <c r="A626" s="22"/>
      <c r="B626" s="22"/>
      <c r="C626" s="22"/>
      <c r="D626" s="134"/>
      <c r="E626" s="63"/>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row>
    <row r="627" spans="1:35" ht="12.75" customHeight="1">
      <c r="A627" s="22"/>
      <c r="B627" s="22"/>
      <c r="C627" s="22"/>
      <c r="D627" s="134"/>
      <c r="E627" s="63"/>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row>
    <row r="628" spans="1:35" ht="12.75" customHeight="1">
      <c r="A628" s="22"/>
      <c r="B628" s="22"/>
      <c r="C628" s="22"/>
      <c r="D628" s="134"/>
      <c r="E628" s="63"/>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row>
    <row r="629" spans="1:35" ht="12.75" customHeight="1">
      <c r="A629" s="22"/>
      <c r="B629" s="22"/>
      <c r="C629" s="22"/>
      <c r="D629" s="134"/>
      <c r="E629" s="63"/>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row>
    <row r="630" spans="1:35" ht="12.75" customHeight="1">
      <c r="A630" s="22"/>
      <c r="B630" s="22"/>
      <c r="C630" s="22"/>
      <c r="D630" s="134"/>
      <c r="E630" s="63"/>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row>
    <row r="631" spans="1:35" ht="12.75" customHeight="1">
      <c r="A631" s="22"/>
      <c r="B631" s="22"/>
      <c r="C631" s="22"/>
      <c r="D631" s="134"/>
      <c r="E631" s="63"/>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row>
    <row r="632" spans="1:35" ht="12.75" customHeight="1">
      <c r="A632" s="22"/>
      <c r="B632" s="22"/>
      <c r="C632" s="22"/>
      <c r="D632" s="134"/>
      <c r="E632" s="63"/>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row>
    <row r="633" spans="1:35" ht="12.75" customHeight="1">
      <c r="A633" s="22"/>
      <c r="B633" s="22"/>
      <c r="C633" s="22"/>
      <c r="D633" s="134"/>
      <c r="E633" s="63"/>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row>
    <row r="634" spans="1:35" ht="12.75" customHeight="1">
      <c r="A634" s="22"/>
      <c r="B634" s="22"/>
      <c r="C634" s="22"/>
      <c r="D634" s="134"/>
      <c r="E634" s="63"/>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row>
    <row r="635" spans="1:35" ht="12.75" customHeight="1">
      <c r="A635" s="22"/>
      <c r="B635" s="22"/>
      <c r="C635" s="22"/>
      <c r="D635" s="134"/>
      <c r="E635" s="63"/>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row>
    <row r="636" spans="1:35" ht="12.75" customHeight="1">
      <c r="A636" s="22"/>
      <c r="B636" s="22"/>
      <c r="C636" s="22"/>
      <c r="D636" s="134"/>
      <c r="E636" s="63"/>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row>
    <row r="637" spans="1:35" ht="12.75" customHeight="1">
      <c r="A637" s="22"/>
      <c r="B637" s="22"/>
      <c r="C637" s="22"/>
      <c r="D637" s="134"/>
      <c r="E637" s="63"/>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row>
    <row r="638" spans="1:35" ht="12.75" customHeight="1">
      <c r="A638" s="22"/>
      <c r="B638" s="22"/>
      <c r="C638" s="22"/>
      <c r="D638" s="134"/>
      <c r="E638" s="63"/>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row>
    <row r="639" spans="1:35" ht="12.75" customHeight="1">
      <c r="A639" s="22"/>
      <c r="B639" s="22"/>
      <c r="C639" s="22"/>
      <c r="D639" s="134"/>
      <c r="E639" s="63"/>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row>
    <row r="640" spans="1:35" ht="12.75" customHeight="1">
      <c r="A640" s="22"/>
      <c r="B640" s="22"/>
      <c r="C640" s="22"/>
      <c r="D640" s="134"/>
      <c r="E640" s="63"/>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row>
    <row r="641" spans="1:35" ht="12.75" customHeight="1">
      <c r="A641" s="22"/>
      <c r="B641" s="22"/>
      <c r="C641" s="22"/>
      <c r="D641" s="134"/>
      <c r="E641" s="63"/>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row>
    <row r="642" spans="1:35" ht="12.75" customHeight="1">
      <c r="A642" s="22"/>
      <c r="B642" s="22"/>
      <c r="C642" s="22"/>
      <c r="D642" s="134"/>
      <c r="E642" s="63"/>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row>
    <row r="643" spans="1:35" ht="12.75" customHeight="1">
      <c r="A643" s="22"/>
      <c r="B643" s="22"/>
      <c r="C643" s="22"/>
      <c r="D643" s="134"/>
      <c r="E643" s="63"/>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row>
    <row r="644" spans="1:35" ht="12.75" customHeight="1">
      <c r="A644" s="22"/>
      <c r="B644" s="22"/>
      <c r="C644" s="22"/>
      <c r="D644" s="134"/>
      <c r="E644" s="63"/>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row>
    <row r="645" spans="1:35" ht="12.75" customHeight="1">
      <c r="A645" s="22"/>
      <c r="B645" s="22"/>
      <c r="C645" s="22"/>
      <c r="D645" s="134"/>
      <c r="E645" s="63"/>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row>
    <row r="646" spans="1:35" ht="12.75" customHeight="1">
      <c r="A646" s="22"/>
      <c r="B646" s="22"/>
      <c r="C646" s="22"/>
      <c r="D646" s="134"/>
      <c r="E646" s="63"/>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row>
    <row r="647" spans="1:35" ht="12.75" customHeight="1">
      <c r="A647" s="22"/>
      <c r="B647" s="22"/>
      <c r="C647" s="22"/>
      <c r="D647" s="134"/>
      <c r="E647" s="63"/>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row>
    <row r="648" spans="1:35" ht="12.75" customHeight="1">
      <c r="A648" s="22"/>
      <c r="B648" s="22"/>
      <c r="C648" s="22"/>
      <c r="D648" s="134"/>
      <c r="E648" s="63"/>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row>
    <row r="649" spans="1:35" ht="12.75" customHeight="1">
      <c r="A649" s="22"/>
      <c r="B649" s="22"/>
      <c r="C649" s="22"/>
      <c r="D649" s="134"/>
      <c r="E649" s="63"/>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row>
    <row r="650" spans="1:35" ht="12.75" customHeight="1">
      <c r="A650" s="22"/>
      <c r="B650" s="22"/>
      <c r="C650" s="22"/>
      <c r="D650" s="134"/>
      <c r="E650" s="63"/>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row>
    <row r="651" spans="1:35" ht="12.75" customHeight="1">
      <c r="A651" s="22"/>
      <c r="B651" s="22"/>
      <c r="C651" s="22"/>
      <c r="D651" s="134"/>
      <c r="E651" s="63"/>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row>
    <row r="652" spans="1:35" ht="12.75" customHeight="1">
      <c r="A652" s="22"/>
      <c r="B652" s="22"/>
      <c r="C652" s="22"/>
      <c r="D652" s="134"/>
      <c r="E652" s="63"/>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row>
    <row r="653" spans="1:35" ht="12.75" customHeight="1">
      <c r="A653" s="22"/>
      <c r="B653" s="22"/>
      <c r="C653" s="22"/>
      <c r="D653" s="134"/>
      <c r="E653" s="63"/>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row>
    <row r="654" spans="1:35" ht="12.75" customHeight="1">
      <c r="A654" s="22"/>
      <c r="B654" s="22"/>
      <c r="C654" s="22"/>
      <c r="D654" s="134"/>
      <c r="E654" s="63"/>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row>
    <row r="655" spans="1:35" ht="12.75" customHeight="1">
      <c r="A655" s="22"/>
      <c r="B655" s="22"/>
      <c r="C655" s="22"/>
      <c r="D655" s="134"/>
      <c r="E655" s="63"/>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row>
    <row r="656" spans="1:35" ht="12.75" customHeight="1">
      <c r="A656" s="22"/>
      <c r="B656" s="22"/>
      <c r="C656" s="22"/>
      <c r="D656" s="134"/>
      <c r="E656" s="63"/>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row>
    <row r="657" spans="1:35" ht="12.75" customHeight="1">
      <c r="A657" s="22"/>
      <c r="B657" s="22"/>
      <c r="C657" s="22"/>
      <c r="D657" s="134"/>
      <c r="E657" s="63"/>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row>
    <row r="658" spans="1:35" ht="12.75" customHeight="1">
      <c r="A658" s="22"/>
      <c r="B658" s="22"/>
      <c r="C658" s="22"/>
      <c r="D658" s="134"/>
      <c r="E658" s="63"/>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row>
    <row r="659" spans="1:35" ht="12.75" customHeight="1">
      <c r="A659" s="22"/>
      <c r="B659" s="22"/>
      <c r="C659" s="22"/>
      <c r="D659" s="134"/>
      <c r="E659" s="63"/>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row>
    <row r="660" spans="1:35" ht="12.75" customHeight="1">
      <c r="A660" s="22"/>
      <c r="B660" s="22"/>
      <c r="C660" s="22"/>
      <c r="D660" s="134"/>
      <c r="E660" s="63"/>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row>
    <row r="661" spans="1:35" ht="12.75" customHeight="1">
      <c r="A661" s="22"/>
      <c r="B661" s="22"/>
      <c r="C661" s="22"/>
      <c r="D661" s="134"/>
      <c r="E661" s="63"/>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row>
    <row r="662" spans="1:35" ht="12.75" customHeight="1">
      <c r="A662" s="22"/>
      <c r="B662" s="22"/>
      <c r="C662" s="22"/>
      <c r="D662" s="134"/>
      <c r="E662" s="63"/>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row>
    <row r="663" spans="1:35" ht="12.75" customHeight="1">
      <c r="A663" s="22"/>
      <c r="B663" s="22"/>
      <c r="C663" s="22"/>
      <c r="D663" s="134"/>
      <c r="E663" s="63"/>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row>
    <row r="664" spans="1:35" ht="12.75" customHeight="1">
      <c r="A664" s="22"/>
      <c r="B664" s="22"/>
      <c r="C664" s="22"/>
      <c r="D664" s="134"/>
      <c r="E664" s="63"/>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row>
    <row r="665" spans="1:35" ht="12.75" customHeight="1">
      <c r="A665" s="22"/>
      <c r="B665" s="22"/>
      <c r="C665" s="22"/>
      <c r="D665" s="134"/>
      <c r="E665" s="63"/>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row>
    <row r="666" spans="1:35" ht="12.75" customHeight="1">
      <c r="A666" s="22"/>
      <c r="B666" s="22"/>
      <c r="C666" s="22"/>
      <c r="D666" s="134"/>
      <c r="E666" s="63"/>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row>
    <row r="667" spans="1:35" ht="12.75" customHeight="1">
      <c r="A667" s="22"/>
      <c r="B667" s="22"/>
      <c r="C667" s="22"/>
      <c r="D667" s="134"/>
      <c r="E667" s="63"/>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row>
    <row r="668" spans="1:35" ht="12.75" customHeight="1">
      <c r="A668" s="22"/>
      <c r="B668" s="22"/>
      <c r="C668" s="22"/>
      <c r="D668" s="134"/>
      <c r="E668" s="63"/>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row>
    <row r="669" spans="1:35" ht="12.75" customHeight="1">
      <c r="A669" s="22"/>
      <c r="B669" s="22"/>
      <c r="C669" s="22"/>
      <c r="D669" s="134"/>
      <c r="E669" s="63"/>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row>
    <row r="670" spans="1:35" ht="12.75" customHeight="1">
      <c r="A670" s="22"/>
      <c r="B670" s="22"/>
      <c r="C670" s="22"/>
      <c r="D670" s="134"/>
      <c r="E670" s="63"/>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row>
    <row r="671" spans="1:35" ht="12.75" customHeight="1">
      <c r="A671" s="22"/>
      <c r="B671" s="22"/>
      <c r="C671" s="22"/>
      <c r="D671" s="134"/>
      <c r="E671" s="63"/>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row>
    <row r="672" spans="1:35" ht="12.75" customHeight="1">
      <c r="A672" s="22"/>
      <c r="B672" s="22"/>
      <c r="C672" s="22"/>
      <c r="D672" s="134"/>
      <c r="E672" s="63"/>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row>
    <row r="673" spans="1:35" ht="12.75" customHeight="1">
      <c r="A673" s="22"/>
      <c r="B673" s="22"/>
      <c r="C673" s="22"/>
      <c r="D673" s="134"/>
      <c r="E673" s="63"/>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row>
    <row r="674" spans="1:35" ht="12.75" customHeight="1">
      <c r="A674" s="22"/>
      <c r="B674" s="22"/>
      <c r="C674" s="22"/>
      <c r="D674" s="134"/>
      <c r="E674" s="63"/>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row>
    <row r="675" spans="1:35" ht="12.75" customHeight="1">
      <c r="A675" s="22"/>
      <c r="B675" s="22"/>
      <c r="C675" s="22"/>
      <c r="D675" s="134"/>
      <c r="E675" s="63"/>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row>
    <row r="676" spans="1:35" ht="12.75" customHeight="1">
      <c r="A676" s="22"/>
      <c r="B676" s="22"/>
      <c r="C676" s="22"/>
      <c r="D676" s="134"/>
      <c r="E676" s="63"/>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row>
    <row r="677" spans="1:35" ht="12.75" customHeight="1">
      <c r="A677" s="22"/>
      <c r="B677" s="22"/>
      <c r="C677" s="22"/>
      <c r="D677" s="134"/>
      <c r="E677" s="63"/>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row>
    <row r="678" spans="1:35" ht="12.75" customHeight="1">
      <c r="A678" s="22"/>
      <c r="B678" s="22"/>
      <c r="C678" s="22"/>
      <c r="D678" s="134"/>
      <c r="E678" s="63"/>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row>
    <row r="679" spans="1:35" ht="12.75" customHeight="1">
      <c r="A679" s="22"/>
      <c r="B679" s="22"/>
      <c r="C679" s="22"/>
      <c r="D679" s="134"/>
      <c r="E679" s="63"/>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row>
    <row r="680" spans="1:35" ht="12.75" customHeight="1">
      <c r="A680" s="22"/>
      <c r="B680" s="22"/>
      <c r="C680" s="22"/>
      <c r="D680" s="134"/>
      <c r="E680" s="63"/>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row>
    <row r="681" spans="1:35" ht="12.75" customHeight="1">
      <c r="A681" s="22"/>
      <c r="B681" s="22"/>
      <c r="C681" s="22"/>
      <c r="D681" s="134"/>
      <c r="E681" s="63"/>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row>
    <row r="682" spans="1:35" ht="12.75" customHeight="1">
      <c r="A682" s="22"/>
      <c r="B682" s="22"/>
      <c r="C682" s="22"/>
      <c r="D682" s="134"/>
      <c r="E682" s="63"/>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row>
    <row r="683" spans="1:35" ht="12.75" customHeight="1">
      <c r="A683" s="22"/>
      <c r="B683" s="22"/>
      <c r="C683" s="22"/>
      <c r="D683" s="134"/>
      <c r="E683" s="63"/>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row>
    <row r="684" spans="1:35" ht="12.75" customHeight="1">
      <c r="A684" s="22"/>
      <c r="B684" s="22"/>
      <c r="C684" s="22"/>
      <c r="D684" s="134"/>
      <c r="E684" s="63"/>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row>
    <row r="685" spans="1:35" ht="12.75" customHeight="1">
      <c r="A685" s="22"/>
      <c r="B685" s="22"/>
      <c r="C685" s="22"/>
      <c r="D685" s="134"/>
      <c r="E685" s="63"/>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row>
    <row r="686" spans="1:35" ht="12.75" customHeight="1">
      <c r="A686" s="22"/>
      <c r="B686" s="22"/>
      <c r="C686" s="22"/>
      <c r="D686" s="134"/>
      <c r="E686" s="63"/>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row>
    <row r="687" spans="1:35" ht="12.75" customHeight="1">
      <c r="A687" s="22"/>
      <c r="B687" s="22"/>
      <c r="C687" s="22"/>
      <c r="D687" s="134"/>
      <c r="E687" s="63"/>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row>
    <row r="688" spans="1:35" ht="12.75" customHeight="1">
      <c r="A688" s="22"/>
      <c r="B688" s="22"/>
      <c r="C688" s="22"/>
      <c r="D688" s="134"/>
      <c r="E688" s="63"/>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row>
    <row r="689" spans="1:35" ht="12.75" customHeight="1">
      <c r="A689" s="22"/>
      <c r="B689" s="22"/>
      <c r="C689" s="22"/>
      <c r="D689" s="134"/>
      <c r="E689" s="63"/>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row>
    <row r="690" spans="1:35" ht="12.75" customHeight="1">
      <c r="A690" s="22"/>
      <c r="B690" s="22"/>
      <c r="C690" s="22"/>
      <c r="D690" s="134"/>
      <c r="E690" s="63"/>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row>
    <row r="691" spans="1:35" ht="12.75" customHeight="1">
      <c r="A691" s="22"/>
      <c r="B691" s="22"/>
      <c r="C691" s="22"/>
      <c r="D691" s="134"/>
      <c r="E691" s="63"/>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row>
    <row r="692" spans="1:35" ht="12.75" customHeight="1">
      <c r="A692" s="22"/>
      <c r="B692" s="22"/>
      <c r="C692" s="22"/>
      <c r="D692" s="134"/>
      <c r="E692" s="63"/>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row>
    <row r="693" spans="1:35" ht="12.75" customHeight="1">
      <c r="A693" s="22"/>
      <c r="B693" s="22"/>
      <c r="C693" s="22"/>
      <c r="D693" s="134"/>
      <c r="E693" s="63"/>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row>
    <row r="694" spans="1:35" ht="12.75" customHeight="1">
      <c r="A694" s="22"/>
      <c r="B694" s="22"/>
      <c r="C694" s="22"/>
      <c r="D694" s="134"/>
      <c r="E694" s="63"/>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row>
    <row r="695" spans="1:35" ht="12.75" customHeight="1">
      <c r="A695" s="22"/>
      <c r="B695" s="22"/>
      <c r="C695" s="22"/>
      <c r="D695" s="134"/>
      <c r="E695" s="63"/>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row>
    <row r="696" spans="1:35" ht="12.75" customHeight="1">
      <c r="A696" s="22"/>
      <c r="B696" s="22"/>
      <c r="C696" s="22"/>
      <c r="D696" s="134"/>
      <c r="E696" s="63"/>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row>
    <row r="697" spans="1:35" ht="12.75" customHeight="1">
      <c r="A697" s="22"/>
      <c r="B697" s="22"/>
      <c r="C697" s="22"/>
      <c r="D697" s="134"/>
      <c r="E697" s="63"/>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row>
    <row r="698" spans="1:35" ht="12.75" customHeight="1">
      <c r="A698" s="22"/>
      <c r="B698" s="22"/>
      <c r="C698" s="22"/>
      <c r="D698" s="134"/>
      <c r="E698" s="63"/>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row>
    <row r="699" spans="1:35" ht="12.75" customHeight="1">
      <c r="A699" s="22"/>
      <c r="B699" s="22"/>
      <c r="C699" s="22"/>
      <c r="D699" s="134"/>
      <c r="E699" s="63"/>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row>
    <row r="700" spans="1:35" ht="12.75" customHeight="1">
      <c r="A700" s="22"/>
      <c r="B700" s="22"/>
      <c r="C700" s="22"/>
      <c r="D700" s="134"/>
      <c r="E700" s="63"/>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row>
    <row r="701" spans="1:35" ht="12.75" customHeight="1">
      <c r="A701" s="22"/>
      <c r="B701" s="22"/>
      <c r="C701" s="22"/>
      <c r="D701" s="134"/>
      <c r="E701" s="63"/>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row>
    <row r="702" spans="1:35" ht="12.75" customHeight="1">
      <c r="A702" s="22"/>
      <c r="B702" s="22"/>
      <c r="C702" s="22"/>
      <c r="D702" s="134"/>
      <c r="E702" s="63"/>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row>
    <row r="703" spans="1:35" ht="12.75" customHeight="1">
      <c r="A703" s="22"/>
      <c r="B703" s="22"/>
      <c r="C703" s="22"/>
      <c r="D703" s="134"/>
      <c r="E703" s="63"/>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row>
    <row r="704" spans="1:35" ht="12.75" customHeight="1">
      <c r="A704" s="22"/>
      <c r="B704" s="22"/>
      <c r="C704" s="22"/>
      <c r="D704" s="134"/>
      <c r="E704" s="63"/>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row>
    <row r="705" spans="1:35" ht="12.75" customHeight="1">
      <c r="A705" s="22"/>
      <c r="B705" s="22"/>
      <c r="C705" s="22"/>
      <c r="D705" s="134"/>
      <c r="E705" s="63"/>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row>
    <row r="706" spans="1:35" ht="12.75" customHeight="1">
      <c r="A706" s="22"/>
      <c r="B706" s="22"/>
      <c r="C706" s="22"/>
      <c r="D706" s="134"/>
      <c r="E706" s="63"/>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row>
    <row r="707" spans="1:35" ht="12.75" customHeight="1">
      <c r="A707" s="22"/>
      <c r="B707" s="22"/>
      <c r="C707" s="22"/>
      <c r="D707" s="134"/>
      <c r="E707" s="63"/>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row>
    <row r="708" spans="1:35" ht="12.75" customHeight="1">
      <c r="A708" s="22"/>
      <c r="B708" s="22"/>
      <c r="C708" s="22"/>
      <c r="D708" s="134"/>
      <c r="E708" s="63"/>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row>
    <row r="709" spans="1:35" ht="12.75" customHeight="1">
      <c r="A709" s="22"/>
      <c r="B709" s="22"/>
      <c r="C709" s="22"/>
      <c r="D709" s="134"/>
      <c r="E709" s="63"/>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row>
    <row r="710" spans="1:35" ht="12.75" customHeight="1">
      <c r="A710" s="22"/>
      <c r="B710" s="22"/>
      <c r="C710" s="22"/>
      <c r="D710" s="134"/>
      <c r="E710" s="63"/>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row>
    <row r="711" spans="1:35" ht="12.75" customHeight="1">
      <c r="A711" s="22"/>
      <c r="B711" s="22"/>
      <c r="C711" s="22"/>
      <c r="D711" s="134"/>
      <c r="E711" s="63"/>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row>
    <row r="712" spans="1:35" ht="12.75" customHeight="1">
      <c r="A712" s="22"/>
      <c r="B712" s="22"/>
      <c r="C712" s="22"/>
      <c r="D712" s="134"/>
      <c r="E712" s="63"/>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row>
    <row r="713" spans="1:35" ht="12.75" customHeight="1">
      <c r="A713" s="22"/>
      <c r="B713" s="22"/>
      <c r="C713" s="22"/>
      <c r="D713" s="134"/>
      <c r="E713" s="63"/>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row>
    <row r="714" spans="1:35" ht="12.75" customHeight="1">
      <c r="A714" s="22"/>
      <c r="B714" s="22"/>
      <c r="C714" s="22"/>
      <c r="D714" s="134"/>
      <c r="E714" s="63"/>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row>
    <row r="715" spans="1:35" ht="12.75" customHeight="1">
      <c r="A715" s="22"/>
      <c r="B715" s="22"/>
      <c r="C715" s="22"/>
      <c r="D715" s="134"/>
      <c r="E715" s="63"/>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row>
    <row r="716" spans="1:35" ht="12.75" customHeight="1">
      <c r="A716" s="22"/>
      <c r="B716" s="22"/>
      <c r="C716" s="22"/>
      <c r="D716" s="134"/>
      <c r="E716" s="63"/>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row>
    <row r="717" spans="1:35" ht="12.75" customHeight="1">
      <c r="A717" s="22"/>
      <c r="B717" s="22"/>
      <c r="C717" s="22"/>
      <c r="D717" s="134"/>
      <c r="E717" s="63"/>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row>
    <row r="718" spans="1:35" ht="12.75" customHeight="1">
      <c r="A718" s="22"/>
      <c r="B718" s="22"/>
      <c r="C718" s="22"/>
      <c r="D718" s="134"/>
      <c r="E718" s="63"/>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row>
    <row r="719" spans="1:35" ht="12.75" customHeight="1">
      <c r="A719" s="22"/>
      <c r="B719" s="22"/>
      <c r="C719" s="22"/>
      <c r="D719" s="134"/>
      <c r="E719" s="63"/>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row>
    <row r="720" spans="1:35" ht="12.75" customHeight="1">
      <c r="A720" s="22"/>
      <c r="B720" s="22"/>
      <c r="C720" s="22"/>
      <c r="D720" s="134"/>
      <c r="E720" s="63"/>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row>
    <row r="721" spans="1:35" ht="12.75" customHeight="1">
      <c r="A721" s="22"/>
      <c r="B721" s="22"/>
      <c r="C721" s="22"/>
      <c r="D721" s="134"/>
      <c r="E721" s="63"/>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row>
    <row r="722" spans="1:35" ht="12.75" customHeight="1">
      <c r="A722" s="22"/>
      <c r="B722" s="22"/>
      <c r="C722" s="22"/>
      <c r="D722" s="134"/>
      <c r="E722" s="63"/>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row>
    <row r="723" spans="1:35" ht="12.75" customHeight="1">
      <c r="A723" s="22"/>
      <c r="B723" s="22"/>
      <c r="C723" s="22"/>
      <c r="D723" s="134"/>
      <c r="E723" s="63"/>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row>
    <row r="724" spans="1:35" ht="12.75" customHeight="1">
      <c r="A724" s="22"/>
      <c r="B724" s="22"/>
      <c r="C724" s="22"/>
      <c r="D724" s="134"/>
      <c r="E724" s="63"/>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row>
    <row r="725" spans="1:35" ht="12.75" customHeight="1">
      <c r="A725" s="22"/>
      <c r="B725" s="22"/>
      <c r="C725" s="22"/>
      <c r="D725" s="134"/>
      <c r="E725" s="63"/>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row>
    <row r="726" spans="1:35" ht="12.75" customHeight="1">
      <c r="A726" s="22"/>
      <c r="B726" s="22"/>
      <c r="C726" s="22"/>
      <c r="D726" s="134"/>
      <c r="E726" s="63"/>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row>
    <row r="727" spans="1:35" ht="12.75" customHeight="1">
      <c r="A727" s="22"/>
      <c r="B727" s="22"/>
      <c r="C727" s="22"/>
      <c r="D727" s="134"/>
      <c r="E727" s="63"/>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row>
    <row r="728" spans="1:35" ht="12.75" customHeight="1">
      <c r="A728" s="22"/>
      <c r="B728" s="22"/>
      <c r="C728" s="22"/>
      <c r="D728" s="134"/>
      <c r="E728" s="63"/>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row>
    <row r="729" spans="1:35" ht="12.75" customHeight="1">
      <c r="A729" s="22"/>
      <c r="B729" s="22"/>
      <c r="C729" s="22"/>
      <c r="D729" s="134"/>
      <c r="E729" s="63"/>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row>
    <row r="730" spans="1:35" ht="12.75" customHeight="1">
      <c r="A730" s="22"/>
      <c r="B730" s="22"/>
      <c r="C730" s="22"/>
      <c r="D730" s="134"/>
      <c r="E730" s="63"/>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row>
    <row r="731" spans="1:35" ht="12.75" customHeight="1">
      <c r="A731" s="22"/>
      <c r="B731" s="22"/>
      <c r="C731" s="22"/>
      <c r="D731" s="134"/>
      <c r="E731" s="63"/>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row>
    <row r="732" spans="1:35" ht="12.75" customHeight="1">
      <c r="A732" s="22"/>
      <c r="B732" s="22"/>
      <c r="C732" s="22"/>
      <c r="D732" s="134"/>
      <c r="E732" s="63"/>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row>
    <row r="733" spans="1:35" ht="12.75" customHeight="1">
      <c r="A733" s="22"/>
      <c r="B733" s="22"/>
      <c r="C733" s="22"/>
      <c r="D733" s="134"/>
      <c r="E733" s="63"/>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row>
    <row r="734" spans="1:35" ht="12.75" customHeight="1">
      <c r="A734" s="22"/>
      <c r="B734" s="22"/>
      <c r="C734" s="22"/>
      <c r="D734" s="134"/>
      <c r="E734" s="63"/>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row>
    <row r="735" spans="1:35" ht="12.75" customHeight="1">
      <c r="A735" s="22"/>
      <c r="B735" s="22"/>
      <c r="C735" s="22"/>
      <c r="D735" s="134"/>
      <c r="E735" s="63"/>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row>
    <row r="736" spans="1:35" ht="12.75" customHeight="1">
      <c r="A736" s="22"/>
      <c r="B736" s="22"/>
      <c r="C736" s="22"/>
      <c r="D736" s="134"/>
      <c r="E736" s="63"/>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row>
    <row r="737" spans="1:35" ht="12.75" customHeight="1">
      <c r="A737" s="22"/>
      <c r="B737" s="22"/>
      <c r="C737" s="22"/>
      <c r="D737" s="134"/>
      <c r="E737" s="63"/>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row>
    <row r="738" spans="1:35" ht="12.75" customHeight="1">
      <c r="A738" s="22"/>
      <c r="B738" s="22"/>
      <c r="C738" s="22"/>
      <c r="D738" s="134"/>
      <c r="E738" s="63"/>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row>
    <row r="739" spans="1:35" ht="12.75" customHeight="1">
      <c r="A739" s="22"/>
      <c r="B739" s="22"/>
      <c r="C739" s="22"/>
      <c r="D739" s="134"/>
      <c r="E739" s="63"/>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row>
    <row r="740" spans="1:35" ht="12.75" customHeight="1">
      <c r="A740" s="22"/>
      <c r="B740" s="22"/>
      <c r="C740" s="22"/>
      <c r="D740" s="134"/>
      <c r="E740" s="63"/>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row>
    <row r="741" spans="1:35" ht="12.75" customHeight="1">
      <c r="A741" s="22"/>
      <c r="B741" s="22"/>
      <c r="C741" s="22"/>
      <c r="D741" s="134"/>
      <c r="E741" s="63"/>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row>
    <row r="742" spans="1:35" ht="12.75" customHeight="1">
      <c r="A742" s="22"/>
      <c r="B742" s="22"/>
      <c r="C742" s="22"/>
      <c r="D742" s="134"/>
      <c r="E742" s="63"/>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row>
    <row r="743" spans="1:35" ht="12.75" customHeight="1">
      <c r="A743" s="22"/>
      <c r="B743" s="22"/>
      <c r="C743" s="22"/>
      <c r="D743" s="134"/>
      <c r="E743" s="63"/>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row>
    <row r="744" spans="1:35" ht="12.75" customHeight="1">
      <c r="A744" s="22"/>
      <c r="B744" s="22"/>
      <c r="C744" s="22"/>
      <c r="D744" s="134"/>
      <c r="E744" s="63"/>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row>
    <row r="745" spans="1:35" ht="12.75" customHeight="1">
      <c r="A745" s="22"/>
      <c r="B745" s="22"/>
      <c r="C745" s="22"/>
      <c r="D745" s="134"/>
      <c r="E745" s="63"/>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row>
    <row r="746" spans="1:35" ht="12.75" customHeight="1">
      <c r="A746" s="22"/>
      <c r="B746" s="22"/>
      <c r="C746" s="22"/>
      <c r="D746" s="134"/>
      <c r="E746" s="63"/>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row>
    <row r="747" spans="1:35" ht="12.75" customHeight="1">
      <c r="A747" s="22"/>
      <c r="B747" s="22"/>
      <c r="C747" s="22"/>
      <c r="D747" s="134"/>
      <c r="E747" s="63"/>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row>
    <row r="748" spans="1:35" ht="12.75" customHeight="1">
      <c r="A748" s="22"/>
      <c r="B748" s="22"/>
      <c r="C748" s="22"/>
      <c r="D748" s="134"/>
      <c r="E748" s="63"/>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row>
    <row r="749" spans="1:35" ht="12.75" customHeight="1">
      <c r="A749" s="22"/>
      <c r="B749" s="22"/>
      <c r="C749" s="22"/>
      <c r="D749" s="134"/>
      <c r="E749" s="63"/>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row>
    <row r="750" spans="1:35" ht="12.75" customHeight="1">
      <c r="A750" s="22"/>
      <c r="B750" s="22"/>
      <c r="C750" s="22"/>
      <c r="D750" s="134"/>
      <c r="E750" s="63"/>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row>
    <row r="751" spans="1:35" ht="12.75" customHeight="1">
      <c r="A751" s="22"/>
      <c r="B751" s="22"/>
      <c r="C751" s="22"/>
      <c r="D751" s="134"/>
      <c r="E751" s="63"/>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row>
    <row r="752" spans="1:35" ht="12.75" customHeight="1">
      <c r="A752" s="22"/>
      <c r="B752" s="22"/>
      <c r="C752" s="22"/>
      <c r="D752" s="134"/>
      <c r="E752" s="63"/>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row>
    <row r="753" spans="1:35" ht="12.75" customHeight="1">
      <c r="A753" s="22"/>
      <c r="B753" s="22"/>
      <c r="C753" s="22"/>
      <c r="D753" s="134"/>
      <c r="E753" s="63"/>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row>
    <row r="754" spans="1:35" ht="12.75" customHeight="1">
      <c r="A754" s="22"/>
      <c r="B754" s="22"/>
      <c r="C754" s="22"/>
      <c r="D754" s="134"/>
      <c r="E754" s="63"/>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row>
    <row r="755" spans="1:35" ht="12.75" customHeight="1">
      <c r="A755" s="22"/>
      <c r="B755" s="22"/>
      <c r="C755" s="22"/>
      <c r="D755" s="134"/>
      <c r="E755" s="63"/>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row>
    <row r="756" spans="1:35" ht="12.75" customHeight="1">
      <c r="A756" s="22"/>
      <c r="B756" s="22"/>
      <c r="C756" s="22"/>
      <c r="D756" s="134"/>
      <c r="E756" s="63"/>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row>
    <row r="757" spans="1:35" ht="12.75" customHeight="1">
      <c r="A757" s="22"/>
      <c r="B757" s="22"/>
      <c r="C757" s="22"/>
      <c r="D757" s="134"/>
      <c r="E757" s="63"/>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row>
    <row r="758" spans="1:35" ht="12.75" customHeight="1">
      <c r="A758" s="22"/>
      <c r="B758" s="22"/>
      <c r="C758" s="22"/>
      <c r="D758" s="134"/>
      <c r="E758" s="63"/>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row>
    <row r="759" spans="1:35" ht="12.75" customHeight="1">
      <c r="A759" s="22"/>
      <c r="B759" s="22"/>
      <c r="C759" s="22"/>
      <c r="D759" s="134"/>
      <c r="E759" s="63"/>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row>
    <row r="760" spans="1:35" ht="12.75" customHeight="1">
      <c r="A760" s="22"/>
      <c r="B760" s="22"/>
      <c r="C760" s="22"/>
      <c r="D760" s="134"/>
      <c r="E760" s="63"/>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row>
    <row r="761" spans="1:35" ht="12.75" customHeight="1">
      <c r="A761" s="22"/>
      <c r="B761" s="22"/>
      <c r="C761" s="22"/>
      <c r="D761" s="134"/>
      <c r="E761" s="63"/>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row>
    <row r="762" spans="1:35" ht="12.75" customHeight="1">
      <c r="A762" s="22"/>
      <c r="B762" s="22"/>
      <c r="C762" s="22"/>
      <c r="D762" s="134"/>
      <c r="E762" s="63"/>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row>
    <row r="763" spans="1:35" ht="12.75" customHeight="1">
      <c r="A763" s="22"/>
      <c r="B763" s="22"/>
      <c r="C763" s="22"/>
      <c r="D763" s="134"/>
      <c r="E763" s="63"/>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row>
    <row r="764" spans="1:35" ht="12.75" customHeight="1">
      <c r="A764" s="22"/>
      <c r="B764" s="22"/>
      <c r="C764" s="22"/>
      <c r="D764" s="134"/>
      <c r="E764" s="63"/>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row>
    <row r="765" spans="1:35" ht="12.75" customHeight="1">
      <c r="A765" s="22"/>
      <c r="B765" s="22"/>
      <c r="C765" s="22"/>
      <c r="D765" s="134"/>
      <c r="E765" s="63"/>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row>
    <row r="766" spans="1:35" ht="12.75" customHeight="1">
      <c r="A766" s="22"/>
      <c r="B766" s="22"/>
      <c r="C766" s="22"/>
      <c r="D766" s="134"/>
      <c r="E766" s="63"/>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row>
    <row r="767" spans="1:35" ht="12.75" customHeight="1">
      <c r="A767" s="22"/>
      <c r="B767" s="22"/>
      <c r="C767" s="22"/>
      <c r="D767" s="134"/>
      <c r="E767" s="63"/>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row>
    <row r="768" spans="1:35" ht="12.75" customHeight="1">
      <c r="A768" s="22"/>
      <c r="B768" s="22"/>
      <c r="C768" s="22"/>
      <c r="D768" s="134"/>
      <c r="E768" s="63"/>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row>
    <row r="769" spans="1:35" ht="12.75" customHeight="1">
      <c r="A769" s="22"/>
      <c r="B769" s="22"/>
      <c r="C769" s="22"/>
      <c r="D769" s="134"/>
      <c r="E769" s="63"/>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row>
    <row r="770" spans="1:35" ht="12.75" customHeight="1">
      <c r="A770" s="22"/>
      <c r="B770" s="22"/>
      <c r="C770" s="22"/>
      <c r="D770" s="134"/>
      <c r="E770" s="63"/>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row>
    <row r="771" spans="1:35" ht="12.75" customHeight="1">
      <c r="A771" s="22"/>
      <c r="B771" s="22"/>
      <c r="C771" s="22"/>
      <c r="D771" s="134"/>
      <c r="E771" s="63"/>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row>
    <row r="772" spans="1:35" ht="12.75" customHeight="1">
      <c r="A772" s="22"/>
      <c r="B772" s="22"/>
      <c r="C772" s="22"/>
      <c r="D772" s="134"/>
      <c r="E772" s="63"/>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row>
    <row r="773" spans="1:35" ht="12.75" customHeight="1">
      <c r="A773" s="22"/>
      <c r="B773" s="22"/>
      <c r="C773" s="22"/>
      <c r="D773" s="134"/>
      <c r="E773" s="63"/>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row>
    <row r="774" spans="1:35" ht="12.75" customHeight="1">
      <c r="A774" s="22"/>
      <c r="B774" s="22"/>
      <c r="C774" s="22"/>
      <c r="D774" s="134"/>
      <c r="E774" s="63"/>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row>
    <row r="775" spans="1:35" ht="12.75" customHeight="1">
      <c r="A775" s="22"/>
      <c r="B775" s="22"/>
      <c r="C775" s="22"/>
      <c r="D775" s="134"/>
      <c r="E775" s="63"/>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row>
    <row r="776" spans="1:35" ht="12.75" customHeight="1">
      <c r="A776" s="22"/>
      <c r="B776" s="22"/>
      <c r="C776" s="22"/>
      <c r="D776" s="134"/>
      <c r="E776" s="63"/>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row>
    <row r="777" spans="1:35" ht="12.75" customHeight="1">
      <c r="A777" s="22"/>
      <c r="B777" s="22"/>
      <c r="C777" s="22"/>
      <c r="D777" s="134"/>
      <c r="E777" s="63"/>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row>
    <row r="778" spans="1:35" ht="12.75" customHeight="1">
      <c r="A778" s="22"/>
      <c r="B778" s="22"/>
      <c r="C778" s="22"/>
      <c r="D778" s="134"/>
      <c r="E778" s="63"/>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row>
    <row r="779" spans="1:35" ht="12.75" customHeight="1">
      <c r="A779" s="22"/>
      <c r="B779" s="22"/>
      <c r="C779" s="22"/>
      <c r="D779" s="134"/>
      <c r="E779" s="63"/>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row>
    <row r="780" spans="1:35" ht="12.75" customHeight="1">
      <c r="A780" s="22"/>
      <c r="B780" s="22"/>
      <c r="C780" s="22"/>
      <c r="D780" s="134"/>
      <c r="E780" s="63"/>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row>
    <row r="781" spans="1:35" ht="12.75" customHeight="1">
      <c r="A781" s="22"/>
      <c r="B781" s="22"/>
      <c r="C781" s="22"/>
      <c r="D781" s="134"/>
      <c r="E781" s="63"/>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row>
    <row r="782" spans="1:35" ht="12.75" customHeight="1">
      <c r="A782" s="22"/>
      <c r="B782" s="22"/>
      <c r="C782" s="22"/>
      <c r="D782" s="134"/>
      <c r="E782" s="63"/>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row>
    <row r="783" spans="1:35" ht="12.75" customHeight="1">
      <c r="A783" s="22"/>
      <c r="B783" s="22"/>
      <c r="C783" s="22"/>
      <c r="D783" s="134"/>
      <c r="E783" s="63"/>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row>
    <row r="784" spans="1:35" ht="12.75" customHeight="1">
      <c r="A784" s="22"/>
      <c r="B784" s="22"/>
      <c r="C784" s="22"/>
      <c r="D784" s="134"/>
      <c r="E784" s="63"/>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row>
    <row r="785" spans="1:35" ht="12.75" customHeight="1">
      <c r="A785" s="22"/>
      <c r="B785" s="22"/>
      <c r="C785" s="22"/>
      <c r="D785" s="134"/>
      <c r="E785" s="63"/>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row>
    <row r="786" spans="1:35" ht="12.75" customHeight="1">
      <c r="A786" s="22"/>
      <c r="B786" s="22"/>
      <c r="C786" s="22"/>
      <c r="D786" s="134"/>
      <c r="E786" s="63"/>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row>
    <row r="787" spans="1:35" ht="12.75" customHeight="1">
      <c r="A787" s="22"/>
      <c r="B787" s="22"/>
      <c r="C787" s="22"/>
      <c r="D787" s="134"/>
      <c r="E787" s="63"/>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row>
    <row r="788" spans="1:35" ht="12.75" customHeight="1">
      <c r="A788" s="22"/>
      <c r="B788" s="22"/>
      <c r="C788" s="22"/>
      <c r="D788" s="134"/>
      <c r="E788" s="63"/>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row>
    <row r="789" spans="1:35" ht="12.75" customHeight="1">
      <c r="A789" s="22"/>
      <c r="B789" s="22"/>
      <c r="C789" s="22"/>
      <c r="D789" s="134"/>
      <c r="E789" s="63"/>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row>
    <row r="790" spans="1:35" ht="12.75" customHeight="1">
      <c r="A790" s="22"/>
      <c r="B790" s="22"/>
      <c r="C790" s="22"/>
      <c r="D790" s="134"/>
      <c r="E790" s="63"/>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row>
    <row r="791" spans="1:35" ht="12.75" customHeight="1">
      <c r="A791" s="22"/>
      <c r="B791" s="22"/>
      <c r="C791" s="22"/>
      <c r="D791" s="134"/>
      <c r="E791" s="63"/>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row>
    <row r="792" spans="1:35" ht="12.75" customHeight="1">
      <c r="A792" s="22"/>
      <c r="B792" s="22"/>
      <c r="C792" s="22"/>
      <c r="D792" s="134"/>
      <c r="E792" s="63"/>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row>
    <row r="793" spans="1:35" ht="12.75" customHeight="1">
      <c r="A793" s="22"/>
      <c r="B793" s="22"/>
      <c r="C793" s="22"/>
      <c r="D793" s="134"/>
      <c r="E793" s="63"/>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row>
    <row r="794" spans="1:35" ht="12.75" customHeight="1">
      <c r="A794" s="22"/>
      <c r="B794" s="22"/>
      <c r="C794" s="22"/>
      <c r="D794" s="134"/>
      <c r="E794" s="63"/>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row>
    <row r="795" spans="1:35" ht="12.75" customHeight="1">
      <c r="A795" s="22"/>
      <c r="B795" s="22"/>
      <c r="C795" s="22"/>
      <c r="D795" s="134"/>
      <c r="E795" s="63"/>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row>
    <row r="796" spans="1:35" ht="12.75" customHeight="1">
      <c r="A796" s="22"/>
      <c r="B796" s="22"/>
      <c r="C796" s="22"/>
      <c r="D796" s="134"/>
      <c r="E796" s="63"/>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row>
    <row r="797" spans="1:35" ht="12.75" customHeight="1">
      <c r="A797" s="22"/>
      <c r="B797" s="22"/>
      <c r="C797" s="22"/>
      <c r="D797" s="134"/>
      <c r="E797" s="63"/>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row>
    <row r="798" spans="1:35" ht="12.75" customHeight="1">
      <c r="A798" s="22"/>
      <c r="B798" s="22"/>
      <c r="C798" s="22"/>
      <c r="D798" s="134"/>
      <c r="E798" s="63"/>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row>
    <row r="799" spans="1:35" ht="12.75" customHeight="1">
      <c r="A799" s="22"/>
      <c r="B799" s="22"/>
      <c r="C799" s="22"/>
      <c r="D799" s="134"/>
      <c r="E799" s="63"/>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row>
    <row r="800" spans="1:35" ht="12.75" customHeight="1">
      <c r="A800" s="22"/>
      <c r="B800" s="22"/>
      <c r="C800" s="22"/>
      <c r="D800" s="134"/>
      <c r="E800" s="63"/>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row>
    <row r="801" spans="1:35" ht="12.75" customHeight="1">
      <c r="A801" s="22"/>
      <c r="B801" s="22"/>
      <c r="C801" s="22"/>
      <c r="D801" s="134"/>
      <c r="E801" s="63"/>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row>
    <row r="802" spans="1:35" ht="12.75" customHeight="1">
      <c r="A802" s="22"/>
      <c r="B802" s="22"/>
      <c r="C802" s="22"/>
      <c r="D802" s="134"/>
      <c r="E802" s="63"/>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row>
    <row r="803" spans="1:35" ht="12.75" customHeight="1">
      <c r="A803" s="22"/>
      <c r="B803" s="22"/>
      <c r="C803" s="22"/>
      <c r="D803" s="134"/>
      <c r="E803" s="63"/>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row>
    <row r="804" spans="1:35" ht="12.75" customHeight="1">
      <c r="A804" s="22"/>
      <c r="B804" s="22"/>
      <c r="C804" s="22"/>
      <c r="D804" s="134"/>
      <c r="E804" s="63"/>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row>
    <row r="805" spans="1:35" ht="12.75" customHeight="1">
      <c r="A805" s="22"/>
      <c r="B805" s="22"/>
      <c r="C805" s="22"/>
      <c r="D805" s="134"/>
      <c r="E805" s="63"/>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row>
    <row r="806" spans="1:35" ht="12.75" customHeight="1">
      <c r="A806" s="22"/>
      <c r="B806" s="22"/>
      <c r="C806" s="22"/>
      <c r="D806" s="134"/>
      <c r="E806" s="63"/>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row>
    <row r="807" spans="1:35" ht="12.75" customHeight="1">
      <c r="A807" s="22"/>
      <c r="B807" s="22"/>
      <c r="C807" s="22"/>
      <c r="D807" s="134"/>
      <c r="E807" s="63"/>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row>
    <row r="808" spans="1:35" ht="12.75" customHeight="1">
      <c r="A808" s="22"/>
      <c r="B808" s="22"/>
      <c r="C808" s="22"/>
      <c r="D808" s="134"/>
      <c r="E808" s="63"/>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row>
    <row r="809" spans="1:35" ht="12.75" customHeight="1">
      <c r="A809" s="22"/>
      <c r="B809" s="22"/>
      <c r="C809" s="22"/>
      <c r="D809" s="134"/>
      <c r="E809" s="63"/>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row>
    <row r="810" spans="1:35" ht="12.75" customHeight="1">
      <c r="A810" s="22"/>
      <c r="B810" s="22"/>
      <c r="C810" s="22"/>
      <c r="D810" s="134"/>
      <c r="E810" s="63"/>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row>
    <row r="811" spans="1:35" ht="12.75" customHeight="1">
      <c r="A811" s="22"/>
      <c r="B811" s="22"/>
      <c r="C811" s="22"/>
      <c r="D811" s="134"/>
      <c r="E811" s="63"/>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row>
    <row r="812" spans="1:35" ht="12.75" customHeight="1">
      <c r="A812" s="22"/>
      <c r="B812" s="22"/>
      <c r="C812" s="22"/>
      <c r="D812" s="134"/>
      <c r="E812" s="63"/>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row>
    <row r="813" spans="1:35" ht="12.75" customHeight="1">
      <c r="A813" s="22"/>
      <c r="B813" s="22"/>
      <c r="C813" s="22"/>
      <c r="D813" s="134"/>
      <c r="E813" s="63"/>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row>
    <row r="814" spans="1:35" ht="12.75" customHeight="1">
      <c r="A814" s="22"/>
      <c r="B814" s="22"/>
      <c r="C814" s="22"/>
      <c r="D814" s="134"/>
      <c r="E814" s="63"/>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row>
    <row r="815" spans="1:35" ht="12.75" customHeight="1">
      <c r="A815" s="22"/>
      <c r="B815" s="22"/>
      <c r="C815" s="22"/>
      <c r="D815" s="134"/>
      <c r="E815" s="63"/>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row>
    <row r="816" spans="1:35" ht="12.75" customHeight="1">
      <c r="A816" s="22"/>
      <c r="B816" s="22"/>
      <c r="C816" s="22"/>
      <c r="D816" s="134"/>
      <c r="E816" s="63"/>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row>
    <row r="817" spans="1:35" ht="12.75" customHeight="1">
      <c r="A817" s="22"/>
      <c r="B817" s="22"/>
      <c r="C817" s="22"/>
      <c r="D817" s="134"/>
      <c r="E817" s="63"/>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row>
    <row r="818" spans="1:35" ht="12.75" customHeight="1">
      <c r="A818" s="22"/>
      <c r="B818" s="22"/>
      <c r="C818" s="22"/>
      <c r="D818" s="134"/>
      <c r="E818" s="63"/>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row>
    <row r="819" spans="1:35" ht="12.75" customHeight="1">
      <c r="A819" s="22"/>
      <c r="B819" s="22"/>
      <c r="C819" s="22"/>
      <c r="D819" s="134"/>
      <c r="E819" s="63"/>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row>
    <row r="820" spans="1:35" ht="12.75" customHeight="1">
      <c r="A820" s="22"/>
      <c r="B820" s="22"/>
      <c r="C820" s="22"/>
      <c r="D820" s="134"/>
      <c r="E820" s="63"/>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row>
    <row r="821" spans="1:35" ht="12.75" customHeight="1">
      <c r="A821" s="22"/>
      <c r="B821" s="22"/>
      <c r="C821" s="22"/>
      <c r="D821" s="134"/>
      <c r="E821" s="63"/>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row>
    <row r="822" spans="1:35" ht="12.75" customHeight="1">
      <c r="A822" s="22"/>
      <c r="B822" s="22"/>
      <c r="C822" s="22"/>
      <c r="D822" s="134"/>
      <c r="E822" s="63"/>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row>
    <row r="823" spans="1:35" ht="12.75" customHeight="1">
      <c r="A823" s="22"/>
      <c r="B823" s="22"/>
      <c r="C823" s="22"/>
      <c r="D823" s="134"/>
      <c r="E823" s="63"/>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row>
    <row r="824" spans="1:35" ht="12.75" customHeight="1">
      <c r="A824" s="22"/>
      <c r="B824" s="22"/>
      <c r="C824" s="22"/>
      <c r="D824" s="134"/>
      <c r="E824" s="63"/>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row>
    <row r="825" spans="1:35" ht="12.75" customHeight="1">
      <c r="A825" s="22"/>
      <c r="B825" s="22"/>
      <c r="C825" s="22"/>
      <c r="D825" s="134"/>
      <c r="E825" s="63"/>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row>
    <row r="826" spans="1:35" ht="12.75" customHeight="1">
      <c r="A826" s="22"/>
      <c r="B826" s="22"/>
      <c r="C826" s="22"/>
      <c r="D826" s="134"/>
      <c r="E826" s="63"/>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row>
    <row r="827" spans="1:35" ht="12.75" customHeight="1">
      <c r="A827" s="22"/>
      <c r="B827" s="22"/>
      <c r="C827" s="22"/>
      <c r="D827" s="134"/>
      <c r="E827" s="63"/>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row>
    <row r="828" spans="1:35" ht="12.75" customHeight="1">
      <c r="A828" s="22"/>
      <c r="B828" s="22"/>
      <c r="C828" s="22"/>
      <c r="D828" s="134"/>
      <c r="E828" s="63"/>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row>
    <row r="829" spans="1:35" ht="12.75" customHeight="1">
      <c r="A829" s="22"/>
      <c r="B829" s="22"/>
      <c r="C829" s="22"/>
      <c r="D829" s="134"/>
      <c r="E829" s="63"/>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row>
    <row r="830" spans="1:35" ht="12.75" customHeight="1">
      <c r="A830" s="22"/>
      <c r="B830" s="22"/>
      <c r="C830" s="22"/>
      <c r="D830" s="134"/>
      <c r="E830" s="63"/>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row>
    <row r="831" spans="1:35" ht="12.75" customHeight="1">
      <c r="A831" s="22"/>
      <c r="B831" s="22"/>
      <c r="C831" s="22"/>
      <c r="D831" s="134"/>
      <c r="E831" s="63"/>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row>
    <row r="832" spans="1:35" ht="12.75" customHeight="1">
      <c r="A832" s="22"/>
      <c r="B832" s="22"/>
      <c r="C832" s="22"/>
      <c r="D832" s="134"/>
      <c r="E832" s="63"/>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row>
    <row r="833" spans="1:35" ht="12.75" customHeight="1">
      <c r="A833" s="22"/>
      <c r="B833" s="22"/>
      <c r="C833" s="22"/>
      <c r="D833" s="134"/>
      <c r="E833" s="63"/>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row>
    <row r="834" spans="1:35" ht="12.75" customHeight="1">
      <c r="A834" s="22"/>
      <c r="B834" s="22"/>
      <c r="C834" s="22"/>
      <c r="D834" s="134"/>
      <c r="E834" s="63"/>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row>
    <row r="835" spans="1:35" ht="12.75" customHeight="1">
      <c r="A835" s="22"/>
      <c r="B835" s="22"/>
      <c r="C835" s="22"/>
      <c r="D835" s="134"/>
      <c r="E835" s="63"/>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row>
    <row r="836" spans="1:35" ht="12.75" customHeight="1">
      <c r="A836" s="22"/>
      <c r="B836" s="22"/>
      <c r="C836" s="22"/>
      <c r="D836" s="134"/>
      <c r="E836" s="63"/>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row>
    <row r="837" spans="1:35" ht="12.75" customHeight="1">
      <c r="A837" s="22"/>
      <c r="B837" s="22"/>
      <c r="C837" s="22"/>
      <c r="D837" s="134"/>
      <c r="E837" s="63"/>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row>
    <row r="838" spans="1:35" ht="12.75" customHeight="1">
      <c r="A838" s="22"/>
      <c r="B838" s="22"/>
      <c r="C838" s="22"/>
      <c r="D838" s="134"/>
      <c r="E838" s="63"/>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row>
    <row r="839" spans="1:35" ht="12.75" customHeight="1">
      <c r="A839" s="22"/>
      <c r="B839" s="22"/>
      <c r="C839" s="22"/>
      <c r="D839" s="134"/>
      <c r="E839" s="63"/>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row>
    <row r="840" spans="1:35" ht="12.75" customHeight="1">
      <c r="A840" s="22"/>
      <c r="B840" s="22"/>
      <c r="C840" s="22"/>
      <c r="D840" s="134"/>
      <c r="E840" s="63"/>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row>
    <row r="841" spans="1:35" ht="12.75" customHeight="1">
      <c r="A841" s="22"/>
      <c r="B841" s="22"/>
      <c r="C841" s="22"/>
      <c r="D841" s="134"/>
      <c r="E841" s="63"/>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row>
    <row r="842" spans="1:35" ht="12.75" customHeight="1">
      <c r="A842" s="22"/>
      <c r="B842" s="22"/>
      <c r="C842" s="22"/>
      <c r="D842" s="134"/>
      <c r="E842" s="63"/>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row>
    <row r="843" spans="1:35" ht="12.75" customHeight="1">
      <c r="A843" s="22"/>
      <c r="B843" s="22"/>
      <c r="C843" s="22"/>
      <c r="D843" s="134"/>
      <c r="E843" s="63"/>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row>
    <row r="844" spans="1:35" ht="12.75" customHeight="1">
      <c r="A844" s="22"/>
      <c r="B844" s="22"/>
      <c r="C844" s="22"/>
      <c r="D844" s="134"/>
      <c r="E844" s="63"/>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row>
    <row r="845" spans="1:35" ht="12.75" customHeight="1">
      <c r="A845" s="22"/>
      <c r="B845" s="22"/>
      <c r="C845" s="22"/>
      <c r="D845" s="134"/>
      <c r="E845" s="63"/>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row>
    <row r="846" spans="1:35" ht="12.75" customHeight="1">
      <c r="A846" s="22"/>
      <c r="B846" s="22"/>
      <c r="C846" s="22"/>
      <c r="D846" s="134"/>
      <c r="E846" s="63"/>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row>
    <row r="847" spans="1:35" ht="12.75" customHeight="1">
      <c r="A847" s="22"/>
      <c r="B847" s="22"/>
      <c r="C847" s="22"/>
      <c r="D847" s="134"/>
      <c r="E847" s="63"/>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row>
    <row r="848" spans="1:35" ht="12.75" customHeight="1">
      <c r="A848" s="22"/>
      <c r="B848" s="22"/>
      <c r="C848" s="22"/>
      <c r="D848" s="134"/>
      <c r="E848" s="63"/>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row>
    <row r="849" spans="1:35" ht="12.75" customHeight="1">
      <c r="A849" s="22"/>
      <c r="B849" s="22"/>
      <c r="C849" s="22"/>
      <c r="D849" s="134"/>
      <c r="E849" s="63"/>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row>
    <row r="850" spans="1:35" ht="12.75" customHeight="1">
      <c r="A850" s="22"/>
      <c r="B850" s="22"/>
      <c r="C850" s="22"/>
      <c r="D850" s="134"/>
      <c r="E850" s="63"/>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row>
    <row r="851" spans="1:35" ht="12.75" customHeight="1">
      <c r="A851" s="22"/>
      <c r="B851" s="22"/>
      <c r="C851" s="22"/>
      <c r="D851" s="134"/>
      <c r="E851" s="63"/>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row>
    <row r="852" spans="1:35" ht="12.75" customHeight="1">
      <c r="A852" s="22"/>
      <c r="B852" s="22"/>
      <c r="C852" s="22"/>
      <c r="D852" s="134"/>
      <c r="E852" s="63"/>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row>
    <row r="853" spans="1:35" ht="12.75" customHeight="1">
      <c r="A853" s="22"/>
      <c r="B853" s="22"/>
      <c r="C853" s="22"/>
      <c r="D853" s="134"/>
      <c r="E853" s="63"/>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row>
    <row r="854" spans="1:35" ht="12.75" customHeight="1">
      <c r="A854" s="22"/>
      <c r="B854" s="22"/>
      <c r="C854" s="22"/>
      <c r="D854" s="134"/>
      <c r="E854" s="63"/>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row>
    <row r="855" spans="1:35" ht="12.75" customHeight="1">
      <c r="A855" s="22"/>
      <c r="B855" s="22"/>
      <c r="C855" s="22"/>
      <c r="D855" s="134"/>
      <c r="E855" s="63"/>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row>
    <row r="856" spans="1:35" ht="12.75" customHeight="1">
      <c r="A856" s="22"/>
      <c r="B856" s="22"/>
      <c r="C856" s="22"/>
      <c r="D856" s="134"/>
      <c r="E856" s="63"/>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row>
    <row r="857" spans="1:35" ht="12.75" customHeight="1">
      <c r="A857" s="22"/>
      <c r="B857" s="22"/>
      <c r="C857" s="22"/>
      <c r="D857" s="134"/>
      <c r="E857" s="63"/>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row>
    <row r="858" spans="1:35" ht="12.75" customHeight="1">
      <c r="A858" s="22"/>
      <c r="B858" s="22"/>
      <c r="C858" s="22"/>
      <c r="D858" s="134"/>
      <c r="E858" s="63"/>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row>
    <row r="859" spans="1:35" ht="12.75" customHeight="1">
      <c r="A859" s="22"/>
      <c r="B859" s="22"/>
      <c r="C859" s="22"/>
      <c r="D859" s="134"/>
      <c r="E859" s="63"/>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row>
    <row r="860" spans="1:35" ht="12.75" customHeight="1">
      <c r="A860" s="22"/>
      <c r="B860" s="22"/>
      <c r="C860" s="22"/>
      <c r="D860" s="134"/>
      <c r="E860" s="63"/>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row>
    <row r="861" spans="1:35" ht="12.75" customHeight="1">
      <c r="A861" s="22"/>
      <c r="B861" s="22"/>
      <c r="C861" s="22"/>
      <c r="D861" s="134"/>
      <c r="E861" s="63"/>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row>
    <row r="862" spans="1:35" ht="12.75" customHeight="1">
      <c r="A862" s="22"/>
      <c r="B862" s="22"/>
      <c r="C862" s="22"/>
      <c r="D862" s="134"/>
      <c r="E862" s="63"/>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row>
    <row r="863" spans="1:35" ht="12.75" customHeight="1">
      <c r="A863" s="22"/>
      <c r="B863" s="22"/>
      <c r="C863" s="22"/>
      <c r="D863" s="134"/>
      <c r="E863" s="63"/>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row>
    <row r="864" spans="1:35" ht="12.75" customHeight="1">
      <c r="A864" s="22"/>
      <c r="B864" s="22"/>
      <c r="C864" s="22"/>
      <c r="D864" s="134"/>
      <c r="E864" s="63"/>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row>
    <row r="865" spans="1:35" ht="12.75" customHeight="1">
      <c r="A865" s="22"/>
      <c r="B865" s="22"/>
      <c r="C865" s="22"/>
      <c r="D865" s="134"/>
      <c r="E865" s="63"/>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row>
    <row r="866" spans="1:35" ht="12.75" customHeight="1">
      <c r="A866" s="22"/>
      <c r="B866" s="22"/>
      <c r="C866" s="22"/>
      <c r="D866" s="134"/>
      <c r="E866" s="63"/>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row>
    <row r="867" spans="1:35" ht="12.75" customHeight="1">
      <c r="A867" s="22"/>
      <c r="B867" s="22"/>
      <c r="C867" s="22"/>
      <c r="D867" s="134"/>
      <c r="E867" s="63"/>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row>
    <row r="868" spans="1:35" ht="12.75" customHeight="1">
      <c r="A868" s="22"/>
      <c r="B868" s="22"/>
      <c r="C868" s="22"/>
      <c r="D868" s="134"/>
      <c r="E868" s="63"/>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row>
    <row r="869" spans="1:35" ht="12.75" customHeight="1">
      <c r="A869" s="22"/>
      <c r="B869" s="22"/>
      <c r="C869" s="22"/>
      <c r="D869" s="134"/>
      <c r="E869" s="63"/>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row>
    <row r="870" spans="1:35" ht="12.75" customHeight="1">
      <c r="A870" s="22"/>
      <c r="B870" s="22"/>
      <c r="C870" s="22"/>
      <c r="D870" s="134"/>
      <c r="E870" s="63"/>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row>
    <row r="871" spans="1:35" ht="12.75" customHeight="1">
      <c r="A871" s="22"/>
      <c r="B871" s="22"/>
      <c r="C871" s="22"/>
      <c r="D871" s="134"/>
      <c r="E871" s="63"/>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row>
    <row r="872" spans="1:35" ht="12.75" customHeight="1">
      <c r="A872" s="22"/>
      <c r="B872" s="22"/>
      <c r="C872" s="22"/>
      <c r="D872" s="134"/>
      <c r="E872" s="63"/>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row>
    <row r="873" spans="1:35" ht="12.75" customHeight="1">
      <c r="A873" s="22"/>
      <c r="B873" s="22"/>
      <c r="C873" s="22"/>
      <c r="D873" s="134"/>
      <c r="E873" s="63"/>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row>
    <row r="874" spans="1:35" ht="12.75" customHeight="1">
      <c r="A874" s="22"/>
      <c r="B874" s="22"/>
      <c r="C874" s="22"/>
      <c r="D874" s="134"/>
      <c r="E874" s="63"/>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row>
    <row r="875" spans="1:35" ht="12.75" customHeight="1">
      <c r="A875" s="22"/>
      <c r="B875" s="22"/>
      <c r="C875" s="22"/>
      <c r="D875" s="134"/>
      <c r="E875" s="63"/>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row>
    <row r="876" spans="1:35" ht="12.75" customHeight="1">
      <c r="A876" s="22"/>
      <c r="B876" s="22"/>
      <c r="C876" s="22"/>
      <c r="D876" s="134"/>
      <c r="E876" s="63"/>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row>
    <row r="877" spans="1:35" ht="12.75" customHeight="1">
      <c r="A877" s="22"/>
      <c r="B877" s="22"/>
      <c r="C877" s="22"/>
      <c r="D877" s="134"/>
      <c r="E877" s="63"/>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row>
    <row r="878" spans="1:35" ht="12.75" customHeight="1">
      <c r="A878" s="22"/>
      <c r="B878" s="22"/>
      <c r="C878" s="22"/>
      <c r="D878" s="134"/>
      <c r="E878" s="63"/>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row>
    <row r="879" spans="1:35" ht="12.75" customHeight="1">
      <c r="A879" s="22"/>
      <c r="B879" s="22"/>
      <c r="C879" s="22"/>
      <c r="D879" s="134"/>
      <c r="E879" s="63"/>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row>
    <row r="880" spans="1:35" ht="12.75" customHeight="1">
      <c r="A880" s="22"/>
      <c r="B880" s="22"/>
      <c r="C880" s="22"/>
      <c r="D880" s="134"/>
      <c r="E880" s="63"/>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row>
    <row r="881" spans="1:35" ht="12.75" customHeight="1">
      <c r="A881" s="22"/>
      <c r="B881" s="22"/>
      <c r="C881" s="22"/>
      <c r="D881" s="134"/>
      <c r="E881" s="63"/>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row>
    <row r="882" spans="1:35" ht="12.75" customHeight="1">
      <c r="A882" s="22"/>
      <c r="B882" s="22"/>
      <c r="C882" s="22"/>
      <c r="D882" s="134"/>
      <c r="E882" s="63"/>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row>
    <row r="883" spans="1:35" ht="12.75" customHeight="1">
      <c r="A883" s="22"/>
      <c r="B883" s="22"/>
      <c r="C883" s="22"/>
      <c r="D883" s="134"/>
      <c r="E883" s="63"/>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row>
    <row r="884" spans="1:35" ht="12.75" customHeight="1">
      <c r="A884" s="22"/>
      <c r="B884" s="22"/>
      <c r="C884" s="22"/>
      <c r="D884" s="134"/>
      <c r="E884" s="63"/>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row>
    <row r="885" spans="1:35" ht="12.75" customHeight="1">
      <c r="A885" s="22"/>
      <c r="B885" s="22"/>
      <c r="C885" s="22"/>
      <c r="D885" s="134"/>
      <c r="E885" s="63"/>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row>
    <row r="886" spans="1:35" ht="12.75" customHeight="1">
      <c r="A886" s="22"/>
      <c r="B886" s="22"/>
      <c r="C886" s="22"/>
      <c r="D886" s="134"/>
      <c r="E886" s="63"/>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row>
    <row r="887" spans="1:35" ht="12.75" customHeight="1">
      <c r="A887" s="22"/>
      <c r="B887" s="22"/>
      <c r="C887" s="22"/>
      <c r="D887" s="134"/>
      <c r="E887" s="63"/>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row>
    <row r="888" spans="1:35" ht="12.75" customHeight="1">
      <c r="A888" s="22"/>
      <c r="B888" s="22"/>
      <c r="C888" s="22"/>
      <c r="D888" s="134"/>
      <c r="E888" s="63"/>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row>
    <row r="889" spans="1:35" ht="12.75" customHeight="1">
      <c r="A889" s="22"/>
      <c r="B889" s="22"/>
      <c r="C889" s="22"/>
      <c r="D889" s="134"/>
      <c r="E889" s="63"/>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row>
    <row r="890" spans="1:35" ht="12.75" customHeight="1">
      <c r="A890" s="22"/>
      <c r="B890" s="22"/>
      <c r="C890" s="22"/>
      <c r="D890" s="134"/>
      <c r="E890" s="63"/>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row>
    <row r="891" spans="1:35" ht="12.75" customHeight="1">
      <c r="A891" s="22"/>
      <c r="B891" s="22"/>
      <c r="C891" s="22"/>
      <c r="D891" s="134"/>
      <c r="E891" s="63"/>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row>
    <row r="892" spans="1:35" ht="12.75" customHeight="1">
      <c r="A892" s="22"/>
      <c r="B892" s="22"/>
      <c r="C892" s="22"/>
      <c r="D892" s="134"/>
      <c r="E892" s="63"/>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row>
    <row r="893" spans="1:35" ht="12.75" customHeight="1">
      <c r="A893" s="22"/>
      <c r="B893" s="22"/>
      <c r="C893" s="22"/>
      <c r="D893" s="134"/>
      <c r="E893" s="63"/>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row>
    <row r="894" spans="1:35" ht="12.75" customHeight="1">
      <c r="A894" s="22"/>
      <c r="B894" s="22"/>
      <c r="C894" s="22"/>
      <c r="D894" s="134"/>
      <c r="E894" s="63"/>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row>
    <row r="895" spans="1:35" ht="12.75" customHeight="1">
      <c r="A895" s="22"/>
      <c r="B895" s="22"/>
      <c r="C895" s="22"/>
      <c r="D895" s="134"/>
      <c r="E895" s="63"/>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row>
    <row r="896" spans="1:35" ht="12.75" customHeight="1">
      <c r="A896" s="22"/>
      <c r="B896" s="22"/>
      <c r="C896" s="22"/>
      <c r="D896" s="134"/>
      <c r="E896" s="63"/>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row>
    <row r="897" spans="1:35" ht="12.75" customHeight="1">
      <c r="A897" s="22"/>
      <c r="B897" s="22"/>
      <c r="C897" s="22"/>
      <c r="D897" s="134"/>
      <c r="E897" s="63"/>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row>
    <row r="898" spans="1:35" ht="12.75" customHeight="1">
      <c r="A898" s="22"/>
      <c r="B898" s="22"/>
      <c r="C898" s="22"/>
      <c r="D898" s="134"/>
      <c r="E898" s="63"/>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row>
    <row r="899" spans="1:35" ht="12.75" customHeight="1">
      <c r="A899" s="22"/>
      <c r="B899" s="22"/>
      <c r="C899" s="22"/>
      <c r="D899" s="134"/>
      <c r="E899" s="63"/>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row>
    <row r="900" spans="1:35" ht="12.75" customHeight="1">
      <c r="A900" s="22"/>
      <c r="B900" s="22"/>
      <c r="C900" s="22"/>
      <c r="D900" s="134"/>
      <c r="E900" s="63"/>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row>
    <row r="901" spans="1:35" ht="12.75" customHeight="1">
      <c r="A901" s="22"/>
      <c r="B901" s="22"/>
      <c r="C901" s="22"/>
      <c r="D901" s="134"/>
      <c r="E901" s="63"/>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row>
    <row r="902" spans="1:35" ht="12.75" customHeight="1">
      <c r="A902" s="22"/>
      <c r="B902" s="22"/>
      <c r="C902" s="22"/>
      <c r="D902" s="134"/>
      <c r="E902" s="63"/>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row>
    <row r="903" spans="1:35" ht="12.75" customHeight="1">
      <c r="A903" s="22"/>
      <c r="B903" s="22"/>
      <c r="C903" s="22"/>
      <c r="D903" s="134"/>
      <c r="E903" s="63"/>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row>
    <row r="904" spans="1:35" ht="12.75" customHeight="1">
      <c r="A904" s="22"/>
      <c r="B904" s="22"/>
      <c r="C904" s="22"/>
      <c r="D904" s="134"/>
      <c r="E904" s="63"/>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row>
    <row r="905" spans="1:35" ht="12.75" customHeight="1">
      <c r="A905" s="22"/>
      <c r="B905" s="22"/>
      <c r="C905" s="22"/>
      <c r="D905" s="134"/>
      <c r="E905" s="63"/>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row>
    <row r="906" spans="1:35" ht="12.75" customHeight="1">
      <c r="A906" s="22"/>
      <c r="B906" s="22"/>
      <c r="C906" s="22"/>
      <c r="D906" s="134"/>
      <c r="E906" s="63"/>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row>
    <row r="907" spans="1:35" ht="12.75" customHeight="1">
      <c r="A907" s="22"/>
      <c r="B907" s="22"/>
      <c r="C907" s="22"/>
      <c r="D907" s="134"/>
      <c r="E907" s="63"/>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row>
    <row r="908" spans="1:35" ht="12.75" customHeight="1">
      <c r="A908" s="22"/>
      <c r="B908" s="22"/>
      <c r="C908" s="22"/>
      <c r="D908" s="134"/>
      <c r="E908" s="63"/>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row>
    <row r="909" spans="1:35" ht="12.75" customHeight="1">
      <c r="A909" s="22"/>
      <c r="B909" s="22"/>
      <c r="C909" s="22"/>
      <c r="D909" s="134"/>
      <c r="E909" s="63"/>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row>
    <row r="910" spans="1:35" ht="12.75" customHeight="1">
      <c r="A910" s="22"/>
      <c r="B910" s="22"/>
      <c r="C910" s="22"/>
      <c r="D910" s="134"/>
      <c r="E910" s="63"/>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row>
    <row r="911" spans="1:35" ht="12.75" customHeight="1">
      <c r="A911" s="22"/>
      <c r="B911" s="22"/>
      <c r="C911" s="22"/>
      <c r="D911" s="134"/>
      <c r="E911" s="63"/>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row>
    <row r="912" spans="1:35" ht="12.75" customHeight="1">
      <c r="A912" s="22"/>
      <c r="B912" s="22"/>
      <c r="C912" s="22"/>
      <c r="D912" s="134"/>
      <c r="E912" s="63"/>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row>
    <row r="913" spans="1:35" ht="12.75" customHeight="1">
      <c r="A913" s="22"/>
      <c r="B913" s="22"/>
      <c r="C913" s="22"/>
      <c r="D913" s="134"/>
      <c r="E913" s="63"/>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row>
    <row r="914" spans="1:35" ht="12.75" customHeight="1">
      <c r="A914" s="22"/>
      <c r="B914" s="22"/>
      <c r="C914" s="22"/>
      <c r="D914" s="134"/>
      <c r="E914" s="63"/>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row>
    <row r="915" spans="1:35" ht="12.75" customHeight="1">
      <c r="A915" s="22"/>
      <c r="B915" s="22"/>
      <c r="C915" s="22"/>
      <c r="D915" s="134"/>
      <c r="E915" s="63"/>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row>
    <row r="916" spans="1:35" ht="12.75" customHeight="1">
      <c r="A916" s="22"/>
      <c r="B916" s="22"/>
      <c r="C916" s="22"/>
      <c r="D916" s="134"/>
      <c r="E916" s="63"/>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row>
    <row r="917" spans="1:35" ht="12.75" customHeight="1">
      <c r="A917" s="22"/>
      <c r="B917" s="22"/>
      <c r="C917" s="22"/>
      <c r="D917" s="134"/>
      <c r="E917" s="63"/>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row>
    <row r="918" spans="1:35" ht="12.75" customHeight="1">
      <c r="A918" s="22"/>
      <c r="B918" s="22"/>
      <c r="C918" s="22"/>
      <c r="D918" s="134"/>
      <c r="E918" s="63"/>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row>
    <row r="919" spans="1:35" ht="12.75" customHeight="1">
      <c r="A919" s="22"/>
      <c r="B919" s="22"/>
      <c r="C919" s="22"/>
      <c r="D919" s="134"/>
      <c r="E919" s="63"/>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row>
    <row r="920" spans="1:35" ht="12.75" customHeight="1">
      <c r="A920" s="22"/>
      <c r="B920" s="22"/>
      <c r="C920" s="22"/>
      <c r="D920" s="134"/>
      <c r="E920" s="63"/>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row>
    <row r="921" spans="1:35" ht="12.75" customHeight="1">
      <c r="A921" s="22"/>
      <c r="B921" s="22"/>
      <c r="C921" s="22"/>
      <c r="D921" s="134"/>
      <c r="E921" s="63"/>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row>
    <row r="922" spans="1:35" ht="12.75" customHeight="1">
      <c r="A922" s="22"/>
      <c r="B922" s="22"/>
      <c r="C922" s="22"/>
      <c r="D922" s="134"/>
      <c r="E922" s="63"/>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row>
    <row r="923" spans="1:35" ht="12.75" customHeight="1">
      <c r="A923" s="22"/>
      <c r="B923" s="22"/>
      <c r="C923" s="22"/>
      <c r="D923" s="134"/>
      <c r="E923" s="63"/>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row>
    <row r="924" spans="1:35" ht="12.75" customHeight="1">
      <c r="A924" s="22"/>
      <c r="B924" s="22"/>
      <c r="C924" s="22"/>
      <c r="D924" s="134"/>
      <c r="E924" s="63"/>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row>
    <row r="925" spans="1:35" ht="12.75" customHeight="1">
      <c r="A925" s="22"/>
      <c r="B925" s="22"/>
      <c r="C925" s="22"/>
      <c r="D925" s="134"/>
      <c r="E925" s="63"/>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row>
    <row r="926" spans="1:35" ht="12.75" customHeight="1">
      <c r="A926" s="22"/>
      <c r="B926" s="22"/>
      <c r="C926" s="22"/>
      <c r="D926" s="134"/>
      <c r="E926" s="63"/>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row>
    <row r="927" spans="1:35" ht="12.75" customHeight="1">
      <c r="A927" s="22"/>
      <c r="B927" s="22"/>
      <c r="C927" s="22"/>
      <c r="D927" s="134"/>
      <c r="E927" s="63"/>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row>
    <row r="928" spans="1:35" ht="12.75" customHeight="1">
      <c r="A928" s="22"/>
      <c r="B928" s="22"/>
      <c r="C928" s="22"/>
      <c r="D928" s="134"/>
      <c r="E928" s="63"/>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row>
    <row r="929" spans="1:35" ht="12.75" customHeight="1">
      <c r="A929" s="22"/>
      <c r="B929" s="22"/>
      <c r="C929" s="22"/>
      <c r="D929" s="134"/>
      <c r="E929" s="63"/>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row>
    <row r="930" spans="1:35" ht="12.75" customHeight="1">
      <c r="A930" s="22"/>
      <c r="B930" s="22"/>
      <c r="C930" s="22"/>
      <c r="D930" s="134"/>
      <c r="E930" s="63"/>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row>
    <row r="931" spans="1:35" ht="12.75" customHeight="1">
      <c r="A931" s="22"/>
      <c r="B931" s="22"/>
      <c r="C931" s="22"/>
      <c r="D931" s="134"/>
      <c r="E931" s="63"/>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row>
    <row r="932" spans="1:35" ht="12.75" customHeight="1">
      <c r="A932" s="22"/>
      <c r="B932" s="22"/>
      <c r="C932" s="22"/>
      <c r="D932" s="134"/>
      <c r="E932" s="63"/>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row>
    <row r="933" spans="1:35" ht="12.75" customHeight="1">
      <c r="A933" s="22"/>
      <c r="B933" s="22"/>
      <c r="C933" s="22"/>
      <c r="D933" s="134"/>
      <c r="E933" s="63"/>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row>
    <row r="934" spans="1:35" ht="12.75" customHeight="1">
      <c r="A934" s="22"/>
      <c r="B934" s="22"/>
      <c r="C934" s="22"/>
      <c r="D934" s="134"/>
      <c r="E934" s="63"/>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row>
    <row r="935" spans="1:35" ht="12.75" customHeight="1">
      <c r="A935" s="22"/>
      <c r="B935" s="22"/>
      <c r="C935" s="22"/>
      <c r="D935" s="134"/>
      <c r="E935" s="63"/>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row>
    <row r="936" spans="1:35" ht="12.75" customHeight="1">
      <c r="A936" s="22"/>
      <c r="B936" s="22"/>
      <c r="C936" s="22"/>
      <c r="D936" s="134"/>
      <c r="E936" s="63"/>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row>
    <row r="937" spans="1:35" ht="12.75" customHeight="1">
      <c r="A937" s="22"/>
      <c r="B937" s="22"/>
      <c r="C937" s="22"/>
      <c r="D937" s="134"/>
      <c r="E937" s="63"/>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row>
    <row r="938" spans="1:35" ht="12.75" customHeight="1">
      <c r="A938" s="22"/>
      <c r="B938" s="22"/>
      <c r="C938" s="22"/>
      <c r="D938" s="134"/>
      <c r="E938" s="63"/>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row>
    <row r="939" spans="1:35" ht="12.75" customHeight="1">
      <c r="A939" s="22"/>
      <c r="B939" s="22"/>
      <c r="C939" s="22"/>
      <c r="D939" s="134"/>
      <c r="E939" s="63"/>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row>
    <row r="940" spans="1:35" ht="12.75" customHeight="1">
      <c r="A940" s="22"/>
      <c r="B940" s="22"/>
      <c r="C940" s="22"/>
      <c r="D940" s="134"/>
      <c r="E940" s="63"/>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row>
    <row r="941" spans="1:35" ht="12.75" customHeight="1">
      <c r="A941" s="22"/>
      <c r="B941" s="22"/>
      <c r="C941" s="22"/>
      <c r="D941" s="134"/>
      <c r="E941" s="63"/>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row>
    <row r="942" spans="1:35" ht="12.75" customHeight="1">
      <c r="A942" s="22"/>
      <c r="B942" s="22"/>
      <c r="C942" s="22"/>
      <c r="D942" s="134"/>
      <c r="E942" s="63"/>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row>
    <row r="943" spans="1:35" ht="12.75" customHeight="1">
      <c r="A943" s="22"/>
      <c r="B943" s="22"/>
      <c r="C943" s="22"/>
      <c r="D943" s="134"/>
      <c r="E943" s="63"/>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row>
    <row r="944" spans="1:35" ht="12.75" customHeight="1">
      <c r="A944" s="22"/>
      <c r="B944" s="22"/>
      <c r="C944" s="22"/>
      <c r="D944" s="134"/>
      <c r="E944" s="63"/>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row>
    <row r="945" spans="1:35" ht="12.75" customHeight="1">
      <c r="A945" s="22"/>
      <c r="B945" s="22"/>
      <c r="C945" s="22"/>
      <c r="D945" s="134"/>
      <c r="E945" s="63"/>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row>
    <row r="946" spans="1:35" ht="12.75" customHeight="1">
      <c r="A946" s="22"/>
      <c r="B946" s="22"/>
      <c r="C946" s="22"/>
      <c r="D946" s="134"/>
      <c r="E946" s="63"/>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row>
    <row r="947" spans="1:35" ht="12.75" customHeight="1">
      <c r="A947" s="22"/>
      <c r="B947" s="22"/>
      <c r="C947" s="22"/>
      <c r="D947" s="134"/>
      <c r="E947" s="63"/>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row>
    <row r="948" spans="1:35" ht="12.75" customHeight="1">
      <c r="A948" s="22"/>
      <c r="B948" s="22"/>
      <c r="C948" s="22"/>
      <c r="D948" s="134"/>
      <c r="E948" s="63"/>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row>
    <row r="949" spans="1:35" ht="12.75" customHeight="1">
      <c r="A949" s="22"/>
      <c r="B949" s="22"/>
      <c r="C949" s="22"/>
      <c r="D949" s="134"/>
      <c r="E949" s="63"/>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row>
    <row r="950" spans="1:35" ht="12.75" customHeight="1">
      <c r="A950" s="22"/>
      <c r="B950" s="22"/>
      <c r="C950" s="22"/>
      <c r="D950" s="134"/>
      <c r="E950" s="63"/>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row>
    <row r="951" spans="1:35" ht="12.75" customHeight="1">
      <c r="A951" s="22"/>
      <c r="B951" s="22"/>
      <c r="C951" s="22"/>
      <c r="D951" s="134"/>
      <c r="E951" s="63"/>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row>
    <row r="952" spans="1:35" ht="12.75" customHeight="1">
      <c r="A952" s="22"/>
      <c r="B952" s="22"/>
      <c r="C952" s="22"/>
      <c r="D952" s="134"/>
      <c r="E952" s="63"/>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row>
    <row r="953" spans="1:35" ht="12.75" customHeight="1">
      <c r="A953" s="22"/>
      <c r="B953" s="22"/>
      <c r="C953" s="22"/>
      <c r="D953" s="134"/>
      <c r="E953" s="63"/>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row>
    <row r="954" spans="1:35" ht="12.75" customHeight="1">
      <c r="A954" s="22"/>
      <c r="B954" s="22"/>
      <c r="C954" s="22"/>
      <c r="D954" s="134"/>
      <c r="E954" s="63"/>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row>
    <row r="955" spans="1:35" ht="12.75" customHeight="1">
      <c r="A955" s="22"/>
      <c r="B955" s="22"/>
      <c r="C955" s="22"/>
      <c r="D955" s="134"/>
      <c r="E955" s="63"/>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row>
    <row r="956" spans="1:35" ht="12.75" customHeight="1">
      <c r="A956" s="22"/>
      <c r="B956" s="22"/>
      <c r="C956" s="22"/>
      <c r="D956" s="134"/>
      <c r="E956" s="63"/>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row>
    <row r="957" spans="1:35" ht="12.75" customHeight="1">
      <c r="A957" s="22"/>
      <c r="B957" s="22"/>
      <c r="C957" s="22"/>
      <c r="D957" s="134"/>
      <c r="E957" s="63"/>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row>
    <row r="958" spans="1:35" ht="12.75" customHeight="1">
      <c r="A958" s="22"/>
      <c r="B958" s="22"/>
      <c r="C958" s="22"/>
      <c r="D958" s="134"/>
      <c r="E958" s="63"/>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row>
    <row r="959" spans="1:35" ht="12.75" customHeight="1">
      <c r="A959" s="22"/>
      <c r="B959" s="22"/>
      <c r="C959" s="22"/>
      <c r="D959" s="134"/>
      <c r="E959" s="63"/>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row>
    <row r="960" spans="1:35" ht="12.75" customHeight="1">
      <c r="A960" s="22"/>
      <c r="B960" s="22"/>
      <c r="C960" s="22"/>
      <c r="D960" s="134"/>
      <c r="E960" s="63"/>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row>
    <row r="961" spans="1:35" ht="12.75" customHeight="1">
      <c r="A961" s="22"/>
      <c r="B961" s="22"/>
      <c r="C961" s="22"/>
      <c r="D961" s="134"/>
      <c r="E961" s="63"/>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row>
    <row r="962" spans="1:35" ht="12.75" customHeight="1">
      <c r="A962" s="22"/>
      <c r="B962" s="22"/>
      <c r="C962" s="22"/>
      <c r="D962" s="134"/>
      <c r="E962" s="63"/>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row>
    <row r="963" spans="1:35" ht="12.75" customHeight="1">
      <c r="A963" s="22"/>
      <c r="B963" s="22"/>
      <c r="C963" s="22"/>
      <c r="D963" s="134"/>
      <c r="E963" s="63"/>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row>
    <row r="964" spans="1:35" ht="12.75" customHeight="1">
      <c r="A964" s="22"/>
      <c r="B964" s="22"/>
      <c r="C964" s="22"/>
      <c r="D964" s="134"/>
      <c r="E964" s="63"/>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row>
    <row r="965" spans="1:35" ht="12.75" customHeight="1">
      <c r="A965" s="22"/>
      <c r="B965" s="22"/>
      <c r="C965" s="22"/>
      <c r="D965" s="134"/>
      <c r="E965" s="63"/>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row>
    <row r="966" spans="1:35" ht="12.75" customHeight="1">
      <c r="A966" s="22"/>
      <c r="B966" s="22"/>
      <c r="C966" s="22"/>
      <c r="D966" s="134"/>
      <c r="E966" s="63"/>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row>
    <row r="967" spans="1:35" ht="12.75" customHeight="1">
      <c r="A967" s="22"/>
      <c r="B967" s="22"/>
      <c r="C967" s="22"/>
      <c r="D967" s="134"/>
      <c r="E967" s="63"/>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row>
    <row r="968" spans="1:35" ht="12.75" customHeight="1">
      <c r="A968" s="22"/>
      <c r="B968" s="22"/>
      <c r="C968" s="22"/>
      <c r="D968" s="134"/>
      <c r="E968" s="63"/>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row>
    <row r="969" spans="1:35" ht="12.75" customHeight="1">
      <c r="A969" s="22"/>
      <c r="B969" s="22"/>
      <c r="C969" s="22"/>
      <c r="D969" s="134"/>
      <c r="E969" s="63"/>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row>
    <row r="970" spans="1:35" ht="12.75" customHeight="1">
      <c r="A970" s="22"/>
      <c r="B970" s="22"/>
      <c r="C970" s="22"/>
      <c r="D970" s="134"/>
      <c r="E970" s="63"/>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row>
    <row r="971" spans="1:35" ht="12.75" customHeight="1">
      <c r="A971" s="22"/>
      <c r="B971" s="22"/>
      <c r="C971" s="22"/>
      <c r="D971" s="134"/>
      <c r="E971" s="63"/>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row>
    <row r="972" spans="1:35" ht="12.75" customHeight="1">
      <c r="A972" s="22"/>
      <c r="B972" s="22"/>
      <c r="C972" s="22"/>
      <c r="D972" s="134"/>
      <c r="E972" s="63"/>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row>
    <row r="973" spans="1:35" ht="12.75" customHeight="1">
      <c r="A973" s="22"/>
      <c r="B973" s="22"/>
      <c r="C973" s="22"/>
      <c r="D973" s="134"/>
      <c r="E973" s="63"/>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row>
    <row r="974" spans="1:35" ht="12.75" customHeight="1">
      <c r="A974" s="22"/>
      <c r="B974" s="22"/>
      <c r="C974" s="22"/>
      <c r="D974" s="134"/>
      <c r="E974" s="63"/>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row>
    <row r="975" spans="1:35" ht="12.75" customHeight="1">
      <c r="A975" s="22"/>
      <c r="B975" s="22"/>
      <c r="C975" s="22"/>
      <c r="D975" s="134"/>
      <c r="E975" s="63"/>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row>
    <row r="976" spans="1:35" ht="12.75" customHeight="1">
      <c r="A976" s="22"/>
      <c r="B976" s="22"/>
      <c r="C976" s="22"/>
      <c r="D976" s="134"/>
      <c r="E976" s="63"/>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row>
    <row r="977" spans="1:35" ht="12.75" customHeight="1">
      <c r="A977" s="22"/>
      <c r="B977" s="22"/>
      <c r="C977" s="22"/>
      <c r="D977" s="134"/>
      <c r="E977" s="63"/>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row>
    <row r="978" spans="1:35" ht="12.75" customHeight="1">
      <c r="A978" s="22"/>
      <c r="B978" s="22"/>
      <c r="C978" s="22"/>
      <c r="D978" s="134"/>
      <c r="E978" s="63"/>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row>
    <row r="979" spans="1:35" ht="12.75" customHeight="1">
      <c r="A979" s="22"/>
      <c r="B979" s="22"/>
      <c r="C979" s="22"/>
      <c r="D979" s="134"/>
      <c r="E979" s="63"/>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row>
    <row r="980" spans="1:35" ht="12.75" customHeight="1">
      <c r="A980" s="22"/>
      <c r="B980" s="22"/>
      <c r="C980" s="22"/>
      <c r="D980" s="134"/>
      <c r="E980" s="63"/>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row>
    <row r="981" spans="1:35" ht="12.75" customHeight="1">
      <c r="A981" s="22"/>
      <c r="B981" s="22"/>
      <c r="C981" s="22"/>
      <c r="D981" s="134"/>
      <c r="E981" s="63"/>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row>
    <row r="982" spans="1:35" ht="12.75" customHeight="1">
      <c r="A982" s="22"/>
      <c r="B982" s="22"/>
      <c r="C982" s="22"/>
      <c r="D982" s="134"/>
      <c r="E982" s="63"/>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row>
    <row r="983" spans="1:35" ht="12.75" customHeight="1">
      <c r="A983" s="22"/>
      <c r="B983" s="22"/>
      <c r="C983" s="22"/>
      <c r="D983" s="134"/>
      <c r="E983" s="63"/>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row>
    <row r="984" spans="1:35" ht="12.75" customHeight="1">
      <c r="A984" s="22"/>
      <c r="B984" s="22"/>
      <c r="C984" s="22"/>
      <c r="D984" s="134"/>
      <c r="E984" s="63"/>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row>
    <row r="985" spans="1:35" ht="12.75" customHeight="1">
      <c r="A985" s="22"/>
      <c r="B985" s="22"/>
      <c r="C985" s="22"/>
      <c r="D985" s="134"/>
      <c r="E985" s="63"/>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row>
    <row r="986" spans="1:35" ht="12.75" customHeight="1">
      <c r="A986" s="22"/>
      <c r="B986" s="22"/>
      <c r="C986" s="22"/>
      <c r="D986" s="134"/>
      <c r="E986" s="63"/>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row>
    <row r="987" spans="1:35" ht="12.75" customHeight="1">
      <c r="A987" s="22"/>
      <c r="B987" s="22"/>
      <c r="C987" s="22"/>
      <c r="D987" s="134"/>
      <c r="E987" s="63"/>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row>
    <row r="988" spans="1:35" ht="12.75" customHeight="1">
      <c r="A988" s="22"/>
      <c r="B988" s="22"/>
      <c r="C988" s="22"/>
      <c r="D988" s="134"/>
      <c r="E988" s="63"/>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row>
    <row r="989" spans="1:35" ht="12.75" customHeight="1">
      <c r="A989" s="22"/>
      <c r="B989" s="22"/>
      <c r="C989" s="22"/>
      <c r="D989" s="134"/>
      <c r="E989" s="63"/>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row>
    <row r="990" spans="1:35" ht="12.75" customHeight="1">
      <c r="A990" s="22"/>
      <c r="B990" s="22"/>
      <c r="C990" s="22"/>
      <c r="D990" s="134"/>
      <c r="E990" s="63"/>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row>
    <row r="991" spans="1:35" ht="12.75" customHeight="1">
      <c r="A991" s="22"/>
      <c r="B991" s="22"/>
      <c r="C991" s="22"/>
      <c r="D991" s="134"/>
      <c r="E991" s="63"/>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row>
    <row r="992" spans="1:35" ht="12.75" customHeight="1">
      <c r="A992" s="22"/>
      <c r="B992" s="22"/>
      <c r="C992" s="22"/>
      <c r="D992" s="134"/>
      <c r="E992" s="63"/>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row>
    <row r="993" spans="1:35" ht="12.75" customHeight="1">
      <c r="A993" s="22"/>
      <c r="B993" s="22"/>
      <c r="C993" s="22"/>
      <c r="D993" s="134"/>
      <c r="E993" s="63"/>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row>
    <row r="994" spans="1:35" ht="12.75" customHeight="1">
      <c r="A994" s="22"/>
      <c r="B994" s="22"/>
      <c r="C994" s="22"/>
      <c r="D994" s="134"/>
      <c r="E994" s="63"/>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row>
    <row r="995" spans="1:35" ht="12.75" customHeight="1">
      <c r="A995" s="22"/>
      <c r="B995" s="22"/>
      <c r="C995" s="22"/>
      <c r="D995" s="134"/>
      <c r="E995" s="63"/>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row>
    <row r="996" spans="1:35" ht="12.75" customHeight="1">
      <c r="A996" s="22"/>
      <c r="B996" s="22"/>
      <c r="C996" s="22"/>
      <c r="D996" s="134"/>
      <c r="E996" s="63"/>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row>
    <row r="997" spans="1:35" ht="12.75" customHeight="1">
      <c r="A997" s="22"/>
      <c r="B997" s="22"/>
      <c r="C997" s="22"/>
      <c r="D997" s="134"/>
      <c r="E997" s="63"/>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row>
    <row r="998" spans="1:35" ht="12.75" customHeight="1">
      <c r="A998" s="22"/>
      <c r="B998" s="22"/>
      <c r="C998" s="22"/>
      <c r="D998" s="134"/>
      <c r="E998" s="63"/>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row>
    <row r="999" spans="1:35" ht="12.75" customHeight="1">
      <c r="A999" s="22"/>
      <c r="B999" s="22"/>
      <c r="C999" s="22"/>
      <c r="D999" s="134"/>
      <c r="E999" s="63"/>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row>
    <row r="1000" spans="1:35" ht="12.75" customHeight="1">
      <c r="A1000" s="22"/>
      <c r="B1000" s="22"/>
      <c r="C1000" s="22"/>
      <c r="D1000" s="134"/>
      <c r="E1000" s="63"/>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row>
  </sheetData>
  <mergeCells count="4">
    <mergeCell ref="B8:M8"/>
    <mergeCell ref="B9:M9"/>
    <mergeCell ref="B11:C11"/>
    <mergeCell ref="F17:J20"/>
  </mergeCells>
  <conditionalFormatting sqref="D1:D7">
    <cfRule type="cellIs" dxfId="160" priority="2" stopIfTrue="1" operator="equal">
      <formula>"-"</formula>
    </cfRule>
  </conditionalFormatting>
  <conditionalFormatting sqref="D11:D1000">
    <cfRule type="cellIs" dxfId="159" priority="1" stopIfTrue="1" operator="equal">
      <formula>"-"</formula>
    </cfRule>
  </conditionalFormatting>
  <conditionalFormatting sqref="D22:D33 D39:D50 D56:D67 D73:D84 D90:D101 D107:D116 F22:J22 F39:J39 F56:J56 F73:J73 F90:J90 F107:J107">
    <cfRule type="expression" dxfId="158" priority="3" stopIfTrue="1">
      <formula>ISBLANK(D22)</formula>
    </cfRule>
  </conditionalFormatting>
  <conditionalFormatting sqref="D22:D33">
    <cfRule type="cellIs" dxfId="157" priority="13" stopIfTrue="1" operator="equal">
      <formula>"N/A"</formula>
    </cfRule>
    <cfRule type="cellIs" dxfId="156" priority="5" stopIfTrue="1" operator="equal">
      <formula>"Pasa"</formula>
    </cfRule>
    <cfRule type="cellIs" dxfId="155" priority="6" stopIfTrue="1" operator="equal">
      <formula>"Falla"</formula>
    </cfRule>
    <cfRule type="cellIs" dxfId="154" priority="7" stopIfTrue="1" operator="equal">
      <formula>"N/A"</formula>
    </cfRule>
    <cfRule type="cellIs" dxfId="153" priority="8" stopIfTrue="1" operator="equal">
      <formula>"N/T"</formula>
    </cfRule>
    <cfRule type="cellIs" dxfId="152" priority="9" stopIfTrue="1" operator="equal">
      <formula>"N/D"</formula>
    </cfRule>
    <cfRule type="expression" dxfId="151" priority="10" stopIfTrue="1">
      <formula>ISBLANK(D22)</formula>
    </cfRule>
    <cfRule type="cellIs" dxfId="150" priority="11" stopIfTrue="1" operator="equal">
      <formula>"Pasa"</formula>
    </cfRule>
    <cfRule type="cellIs" dxfId="149" priority="12" stopIfTrue="1" operator="equal">
      <formula>"Falla"</formula>
    </cfRule>
    <cfRule type="cellIs" dxfId="148" priority="15" stopIfTrue="1" operator="equal">
      <formula>"N/D"</formula>
    </cfRule>
    <cfRule type="cellIs" dxfId="147" priority="14" stopIfTrue="1" operator="equal">
      <formula>"N/T"</formula>
    </cfRule>
  </conditionalFormatting>
  <conditionalFormatting sqref="D39:D48">
    <cfRule type="cellIs" dxfId="146" priority="28" stopIfTrue="1" operator="equal">
      <formula>"N/D"</formula>
    </cfRule>
    <cfRule type="cellIs" dxfId="145" priority="27" stopIfTrue="1" operator="equal">
      <formula>"N/T"</formula>
    </cfRule>
    <cfRule type="cellIs" dxfId="144" priority="26" stopIfTrue="1" operator="equal">
      <formula>"N/A"</formula>
    </cfRule>
    <cfRule type="cellIs" dxfId="143" priority="18" stopIfTrue="1" operator="equal">
      <formula>"Pasa"</formula>
    </cfRule>
    <cfRule type="cellIs" dxfId="142" priority="19" stopIfTrue="1" operator="equal">
      <formula>"Falla"</formula>
    </cfRule>
    <cfRule type="cellIs" dxfId="141" priority="20" stopIfTrue="1" operator="equal">
      <formula>"N/A"</formula>
    </cfRule>
    <cfRule type="cellIs" dxfId="140" priority="21" stopIfTrue="1" operator="equal">
      <formula>"N/T"</formula>
    </cfRule>
    <cfRule type="cellIs" dxfId="139" priority="22" stopIfTrue="1" operator="equal">
      <formula>"N/D"</formula>
    </cfRule>
    <cfRule type="expression" dxfId="138" priority="23" stopIfTrue="1">
      <formula>ISBLANK(D39)</formula>
    </cfRule>
    <cfRule type="cellIs" dxfId="137" priority="24" stopIfTrue="1" operator="equal">
      <formula>"Pasa"</formula>
    </cfRule>
    <cfRule type="cellIs" dxfId="136" priority="25" stopIfTrue="1" operator="equal">
      <formula>"Falla"</formula>
    </cfRule>
  </conditionalFormatting>
  <conditionalFormatting sqref="D39:D50">
    <cfRule type="cellIs" dxfId="135" priority="31" stopIfTrue="1" operator="equal">
      <formula>"Falla"</formula>
    </cfRule>
    <cfRule type="cellIs" dxfId="134" priority="38" stopIfTrue="1" operator="equal">
      <formula>"N/A"</formula>
    </cfRule>
    <cfRule type="cellIs" dxfId="133" priority="40" stopIfTrue="1" operator="equal">
      <formula>"N/D"</formula>
    </cfRule>
    <cfRule type="expression" dxfId="132" priority="29" stopIfTrue="1">
      <formula>ISBLANK(D39)</formula>
    </cfRule>
    <cfRule type="cellIs" dxfId="131" priority="30" stopIfTrue="1" operator="equal">
      <formula>"Pasa"</formula>
    </cfRule>
    <cfRule type="cellIs" dxfId="130" priority="39" stopIfTrue="1" operator="equal">
      <formula>"N/T"</formula>
    </cfRule>
    <cfRule type="cellIs" dxfId="129" priority="32" stopIfTrue="1" operator="equal">
      <formula>"N/A"</formula>
    </cfRule>
    <cfRule type="cellIs" dxfId="128" priority="33" stopIfTrue="1" operator="equal">
      <formula>"N/T"</formula>
    </cfRule>
    <cfRule type="cellIs" dxfId="127" priority="34" stopIfTrue="1" operator="equal">
      <formula>"N/D"</formula>
    </cfRule>
    <cfRule type="expression" dxfId="126" priority="35" stopIfTrue="1">
      <formula>ISBLANK(D39)</formula>
    </cfRule>
    <cfRule type="cellIs" dxfId="125" priority="36" stopIfTrue="1" operator="equal">
      <formula>"Pasa"</formula>
    </cfRule>
    <cfRule type="cellIs" dxfId="124" priority="37" stopIfTrue="1" operator="equal">
      <formula>"Falla"</formula>
    </cfRule>
  </conditionalFormatting>
  <conditionalFormatting sqref="D56:D65">
    <cfRule type="cellIs" dxfId="123" priority="44" stopIfTrue="1" operator="equal">
      <formula>"Falla"</formula>
    </cfRule>
    <cfRule type="cellIs" dxfId="122" priority="52" stopIfTrue="1" operator="equal">
      <formula>"N/T"</formula>
    </cfRule>
    <cfRule type="cellIs" dxfId="121" priority="53" stopIfTrue="1" operator="equal">
      <formula>"N/D"</formula>
    </cfRule>
    <cfRule type="cellIs" dxfId="120" priority="51" stopIfTrue="1" operator="equal">
      <formula>"N/A"</formula>
    </cfRule>
    <cfRule type="cellIs" dxfId="119" priority="50" stopIfTrue="1" operator="equal">
      <formula>"Falla"</formula>
    </cfRule>
    <cfRule type="cellIs" dxfId="118" priority="43" stopIfTrue="1" operator="equal">
      <formula>"Pasa"</formula>
    </cfRule>
    <cfRule type="cellIs" dxfId="117" priority="49" stopIfTrue="1" operator="equal">
      <formula>"Pasa"</formula>
    </cfRule>
    <cfRule type="cellIs" dxfId="116" priority="45" stopIfTrue="1" operator="equal">
      <formula>"N/A"</formula>
    </cfRule>
    <cfRule type="cellIs" dxfId="115" priority="46" stopIfTrue="1" operator="equal">
      <formula>"N/T"</formula>
    </cfRule>
    <cfRule type="cellIs" dxfId="114" priority="47" stopIfTrue="1" operator="equal">
      <formula>"N/D"</formula>
    </cfRule>
    <cfRule type="expression" dxfId="113" priority="48" stopIfTrue="1">
      <formula>ISBLANK(D56)</formula>
    </cfRule>
  </conditionalFormatting>
  <conditionalFormatting sqref="D56:D67">
    <cfRule type="cellIs" dxfId="112" priority="64" stopIfTrue="1" operator="equal">
      <formula>"N/T"</formula>
    </cfRule>
    <cfRule type="cellIs" dxfId="111" priority="61" stopIfTrue="1" operator="equal">
      <formula>"Pasa"</formula>
    </cfRule>
    <cfRule type="cellIs" dxfId="110" priority="62" stopIfTrue="1" operator="equal">
      <formula>"Falla"</formula>
    </cfRule>
    <cfRule type="cellIs" dxfId="109" priority="63" stopIfTrue="1" operator="equal">
      <formula>"N/A"</formula>
    </cfRule>
    <cfRule type="cellIs" dxfId="108" priority="65" stopIfTrue="1" operator="equal">
      <formula>"N/D"</formula>
    </cfRule>
    <cfRule type="expression" dxfId="107" priority="54" stopIfTrue="1">
      <formula>ISBLANK(D56)</formula>
    </cfRule>
    <cfRule type="cellIs" dxfId="106" priority="55" stopIfTrue="1" operator="equal">
      <formula>"Pasa"</formula>
    </cfRule>
    <cfRule type="cellIs" dxfId="105" priority="56" stopIfTrue="1" operator="equal">
      <formula>"Falla"</formula>
    </cfRule>
    <cfRule type="cellIs" dxfId="104" priority="57" stopIfTrue="1" operator="equal">
      <formula>"N/A"</formula>
    </cfRule>
    <cfRule type="cellIs" dxfId="103" priority="58" stopIfTrue="1" operator="equal">
      <formula>"N/T"</formula>
    </cfRule>
    <cfRule type="cellIs" dxfId="102" priority="59" stopIfTrue="1" operator="equal">
      <formula>"N/D"</formula>
    </cfRule>
    <cfRule type="expression" dxfId="101" priority="60" stopIfTrue="1">
      <formula>ISBLANK(D56)</formula>
    </cfRule>
  </conditionalFormatting>
  <conditionalFormatting sqref="D73:D82">
    <cfRule type="cellIs" dxfId="100" priority="71" stopIfTrue="1" operator="equal">
      <formula>"N/T"</formula>
    </cfRule>
    <cfRule type="cellIs" dxfId="99" priority="72" stopIfTrue="1" operator="equal">
      <formula>"N/D"</formula>
    </cfRule>
    <cfRule type="cellIs" dxfId="98" priority="78" stopIfTrue="1" operator="equal">
      <formula>"N/D"</formula>
    </cfRule>
    <cfRule type="cellIs" dxfId="97" priority="77" stopIfTrue="1" operator="equal">
      <formula>"N/T"</formula>
    </cfRule>
    <cfRule type="cellIs" dxfId="96" priority="76" stopIfTrue="1" operator="equal">
      <formula>"N/A"</formula>
    </cfRule>
    <cfRule type="cellIs" dxfId="95" priority="75" stopIfTrue="1" operator="equal">
      <formula>"Falla"</formula>
    </cfRule>
    <cfRule type="cellIs" dxfId="94" priority="74" stopIfTrue="1" operator="equal">
      <formula>"Pasa"</formula>
    </cfRule>
    <cfRule type="cellIs" dxfId="93" priority="68" stopIfTrue="1" operator="equal">
      <formula>"Pasa"</formula>
    </cfRule>
    <cfRule type="cellIs" dxfId="92" priority="69" stopIfTrue="1" operator="equal">
      <formula>"Falla"</formula>
    </cfRule>
    <cfRule type="cellIs" dxfId="91" priority="70" stopIfTrue="1" operator="equal">
      <formula>"N/A"</formula>
    </cfRule>
    <cfRule type="expression" dxfId="90" priority="73" stopIfTrue="1">
      <formula>ISBLANK(D73)</formula>
    </cfRule>
  </conditionalFormatting>
  <conditionalFormatting sqref="D90:D99">
    <cfRule type="cellIs" dxfId="89" priority="91" stopIfTrue="1" operator="equal">
      <formula>"N/D"</formula>
    </cfRule>
    <cfRule type="cellIs" dxfId="88" priority="85" stopIfTrue="1" operator="equal">
      <formula>"N/D"</formula>
    </cfRule>
    <cfRule type="expression" dxfId="87" priority="86" stopIfTrue="1">
      <formula>ISBLANK(D90)</formula>
    </cfRule>
    <cfRule type="cellIs" dxfId="86" priority="87" stopIfTrue="1" operator="equal">
      <formula>"Pasa"</formula>
    </cfRule>
    <cfRule type="cellIs" dxfId="85" priority="88" stopIfTrue="1" operator="equal">
      <formula>"Falla"</formula>
    </cfRule>
    <cfRule type="cellIs" dxfId="84" priority="89" stopIfTrue="1" operator="equal">
      <formula>"N/A"</formula>
    </cfRule>
    <cfRule type="cellIs" dxfId="83" priority="90" stopIfTrue="1" operator="equal">
      <formula>"N/T"</formula>
    </cfRule>
    <cfRule type="cellIs" dxfId="82" priority="84" stopIfTrue="1" operator="equal">
      <formula>"N/T"</formula>
    </cfRule>
    <cfRule type="cellIs" dxfId="81" priority="83" stopIfTrue="1" operator="equal">
      <formula>"N/A"</formula>
    </cfRule>
    <cfRule type="cellIs" dxfId="80" priority="81" stopIfTrue="1" operator="equal">
      <formula>"Pasa"</formula>
    </cfRule>
    <cfRule type="cellIs" dxfId="79" priority="82" stopIfTrue="1" operator="equal">
      <formula>"Falla"</formula>
    </cfRule>
  </conditionalFormatting>
  <conditionalFormatting sqref="D90:D101">
    <cfRule type="cellIs" dxfId="78" priority="93" stopIfTrue="1" operator="equal">
      <formula>"Pasa"</formula>
    </cfRule>
    <cfRule type="cellIs" dxfId="77" priority="103" stopIfTrue="1" operator="equal">
      <formula>"N/D"</formula>
    </cfRule>
    <cfRule type="cellIs" dxfId="76" priority="102" stopIfTrue="1" operator="equal">
      <formula>"N/T"</formula>
    </cfRule>
    <cfRule type="cellIs" dxfId="75" priority="95" stopIfTrue="1" operator="equal">
      <formula>"N/A"</formula>
    </cfRule>
    <cfRule type="cellIs" dxfId="74" priority="100" stopIfTrue="1" operator="equal">
      <formula>"Falla"</formula>
    </cfRule>
    <cfRule type="cellIs" dxfId="73" priority="99" stopIfTrue="1" operator="equal">
      <formula>"Pasa"</formula>
    </cfRule>
    <cfRule type="expression" dxfId="72" priority="98" stopIfTrue="1">
      <formula>ISBLANK(D90)</formula>
    </cfRule>
    <cfRule type="cellIs" dxfId="71" priority="97" stopIfTrue="1" operator="equal">
      <formula>"N/D"</formula>
    </cfRule>
    <cfRule type="cellIs" dxfId="70" priority="101" stopIfTrue="1" operator="equal">
      <formula>"N/A"</formula>
    </cfRule>
    <cfRule type="expression" dxfId="69" priority="92" stopIfTrue="1">
      <formula>ISBLANK(D90)</formula>
    </cfRule>
    <cfRule type="cellIs" dxfId="68" priority="96" stopIfTrue="1" operator="equal">
      <formula>"N/T"</formula>
    </cfRule>
    <cfRule type="cellIs" dxfId="67" priority="94" stopIfTrue="1" operator="equal">
      <formula>"Falla"</formula>
    </cfRule>
  </conditionalFormatting>
  <conditionalFormatting sqref="D107:D116 D90:D101 D73:D84 D56:D67 D39:D50 D22:D33 F22:J22 F39:J39 F56:J56 F73:J73 F90:J90 F107:J107">
    <cfRule type="cellIs" dxfId="66" priority="130" stopIfTrue="1" operator="equal">
      <formula>"Pasa"</formula>
    </cfRule>
  </conditionalFormatting>
  <conditionalFormatting sqref="D107:D116">
    <cfRule type="cellIs" dxfId="65" priority="127" stopIfTrue="1" operator="equal">
      <formula>"N/T"</formula>
    </cfRule>
    <cfRule type="cellIs" dxfId="64" priority="110" stopIfTrue="1" operator="equal">
      <formula>"N/D"</formula>
    </cfRule>
    <cfRule type="cellIs" dxfId="63" priority="122" stopIfTrue="1" operator="equal">
      <formula>"N/D"</formula>
    </cfRule>
    <cfRule type="cellIs" dxfId="62" priority="121" stopIfTrue="1" operator="equal">
      <formula>"N/T"</formula>
    </cfRule>
    <cfRule type="cellIs" dxfId="61" priority="120" stopIfTrue="1" operator="equal">
      <formula>"N/A"</formula>
    </cfRule>
    <cfRule type="cellIs" dxfId="60" priority="126" stopIfTrue="1" operator="equal">
      <formula>"N/A"</formula>
    </cfRule>
    <cfRule type="cellIs" dxfId="59" priority="119" stopIfTrue="1" operator="equal">
      <formula>"Falla"</formula>
    </cfRule>
    <cfRule type="cellIs" dxfId="58" priority="128" stopIfTrue="1" operator="equal">
      <formula>"N/D"</formula>
    </cfRule>
    <cfRule type="cellIs" dxfId="57" priority="125" stopIfTrue="1" operator="equal">
      <formula>"Falla"</formula>
    </cfRule>
    <cfRule type="cellIs" dxfId="56" priority="124" stopIfTrue="1" operator="equal">
      <formula>"Pasa"</formula>
    </cfRule>
    <cfRule type="cellIs" dxfId="55" priority="106" stopIfTrue="1" operator="equal">
      <formula>"Pasa"</formula>
    </cfRule>
    <cfRule type="cellIs" dxfId="54" priority="107" stopIfTrue="1" operator="equal">
      <formula>"Falla"</formula>
    </cfRule>
    <cfRule type="cellIs" dxfId="53" priority="108" stopIfTrue="1" operator="equal">
      <formula>"N/A"</formula>
    </cfRule>
    <cfRule type="cellIs" dxfId="52" priority="109" stopIfTrue="1" operator="equal">
      <formula>"N/T"</formula>
    </cfRule>
    <cfRule type="expression" dxfId="51" priority="123" stopIfTrue="1">
      <formula>ISBLANK(D107)</formula>
    </cfRule>
    <cfRule type="expression" dxfId="50" priority="111" stopIfTrue="1">
      <formula>ISBLANK(D107)</formula>
    </cfRule>
    <cfRule type="cellIs" dxfId="49" priority="112" stopIfTrue="1" operator="equal">
      <formula>"Pasa"</formula>
    </cfRule>
    <cfRule type="cellIs" dxfId="48" priority="113" stopIfTrue="1" operator="equal">
      <formula>"Falla"</formula>
    </cfRule>
    <cfRule type="cellIs" dxfId="47" priority="114" stopIfTrue="1" operator="equal">
      <formula>"N/A"</formula>
    </cfRule>
    <cfRule type="cellIs" dxfId="46" priority="115" stopIfTrue="1" operator="equal">
      <formula>"N/T"</formula>
    </cfRule>
    <cfRule type="cellIs" dxfId="45" priority="116" stopIfTrue="1" operator="equal">
      <formula>"N/D"</formula>
    </cfRule>
    <cfRule type="expression" dxfId="44" priority="117" stopIfTrue="1">
      <formula>ISBLANK(D107)</formula>
    </cfRule>
    <cfRule type="cellIs" dxfId="43" priority="118" stopIfTrue="1" operator="equal">
      <formula>"Pasa"</formula>
    </cfRule>
  </conditionalFormatting>
  <conditionalFormatting sqref="E22:E35 E39:E52 E56:E69 E73:E86 E90:E103 E107:E116">
    <cfRule type="cellIs" dxfId="42" priority="129" stopIfTrue="1" operator="equal">
      <formula>"ERR"</formula>
    </cfRule>
  </conditionalFormatting>
  <conditionalFormatting sqref="F22:J22 D22:D33 F39:J39 D39:D50 F56:J56 D56:D67 F73:J73 D73:D84 F90:J90 D90:D101 F107:J107 D107:D116">
    <cfRule type="cellIs" dxfId="41" priority="131" stopIfTrue="1" operator="equal">
      <formula>"Falla"</formula>
    </cfRule>
    <cfRule type="cellIs" dxfId="40" priority="132" stopIfTrue="1" operator="equal">
      <formula>"N/A"</formula>
    </cfRule>
    <cfRule type="cellIs" dxfId="39" priority="133" stopIfTrue="1" operator="equal">
      <formula>"N/T"</formula>
    </cfRule>
    <cfRule type="cellIs" dxfId="38" priority="134" stopIfTrue="1" operator="equal">
      <formula>"N/D"</formula>
    </cfRule>
  </conditionalFormatting>
  <conditionalFormatting sqref="N13:N14">
    <cfRule type="cellIs" dxfId="37" priority="140" stopIfTrue="1" operator="equal">
      <formula>"N/D"</formula>
    </cfRule>
    <cfRule type="cellIs" dxfId="36" priority="139" stopIfTrue="1" operator="equal">
      <formula>"N/T"</formula>
    </cfRule>
    <cfRule type="cellIs" dxfId="35" priority="138" stopIfTrue="1" operator="equal">
      <formula>"N/A"</formula>
    </cfRule>
    <cfRule type="cellIs" dxfId="34" priority="137" stopIfTrue="1" operator="equal">
      <formula>"Falla"</formula>
    </cfRule>
    <cfRule type="cellIs" dxfId="33" priority="136" stopIfTrue="1" operator="equal">
      <formula>"Pasa"</formula>
    </cfRule>
    <cfRule type="expression" dxfId="32" priority="135" stopIfTrue="1">
      <formula>ISBLANK(N13)</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'DATA - Oculta'!$U$9:$U$13</xm:f>
          </x14:formula1>
          <xm:sqref>D18:D19 D22:D33 D35 D39:D50 D52 D56:D67 D69 D73:D84 D86 D90:D101 D103 D107:D116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I1000"/>
  <sheetViews>
    <sheetView workbookViewId="0"/>
  </sheetViews>
  <sheetFormatPr baseColWidth="10" defaultColWidth="12.6640625" defaultRowHeight="15" customHeight="1"/>
  <cols>
    <col min="1" max="1" width="7.83203125" customWidth="1"/>
    <col min="2" max="2" width="16.1640625" customWidth="1"/>
    <col min="3" max="3" width="56" customWidth="1"/>
    <col min="4" max="4" width="18.33203125" customWidth="1"/>
    <col min="5" max="5" width="5.5" customWidth="1"/>
    <col min="6" max="6" width="16.5" customWidth="1"/>
    <col min="7" max="7" width="14.6640625" customWidth="1"/>
    <col min="8" max="8" width="12.5" customWidth="1"/>
    <col min="9" max="9" width="11.6640625" customWidth="1"/>
    <col min="10" max="10" width="17.33203125" customWidth="1"/>
    <col min="11" max="11" width="14.5" customWidth="1"/>
    <col min="12" max="12" width="12.5" customWidth="1"/>
    <col min="13" max="13" width="18.5" customWidth="1"/>
    <col min="14" max="15" width="12.5" customWidth="1"/>
    <col min="16" max="16" width="19.5" customWidth="1"/>
    <col min="17" max="17" width="6.83203125" customWidth="1"/>
    <col min="18" max="18" width="4.6640625" customWidth="1"/>
    <col min="19" max="19" width="12.83203125" customWidth="1"/>
    <col min="20" max="20" width="12.1640625" customWidth="1"/>
    <col min="21" max="21" width="6.6640625" customWidth="1"/>
    <col min="22" max="22" width="5.5" customWidth="1"/>
    <col min="23" max="23" width="12" customWidth="1"/>
    <col min="24" max="24" width="11.83203125" customWidth="1"/>
    <col min="25" max="25" width="7.33203125" customWidth="1"/>
    <col min="26" max="35" width="14.5" customWidth="1"/>
  </cols>
  <sheetData>
    <row r="1" spans="1:35" ht="14.25" customHeight="1">
      <c r="A1" s="22"/>
      <c r="B1" s="64"/>
      <c r="C1" s="64"/>
      <c r="D1" s="120"/>
      <c r="E1" s="66"/>
      <c r="F1" s="18"/>
      <c r="G1" s="18"/>
      <c r="H1" s="18"/>
      <c r="I1" s="18"/>
      <c r="J1" s="18"/>
      <c r="K1" s="18"/>
      <c r="L1" s="18"/>
      <c r="M1" s="18"/>
      <c r="N1" s="18"/>
      <c r="O1" s="18"/>
      <c r="P1" s="18"/>
      <c r="Q1" s="18"/>
      <c r="R1" s="18"/>
      <c r="S1" s="18"/>
      <c r="T1" s="18"/>
      <c r="U1" s="18"/>
      <c r="V1" s="18"/>
      <c r="W1" s="18"/>
      <c r="X1" s="18"/>
      <c r="Y1" s="18"/>
      <c r="Z1" s="18"/>
      <c r="AA1" s="22"/>
      <c r="AB1" s="22"/>
      <c r="AC1" s="22"/>
      <c r="AD1" s="22"/>
      <c r="AE1" s="22"/>
      <c r="AF1" s="22"/>
      <c r="AG1" s="22"/>
      <c r="AH1" s="22"/>
      <c r="AI1" s="22"/>
    </row>
    <row r="2" spans="1:35" ht="27" customHeight="1">
      <c r="A2" s="22"/>
      <c r="B2" s="19" t="s">
        <v>0</v>
      </c>
      <c r="C2" s="22"/>
      <c r="D2" s="120"/>
      <c r="E2" s="66"/>
      <c r="F2" s="22"/>
      <c r="G2" s="22"/>
      <c r="H2" s="22"/>
      <c r="I2" s="22"/>
      <c r="J2" s="22"/>
      <c r="K2" s="22"/>
      <c r="L2" s="22"/>
      <c r="M2" s="22"/>
      <c r="N2" s="22"/>
      <c r="O2" s="22"/>
      <c r="P2" s="18"/>
      <c r="Q2" s="18"/>
      <c r="R2" s="18"/>
      <c r="S2" s="18"/>
      <c r="T2" s="18"/>
      <c r="U2" s="18"/>
      <c r="V2" s="18"/>
      <c r="W2" s="18"/>
      <c r="X2" s="18"/>
      <c r="Y2" s="18"/>
      <c r="Z2" s="18"/>
      <c r="AA2" s="22"/>
      <c r="AB2" s="22"/>
      <c r="AC2" s="22"/>
      <c r="AD2" s="22"/>
      <c r="AE2" s="22"/>
      <c r="AF2" s="22"/>
      <c r="AG2" s="22"/>
      <c r="AH2" s="22"/>
      <c r="AI2" s="22"/>
    </row>
    <row r="3" spans="1:35" ht="26.25" customHeight="1">
      <c r="A3" s="22"/>
      <c r="B3" s="20" t="s">
        <v>2</v>
      </c>
      <c r="C3" s="22"/>
      <c r="D3" s="120"/>
      <c r="E3" s="66"/>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ht="26.25" customHeight="1">
      <c r="A4" s="22"/>
      <c r="B4" s="1"/>
      <c r="C4" s="21"/>
      <c r="D4" s="121"/>
      <c r="E4" s="22"/>
      <c r="F4" s="22"/>
      <c r="G4" s="22"/>
      <c r="H4" s="22"/>
      <c r="I4" s="22"/>
      <c r="J4" s="22"/>
      <c r="K4" s="18"/>
      <c r="L4" s="22"/>
      <c r="M4" s="22"/>
      <c r="N4" s="18"/>
      <c r="O4" s="18"/>
      <c r="P4" s="22"/>
      <c r="Q4" s="22"/>
      <c r="R4" s="22"/>
      <c r="S4" s="22"/>
      <c r="T4" s="22"/>
      <c r="U4" s="22"/>
      <c r="V4" s="22"/>
      <c r="W4" s="22"/>
      <c r="X4" s="22"/>
      <c r="Y4" s="22"/>
      <c r="Z4" s="22"/>
      <c r="AA4" s="22"/>
      <c r="AB4" s="22"/>
      <c r="AC4" s="22"/>
      <c r="AD4" s="22"/>
      <c r="AE4" s="22"/>
      <c r="AF4" s="22"/>
      <c r="AG4" s="22"/>
      <c r="AH4" s="22"/>
      <c r="AI4" s="22"/>
    </row>
    <row r="5" spans="1:35" ht="27.75" customHeight="1">
      <c r="A5" s="22"/>
      <c r="B5" s="8" t="s">
        <v>78</v>
      </c>
      <c r="C5" s="8"/>
      <c r="D5" s="122"/>
      <c r="E5" s="68"/>
      <c r="F5" s="67"/>
      <c r="G5" s="67"/>
      <c r="H5" s="67"/>
      <c r="I5" s="67"/>
      <c r="J5" s="67"/>
      <c r="K5" s="67"/>
      <c r="L5" s="67"/>
      <c r="M5" s="67"/>
      <c r="N5" s="23"/>
      <c r="O5" s="23"/>
      <c r="P5" s="22"/>
      <c r="Q5" s="22"/>
      <c r="R5" s="22"/>
      <c r="S5" s="22"/>
      <c r="T5" s="22"/>
      <c r="U5" s="22"/>
      <c r="V5" s="22"/>
      <c r="W5" s="22"/>
      <c r="X5" s="22"/>
      <c r="Y5" s="22"/>
      <c r="Z5" s="22"/>
      <c r="AA5" s="31"/>
      <c r="AB5" s="31"/>
      <c r="AC5" s="31"/>
      <c r="AD5" s="31"/>
      <c r="AE5" s="31"/>
      <c r="AF5" s="31"/>
      <c r="AG5" s="31"/>
      <c r="AH5" s="31"/>
      <c r="AI5" s="31"/>
    </row>
    <row r="6" spans="1:35" ht="11.25" customHeight="1">
      <c r="A6" s="22"/>
      <c r="B6" s="165"/>
      <c r="C6" s="165"/>
      <c r="D6" s="166"/>
      <c r="E6" s="167"/>
      <c r="F6" s="165"/>
      <c r="G6" s="165"/>
      <c r="H6" s="165"/>
      <c r="I6" s="165"/>
      <c r="J6" s="165"/>
      <c r="K6" s="165"/>
      <c r="L6" s="165"/>
      <c r="M6" s="165"/>
      <c r="N6" s="18"/>
      <c r="O6" s="18"/>
      <c r="P6" s="22"/>
      <c r="Q6" s="22"/>
      <c r="R6" s="22"/>
      <c r="S6" s="22"/>
      <c r="T6" s="22"/>
      <c r="U6" s="22"/>
      <c r="V6" s="22"/>
      <c r="W6" s="22"/>
      <c r="X6" s="22"/>
      <c r="Y6" s="22"/>
      <c r="Z6" s="22"/>
      <c r="AA6" s="22"/>
      <c r="AB6" s="22"/>
      <c r="AC6" s="22"/>
      <c r="AD6" s="22"/>
      <c r="AE6" s="22"/>
      <c r="AF6" s="22"/>
      <c r="AG6" s="22"/>
      <c r="AH6" s="22"/>
      <c r="AI6" s="22"/>
    </row>
    <row r="7" spans="1:35" ht="12.75" customHeight="1">
      <c r="A7" s="22"/>
      <c r="B7" s="18"/>
      <c r="C7" s="18"/>
      <c r="D7" s="126"/>
      <c r="E7" s="66"/>
      <c r="F7" s="18"/>
      <c r="G7" s="18"/>
      <c r="H7" s="18"/>
      <c r="I7" s="18"/>
      <c r="J7" s="18"/>
      <c r="K7" s="18"/>
      <c r="L7" s="18"/>
      <c r="M7" s="18"/>
      <c r="N7" s="18"/>
      <c r="O7" s="18"/>
      <c r="P7" s="22"/>
      <c r="Q7" s="22"/>
      <c r="R7" s="22"/>
      <c r="S7" s="22"/>
      <c r="T7" s="22"/>
      <c r="U7" s="22"/>
      <c r="V7" s="22"/>
      <c r="W7" s="22"/>
      <c r="X7" s="22"/>
      <c r="Y7" s="22"/>
      <c r="Z7" s="22"/>
      <c r="AA7" s="22"/>
      <c r="AB7" s="22"/>
      <c r="AC7" s="22"/>
      <c r="AD7" s="22"/>
      <c r="AE7" s="22"/>
      <c r="AF7" s="22"/>
      <c r="AG7" s="22"/>
      <c r="AH7" s="22"/>
      <c r="AI7" s="22"/>
    </row>
    <row r="8" spans="1:35" ht="18.75" customHeight="1">
      <c r="A8" s="22"/>
      <c r="B8" s="71" t="s">
        <v>250</v>
      </c>
      <c r="C8" s="18"/>
      <c r="D8" s="127"/>
      <c r="E8" s="66"/>
      <c r="F8" s="18"/>
      <c r="G8" s="18"/>
      <c r="H8" s="18"/>
      <c r="I8" s="18"/>
      <c r="J8" s="18"/>
      <c r="K8" s="18"/>
      <c r="L8" s="18"/>
      <c r="M8" s="18"/>
      <c r="N8" s="18"/>
      <c r="O8" s="18"/>
      <c r="P8" s="22"/>
      <c r="Q8" s="22"/>
      <c r="R8" s="22"/>
      <c r="S8" s="22"/>
      <c r="T8" s="22"/>
      <c r="U8" s="22"/>
      <c r="V8" s="22"/>
      <c r="W8" s="22"/>
      <c r="X8" s="22"/>
      <c r="Y8" s="22"/>
      <c r="Z8" s="22"/>
      <c r="AA8" s="22"/>
      <c r="AB8" s="22"/>
      <c r="AC8" s="22"/>
      <c r="AD8" s="22"/>
      <c r="AE8" s="22"/>
      <c r="AF8" s="22"/>
      <c r="AG8" s="22"/>
      <c r="AH8" s="22"/>
      <c r="AI8" s="22"/>
    </row>
    <row r="9" spans="1:35" ht="30" customHeight="1">
      <c r="A9" s="22"/>
      <c r="B9" s="251" t="s">
        <v>80</v>
      </c>
      <c r="C9" s="239"/>
      <c r="D9" s="239"/>
      <c r="E9" s="239"/>
      <c r="F9" s="239"/>
      <c r="G9" s="239"/>
      <c r="H9" s="239"/>
      <c r="I9" s="239"/>
      <c r="J9" s="239"/>
      <c r="K9" s="239"/>
      <c r="L9" s="239"/>
      <c r="M9" s="240"/>
      <c r="N9" s="18"/>
      <c r="O9" s="18"/>
      <c r="P9" s="22"/>
      <c r="Q9" s="22"/>
      <c r="R9" s="22"/>
      <c r="S9" s="22"/>
      <c r="T9" s="22"/>
      <c r="U9" s="22"/>
      <c r="V9" s="22"/>
      <c r="W9" s="22"/>
      <c r="X9" s="22"/>
      <c r="Y9" s="22"/>
      <c r="Z9" s="22"/>
      <c r="AA9" s="22"/>
      <c r="AB9" s="22"/>
      <c r="AC9" s="22"/>
      <c r="AD9" s="22"/>
      <c r="AE9" s="22"/>
      <c r="AF9" s="22"/>
      <c r="AG9" s="22"/>
      <c r="AH9" s="22"/>
      <c r="AI9" s="22"/>
    </row>
    <row r="10" spans="1:35" ht="17.25" customHeight="1">
      <c r="A10" s="22"/>
      <c r="B10" s="18"/>
      <c r="C10" s="18"/>
      <c r="D10" s="127"/>
      <c r="E10" s="66"/>
      <c r="F10" s="22"/>
      <c r="G10" s="22"/>
      <c r="H10" s="22"/>
      <c r="I10" s="22"/>
      <c r="J10" s="22"/>
      <c r="K10" s="18"/>
      <c r="L10" s="18"/>
      <c r="M10" s="18"/>
      <c r="N10" s="18"/>
      <c r="O10" s="18"/>
      <c r="P10" s="18"/>
      <c r="Q10" s="18"/>
      <c r="R10" s="18"/>
      <c r="S10" s="22"/>
      <c r="T10" s="22"/>
      <c r="U10" s="18"/>
      <c r="V10" s="18"/>
      <c r="W10" s="18"/>
      <c r="X10" s="18"/>
      <c r="Y10" s="18"/>
      <c r="Z10" s="22"/>
      <c r="AA10" s="22"/>
      <c r="AB10" s="22"/>
      <c r="AC10" s="22"/>
      <c r="AD10" s="22"/>
      <c r="AE10" s="22"/>
      <c r="AF10" s="22"/>
      <c r="AG10" s="22"/>
      <c r="AH10" s="22"/>
      <c r="AI10" s="22"/>
    </row>
    <row r="11" spans="1:35" ht="25.5" customHeight="1">
      <c r="A11" s="22"/>
      <c r="B11" s="252" t="s">
        <v>81</v>
      </c>
      <c r="C11" s="253"/>
      <c r="D11" s="121"/>
      <c r="E11" s="22"/>
      <c r="F11" s="72" t="s">
        <v>82</v>
      </c>
      <c r="G11" s="73" t="s">
        <v>83</v>
      </c>
      <c r="H11" s="74" t="s">
        <v>84</v>
      </c>
      <c r="I11" s="63"/>
      <c r="J11" s="72" t="s">
        <v>85</v>
      </c>
      <c r="K11" s="73" t="s">
        <v>83</v>
      </c>
      <c r="L11" s="74" t="s">
        <v>84</v>
      </c>
      <c r="M11" s="18"/>
      <c r="N11" s="18"/>
      <c r="O11" s="18"/>
      <c r="P11" s="18"/>
      <c r="Q11" s="18"/>
      <c r="R11" s="18"/>
      <c r="S11" s="22"/>
      <c r="T11" s="22"/>
      <c r="U11" s="18"/>
      <c r="V11" s="18"/>
      <c r="W11" s="18"/>
      <c r="X11" s="18"/>
      <c r="Y11" s="18"/>
      <c r="Z11" s="22"/>
      <c r="AA11" s="22"/>
      <c r="AB11" s="22"/>
      <c r="AC11" s="22"/>
      <c r="AD11" s="22"/>
      <c r="AE11" s="22"/>
      <c r="AF11" s="22"/>
      <c r="AG11" s="22"/>
      <c r="AH11" s="22"/>
      <c r="AI11" s="22"/>
    </row>
    <row r="12" spans="1:35" ht="12" customHeight="1">
      <c r="A12" s="22"/>
      <c r="B12" s="76" t="s">
        <v>86</v>
      </c>
      <c r="C12" s="77">
        <f>COUNTIF($B$21:$B$99,B12)</f>
        <v>5</v>
      </c>
      <c r="D12" s="121"/>
      <c r="E12" s="22"/>
      <c r="F12" s="78" t="s">
        <v>87</v>
      </c>
      <c r="G12" s="79">
        <f ca="1">J23+J40+J57+J74+J91</f>
        <v>0</v>
      </c>
      <c r="H12" s="80">
        <f t="shared" ref="H12:H14" ca="1" si="0">IF(($G$15+$K$15)=0,0,G12/($G$15+$K$15))</f>
        <v>0</v>
      </c>
      <c r="I12" s="22"/>
      <c r="J12" s="81" t="s">
        <v>88</v>
      </c>
      <c r="K12" s="79">
        <f ca="1">G23+G40+G57+G74+G91</f>
        <v>0</v>
      </c>
      <c r="L12" s="80">
        <f t="shared" ref="L12:L14" ca="1" si="1">IF(($G$15+$K$15)=0,0,K12/($G$15+$K$15))</f>
        <v>0</v>
      </c>
      <c r="M12" s="18"/>
      <c r="N12" s="82" t="s">
        <v>89</v>
      </c>
      <c r="O12" s="83" t="s">
        <v>90</v>
      </c>
      <c r="P12" s="18"/>
      <c r="Q12" s="18"/>
      <c r="R12" s="18"/>
      <c r="S12" s="22"/>
      <c r="T12" s="22"/>
      <c r="U12" s="18"/>
      <c r="V12" s="18"/>
      <c r="W12" s="18"/>
      <c r="X12" s="18"/>
      <c r="Y12" s="18"/>
      <c r="Z12" s="22"/>
      <c r="AA12" s="22"/>
      <c r="AB12" s="22"/>
      <c r="AC12" s="22"/>
      <c r="AD12" s="22"/>
      <c r="AE12" s="22"/>
      <c r="AF12" s="22"/>
      <c r="AG12" s="22"/>
      <c r="AH12" s="22"/>
      <c r="AI12" s="22"/>
    </row>
    <row r="13" spans="1:35" ht="12" customHeight="1">
      <c r="A13" s="22"/>
      <c r="B13" s="76"/>
      <c r="C13" s="77"/>
      <c r="D13" s="121"/>
      <c r="E13" s="22"/>
      <c r="F13" s="78" t="s">
        <v>91</v>
      </c>
      <c r="G13" s="79">
        <f ca="1">I23+I40+I57+I74+I91</f>
        <v>0</v>
      </c>
      <c r="H13" s="80">
        <f t="shared" ca="1" si="0"/>
        <v>0</v>
      </c>
      <c r="I13" s="22"/>
      <c r="J13" s="81" t="s">
        <v>92</v>
      </c>
      <c r="K13" s="79">
        <f ca="1">F23+F40+F57+F74+F91</f>
        <v>0</v>
      </c>
      <c r="L13" s="80">
        <f t="shared" ca="1" si="1"/>
        <v>0</v>
      </c>
      <c r="M13" s="18"/>
      <c r="N13" s="84" t="s">
        <v>93</v>
      </c>
      <c r="O13" s="83" t="s">
        <v>94</v>
      </c>
      <c r="P13" s="18"/>
      <c r="Q13" s="18"/>
      <c r="R13" s="18"/>
      <c r="S13" s="22"/>
      <c r="T13" s="22"/>
      <c r="U13" s="18"/>
      <c r="V13" s="18"/>
      <c r="W13" s="18"/>
      <c r="X13" s="18"/>
      <c r="Y13" s="18"/>
      <c r="Z13" s="22"/>
      <c r="AA13" s="22"/>
      <c r="AB13" s="22"/>
      <c r="AC13" s="22"/>
      <c r="AD13" s="22"/>
      <c r="AE13" s="22"/>
      <c r="AF13" s="22"/>
      <c r="AG13" s="22"/>
      <c r="AH13" s="22"/>
      <c r="AI13" s="22"/>
    </row>
    <row r="14" spans="1:35" ht="12" customHeight="1">
      <c r="A14" s="22"/>
      <c r="B14" s="85" t="s">
        <v>95</v>
      </c>
      <c r="C14" s="86">
        <f>C12+C13</f>
        <v>5</v>
      </c>
      <c r="D14" s="121"/>
      <c r="E14" s="22"/>
      <c r="F14" s="78" t="s">
        <v>96</v>
      </c>
      <c r="G14" s="79">
        <f ca="1">H23+H40+H57+H74+H91</f>
        <v>15</v>
      </c>
      <c r="H14" s="80">
        <f t="shared" ca="1" si="0"/>
        <v>1</v>
      </c>
      <c r="I14" s="22"/>
      <c r="J14" s="81" t="s">
        <v>97</v>
      </c>
      <c r="K14" s="79">
        <f ca="1">K23+K40+K57+K74+K91</f>
        <v>0</v>
      </c>
      <c r="L14" s="80">
        <f t="shared" ca="1" si="1"/>
        <v>0</v>
      </c>
      <c r="M14" s="18"/>
      <c r="N14" s="89" t="s">
        <v>98</v>
      </c>
      <c r="O14" s="83" t="s">
        <v>99</v>
      </c>
      <c r="P14" s="18"/>
      <c r="Q14" s="18"/>
      <c r="R14" s="18"/>
      <c r="S14" s="22"/>
      <c r="T14" s="22"/>
      <c r="U14" s="18"/>
      <c r="V14" s="18"/>
      <c r="W14" s="18"/>
      <c r="X14" s="18"/>
      <c r="Y14" s="18"/>
      <c r="Z14" s="22"/>
      <c r="AA14" s="22"/>
      <c r="AB14" s="22"/>
      <c r="AC14" s="22"/>
      <c r="AD14" s="22"/>
      <c r="AE14" s="22"/>
      <c r="AF14" s="22"/>
      <c r="AG14" s="22"/>
      <c r="AH14" s="22"/>
      <c r="AI14" s="22"/>
    </row>
    <row r="15" spans="1:35" ht="12" customHeight="1">
      <c r="A15" s="22"/>
      <c r="B15" s="63"/>
      <c r="C15" s="22"/>
      <c r="D15" s="121"/>
      <c r="E15" s="22"/>
      <c r="F15" s="85" t="s">
        <v>95</v>
      </c>
      <c r="G15" s="90">
        <f t="shared" ref="G15:H15" ca="1" si="2">SUM(G12:G14)</f>
        <v>15</v>
      </c>
      <c r="H15" s="91">
        <f t="shared" ca="1" si="2"/>
        <v>1</v>
      </c>
      <c r="I15" s="22"/>
      <c r="J15" s="85" t="s">
        <v>95</v>
      </c>
      <c r="K15" s="90">
        <f t="shared" ref="K15:L15" ca="1" si="3">SUM(K12:K13)</f>
        <v>0</v>
      </c>
      <c r="L15" s="91">
        <f t="shared" ca="1" si="3"/>
        <v>0</v>
      </c>
      <c r="M15" s="18"/>
      <c r="N15" s="18"/>
      <c r="O15" s="18"/>
      <c r="P15" s="18"/>
      <c r="Q15" s="18"/>
      <c r="R15" s="18"/>
      <c r="S15" s="22"/>
      <c r="T15" s="22"/>
      <c r="U15" s="18"/>
      <c r="V15" s="18"/>
      <c r="W15" s="18"/>
      <c r="X15" s="18"/>
      <c r="Y15" s="18"/>
      <c r="Z15" s="22"/>
      <c r="AA15" s="22"/>
      <c r="AB15" s="22"/>
      <c r="AC15" s="22"/>
      <c r="AD15" s="22"/>
      <c r="AE15" s="22"/>
      <c r="AF15" s="22"/>
      <c r="AG15" s="22"/>
      <c r="AH15" s="22"/>
      <c r="AI15" s="22"/>
    </row>
    <row r="16" spans="1:35" ht="12" customHeight="1">
      <c r="A16" s="22"/>
      <c r="B16" s="63"/>
      <c r="C16" s="22"/>
      <c r="D16" s="121"/>
      <c r="E16" s="22"/>
      <c r="F16" s="92"/>
      <c r="G16" s="92"/>
      <c r="H16" s="93"/>
      <c r="I16" s="22"/>
      <c r="J16" s="92"/>
      <c r="K16" s="92"/>
      <c r="L16" s="93"/>
      <c r="M16" s="18"/>
      <c r="N16" s="18"/>
      <c r="O16" s="18"/>
      <c r="P16" s="18"/>
      <c r="Q16" s="18"/>
      <c r="R16" s="18"/>
      <c r="S16" s="22"/>
      <c r="T16" s="22"/>
      <c r="U16" s="18"/>
      <c r="V16" s="18"/>
      <c r="W16" s="18"/>
      <c r="X16" s="18"/>
      <c r="Y16" s="18"/>
      <c r="Z16" s="22"/>
      <c r="AA16" s="22"/>
      <c r="AB16" s="22"/>
      <c r="AC16" s="22"/>
      <c r="AD16" s="22"/>
      <c r="AE16" s="22"/>
      <c r="AF16" s="22"/>
      <c r="AG16" s="22"/>
      <c r="AH16" s="22"/>
      <c r="AI16" s="22"/>
    </row>
    <row r="17" spans="1:35" ht="12.75" customHeight="1">
      <c r="A17" s="94" t="s">
        <v>100</v>
      </c>
      <c r="B17" s="95" t="s">
        <v>86</v>
      </c>
      <c r="C17" s="96" t="s">
        <v>251</v>
      </c>
      <c r="D17" s="128" t="s">
        <v>102</v>
      </c>
      <c r="E17" s="22"/>
      <c r="F17" s="254" t="s">
        <v>103</v>
      </c>
      <c r="G17" s="255"/>
      <c r="H17" s="255"/>
      <c r="I17" s="255"/>
      <c r="J17" s="256"/>
      <c r="K17" s="92"/>
      <c r="L17" s="93"/>
      <c r="M17" s="18"/>
      <c r="N17" s="18"/>
      <c r="O17" s="18"/>
      <c r="P17" s="18"/>
      <c r="Q17" s="18"/>
      <c r="R17" s="18"/>
      <c r="S17" s="22"/>
      <c r="T17" s="22"/>
      <c r="U17" s="18"/>
      <c r="V17" s="18"/>
      <c r="W17" s="18"/>
      <c r="X17" s="18"/>
      <c r="Y17" s="18"/>
      <c r="Z17" s="22"/>
      <c r="AA17" s="22"/>
      <c r="AB17" s="22"/>
      <c r="AC17" s="22"/>
      <c r="AD17" s="22"/>
      <c r="AE17" s="22"/>
      <c r="AF17" s="22"/>
      <c r="AG17" s="22"/>
      <c r="AH17" s="22"/>
      <c r="AI17" s="22"/>
    </row>
    <row r="18" spans="1:35" ht="12" customHeight="1">
      <c r="A18" s="98" t="s">
        <v>104</v>
      </c>
      <c r="B18" s="98" t="s">
        <v>104</v>
      </c>
      <c r="C18" s="98" t="s">
        <v>104</v>
      </c>
      <c r="D18" s="103" t="s">
        <v>93</v>
      </c>
      <c r="E18" s="22"/>
      <c r="F18" s="257"/>
      <c r="G18" s="245"/>
      <c r="H18" s="245"/>
      <c r="I18" s="245"/>
      <c r="J18" s="258"/>
      <c r="K18" s="92"/>
      <c r="L18" s="93"/>
      <c r="M18" s="18"/>
      <c r="N18" s="18"/>
      <c r="O18" s="18"/>
      <c r="P18" s="18"/>
      <c r="Q18" s="18"/>
      <c r="R18" s="18"/>
      <c r="S18" s="22"/>
      <c r="T18" s="22"/>
      <c r="U18" s="18"/>
      <c r="V18" s="18"/>
      <c r="W18" s="18"/>
      <c r="X18" s="18"/>
      <c r="Y18" s="18"/>
      <c r="Z18" s="22"/>
      <c r="AA18" s="22"/>
      <c r="AB18" s="22"/>
      <c r="AC18" s="22"/>
      <c r="AD18" s="22"/>
      <c r="AE18" s="22"/>
      <c r="AF18" s="22"/>
      <c r="AG18" s="22"/>
      <c r="AH18" s="22"/>
      <c r="AI18" s="22"/>
    </row>
    <row r="19" spans="1:35" ht="12" customHeight="1">
      <c r="A19" s="22"/>
      <c r="B19" s="18"/>
      <c r="C19" s="18"/>
      <c r="D19" s="121"/>
      <c r="E19" s="22"/>
      <c r="F19" s="257"/>
      <c r="G19" s="245"/>
      <c r="H19" s="245"/>
      <c r="I19" s="245"/>
      <c r="J19" s="258"/>
      <c r="K19" s="22"/>
      <c r="L19" s="18"/>
      <c r="M19" s="18"/>
      <c r="N19" s="18"/>
      <c r="O19" s="18"/>
      <c r="P19" s="18"/>
      <c r="Q19" s="18"/>
      <c r="R19" s="18"/>
      <c r="S19" s="22"/>
      <c r="T19" s="22"/>
      <c r="U19" s="18"/>
      <c r="V19" s="18"/>
      <c r="W19" s="18"/>
      <c r="X19" s="18"/>
      <c r="Y19" s="18"/>
      <c r="Z19" s="22"/>
      <c r="AA19" s="22"/>
      <c r="AB19" s="22"/>
      <c r="AC19" s="22"/>
      <c r="AD19" s="22"/>
      <c r="AE19" s="22"/>
      <c r="AF19" s="22"/>
      <c r="AG19" s="22"/>
      <c r="AH19" s="22"/>
      <c r="AI19" s="22"/>
    </row>
    <row r="20" spans="1:35" ht="12" customHeight="1">
      <c r="A20" s="22"/>
      <c r="B20" s="18"/>
      <c r="C20" s="18"/>
      <c r="D20" s="127"/>
      <c r="E20" s="100"/>
      <c r="F20" s="259"/>
      <c r="G20" s="260"/>
      <c r="H20" s="260"/>
      <c r="I20" s="260"/>
      <c r="J20" s="261"/>
      <c r="K20" s="18"/>
      <c r="L20" s="18"/>
      <c r="M20" s="18"/>
      <c r="N20" s="22"/>
      <c r="O20" s="22"/>
      <c r="P20" s="22"/>
      <c r="Q20" s="22"/>
      <c r="R20" s="22"/>
      <c r="S20" s="22"/>
      <c r="T20" s="22"/>
      <c r="U20" s="22"/>
      <c r="V20" s="22"/>
      <c r="W20" s="22"/>
      <c r="X20" s="22"/>
      <c r="Y20" s="22"/>
      <c r="Z20" s="22"/>
      <c r="AA20" s="22"/>
      <c r="AB20" s="22"/>
      <c r="AC20" s="22"/>
      <c r="AD20" s="22"/>
      <c r="AE20" s="22"/>
      <c r="AF20" s="22"/>
      <c r="AG20" s="22"/>
      <c r="AH20" s="22"/>
      <c r="AI20" s="22"/>
    </row>
    <row r="21" spans="1:35" ht="29.25" customHeight="1">
      <c r="A21" s="94" t="s">
        <v>100</v>
      </c>
      <c r="B21" s="95" t="s">
        <v>86</v>
      </c>
      <c r="C21" s="96" t="s">
        <v>251</v>
      </c>
      <c r="D21" s="128" t="s">
        <v>106</v>
      </c>
      <c r="E21" s="63"/>
      <c r="F21" s="22"/>
      <c r="G21" s="22"/>
      <c r="H21" s="22"/>
      <c r="I21" s="22"/>
      <c r="J21" s="22"/>
      <c r="K21" s="18"/>
      <c r="L21" s="18"/>
      <c r="M21" s="22"/>
      <c r="N21" s="22"/>
      <c r="O21" s="22"/>
      <c r="P21" s="22"/>
      <c r="Q21" s="22"/>
      <c r="R21" s="22"/>
      <c r="S21" s="22"/>
      <c r="T21" s="22"/>
      <c r="U21" s="22"/>
      <c r="V21" s="22"/>
      <c r="W21" s="22"/>
      <c r="X21" s="22"/>
      <c r="Y21" s="22"/>
      <c r="Z21" s="22"/>
      <c r="AA21" s="22"/>
      <c r="AB21" s="22"/>
      <c r="AC21" s="22"/>
      <c r="AD21" s="22"/>
      <c r="AE21" s="22"/>
      <c r="AF21" s="22"/>
      <c r="AG21" s="22"/>
      <c r="AH21" s="22"/>
      <c r="AI21" s="22"/>
    </row>
    <row r="22" spans="1:35" ht="12" customHeight="1">
      <c r="A22" s="99">
        <f t="array" ref="A22">IFERROR(INDEX('03.Muestra'!$B$8:$B$17,SMALL(IF("Página Web"='03.Muestra'!$D$8:$D$17,ROW('03.Muestra'!$B$8:$B$17)-MIN(ROW('03.Muestra'!$D$8:$D$17))+1,""),ROW()-21)),"")</f>
        <v>1</v>
      </c>
      <c r="B22" s="129" t="str">
        <f t="array" ref="B22">IFERROR(INDEX('03.Muestra'!$C$8:$C$17,SMALL(IF("Página Web"='03.Muestra'!$D$8:$D$17,ROW('03.Muestra'!$C$8:$C$17)-MIN(ROW('03.Muestra'!$D$8:$D$17))+1,""),ROW()-21)),"")</f>
        <v>Home</v>
      </c>
      <c r="C22" s="130" t="str">
        <f t="array" ref="C22">IFERROR(INDEX('03.Muestra'!$F$8:$F$17,SMALL(IF("Página Web"='03.Muestra'!$D$8:$D$17,ROW('03.Muestra'!$F$8:$F$17)-MIN(ROW('03.Muestra'!$D$8:$D$17))+1,""),ROW()-21)),"")</f>
        <v>https://pigmentoayd.com/</v>
      </c>
      <c r="D22" s="103" t="str">
        <f t="shared" ref="D22:D31" si="4">IF(C22="","",$D$18)</f>
        <v>N/A</v>
      </c>
      <c r="E22" s="66" t="str">
        <f t="shared" ref="E22:E31" si="5">IF(D22&lt;&gt;"",IF(AND(B22&lt;&gt;"",C22&lt;&gt;""),"","ERR"),"")</f>
        <v/>
      </c>
      <c r="F22" s="104" t="s">
        <v>89</v>
      </c>
      <c r="G22" s="89" t="s">
        <v>98</v>
      </c>
      <c r="H22" s="84" t="s">
        <v>93</v>
      </c>
      <c r="I22" s="105" t="s">
        <v>91</v>
      </c>
      <c r="J22" s="106" t="s">
        <v>87</v>
      </c>
      <c r="K22" s="131" t="s">
        <v>97</v>
      </c>
      <c r="L22" s="18"/>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ht="12" customHeight="1">
      <c r="A23" s="99">
        <f t="array" ref="A23">IFERROR(INDEX('03.Muestra'!$B$8:$B$17,SMALL(IF("Página Web"='03.Muestra'!$D$8:$D$17,ROW('03.Muestra'!$B$8:$B$17)-MIN(ROW('03.Muestra'!$D$8:$D$17))+1,""),ROW()-21)),"")</f>
        <v>2</v>
      </c>
      <c r="B23" s="129" t="str">
        <f t="array" ref="B23">IFERROR(INDEX('03.Muestra'!$C$8:$C$17,SMALL(IF("Página Web"='03.Muestra'!$D$8:$D$17,ROW('03.Muestra'!$C$8:$C$17)-MIN(ROW('03.Muestra'!$D$8:$D$17))+1,""),ROW()-21)),"")</f>
        <v>Contacto</v>
      </c>
      <c r="C23" s="130" t="str">
        <f t="array" ref="C23">IFERROR(INDEX('03.Muestra'!$F$8:$F$17,SMALL(IF("Página Web"='03.Muestra'!$D$8:$D$17,ROW('03.Muestra'!$F$8:$F$17)-MIN(ROW('03.Muestra'!$D$8:$D$17))+1,""),ROW()-21)),"")</f>
        <v>https://pigmentoayd.com/contacto</v>
      </c>
      <c r="D23" s="103" t="str">
        <f t="shared" si="4"/>
        <v>N/A</v>
      </c>
      <c r="E23" s="66" t="str">
        <f t="shared" si="5"/>
        <v/>
      </c>
      <c r="F23" s="107">
        <f ca="1">COUNTIF($D22:INDIRECT("$D" &amp;  SUM(ROW()-1,'03.Muestra'!$D$20)-1),F22)</f>
        <v>0</v>
      </c>
      <c r="G23" s="107">
        <f ca="1">COUNTIF($D22:INDIRECT("$D" &amp;  SUM(ROW()-1,'03.Muestra'!$D$20)-1),G22)</f>
        <v>0</v>
      </c>
      <c r="H23" s="107">
        <f ca="1">COUNTIF($D22:INDIRECT("$D" &amp;  SUM(ROW()-1,'03.Muestra'!$D$20)-1),H22)</f>
        <v>3</v>
      </c>
      <c r="I23" s="107">
        <f ca="1">COUNTIF($D22:INDIRECT("$D" &amp;  SUM(ROW()-1,'03.Muestra'!$D$20)-1),I22)</f>
        <v>0</v>
      </c>
      <c r="J23" s="107">
        <f ca="1">COUNTIF($D22:INDIRECT("$D" &amp;  SUM(ROW()-1,'03.Muestra'!$D$20)-1),J22)</f>
        <v>0</v>
      </c>
      <c r="K23" s="132">
        <f ca="1">IF(COUNTIF('03.Muestra'!$D$8:$D$17,"Página Web")=0,0,COUNTBLANK($D22:INDIRECT("$D" &amp;  SUM(ROW()-1,COUNTIF('03.Muestra'!$D$8:$D$17,"Página Web"))-1)))</f>
        <v>0</v>
      </c>
      <c r="L23" s="18"/>
      <c r="M23" s="22"/>
      <c r="N23" s="22"/>
      <c r="O23" s="22"/>
      <c r="P23" s="22"/>
      <c r="Q23" s="22"/>
      <c r="R23" s="22"/>
      <c r="S23" s="22"/>
      <c r="T23" s="22"/>
      <c r="U23" s="22"/>
      <c r="V23" s="22"/>
      <c r="W23" s="22"/>
      <c r="X23" s="22"/>
      <c r="Y23" s="22"/>
      <c r="Z23" s="22"/>
      <c r="AA23" s="22"/>
      <c r="AB23" s="22"/>
      <c r="AC23" s="22"/>
      <c r="AD23" s="22"/>
      <c r="AE23" s="22"/>
      <c r="AF23" s="22"/>
      <c r="AG23" s="22"/>
      <c r="AH23" s="22"/>
      <c r="AI23" s="22"/>
    </row>
    <row r="24" spans="1:35" ht="12" customHeight="1">
      <c r="A24" s="99">
        <f t="array" ref="A24">IFERROR(INDEX('03.Muestra'!$B$8:$B$17,SMALL(IF("Página Web"='03.Muestra'!$D$8:$D$17,ROW('03.Muestra'!$B$8:$B$17)-MIN(ROW('03.Muestra'!$D$8:$D$17))+1,""),ROW()-21)),"")</f>
        <v>3</v>
      </c>
      <c r="B24" s="129" t="str">
        <f t="array" ref="B24">IFERROR(INDEX('03.Muestra'!$C$8:$C$17,SMALL(IF("Página Web"='03.Muestra'!$D$8:$D$17,ROW('03.Muestra'!$C$8:$C$17)-MIN(ROW('03.Muestra'!$D$8:$D$17))+1,""),ROW()-21)),"")</f>
        <v>Servicios</v>
      </c>
      <c r="C24" s="130" t="str">
        <f t="array" ref="C24">IFERROR(INDEX('03.Muestra'!$F$8:$F$17,SMALL(IF("Página Web"='03.Muestra'!$D$8:$D$17,ROW('03.Muestra'!$F$8:$F$17)-MIN(ROW('03.Muestra'!$D$8:$D$17))+1,""),ROW()-21)),"")</f>
        <v>https://pigmentoayd.com/servicios</v>
      </c>
      <c r="D24" s="103" t="str">
        <f t="shared" si="4"/>
        <v>N/A</v>
      </c>
      <c r="E24" s="66" t="str">
        <f t="shared" si="5"/>
        <v/>
      </c>
      <c r="F24" s="18"/>
      <c r="G24" s="18"/>
      <c r="H24" s="18"/>
      <c r="I24" s="18"/>
      <c r="J24" s="18"/>
      <c r="K24" s="18"/>
      <c r="L24" s="22"/>
      <c r="M24" s="22"/>
      <c r="N24" s="22"/>
      <c r="O24" s="22"/>
      <c r="P24" s="22"/>
      <c r="Q24" s="22"/>
      <c r="R24" s="22"/>
      <c r="S24" s="22"/>
      <c r="T24" s="22"/>
      <c r="U24" s="22"/>
      <c r="V24" s="22"/>
      <c r="W24" s="22"/>
      <c r="X24" s="22"/>
      <c r="Y24" s="22"/>
      <c r="Z24" s="22"/>
      <c r="AA24" s="22"/>
      <c r="AB24" s="22"/>
      <c r="AC24" s="22"/>
      <c r="AD24" s="22"/>
      <c r="AE24" s="22"/>
      <c r="AF24" s="22"/>
      <c r="AG24" s="22"/>
      <c r="AH24" s="22"/>
      <c r="AI24" s="22"/>
    </row>
    <row r="25" spans="1:35" ht="12" customHeight="1">
      <c r="A25" s="99" t="str">
        <f t="array" ref="A25">IFERROR(INDEX('03.Muestra'!$B$8:$B$17,SMALL(IF("Página Web"='03.Muestra'!$D$8:$D$17,ROW('03.Muestra'!$B$8:$B$17)-MIN(ROW('03.Muestra'!$D$8:$D$17))+1,""),ROW()-21)),"")</f>
        <v/>
      </c>
      <c r="B25" s="129" t="str">
        <f t="array" ref="B25">IFERROR(INDEX('03.Muestra'!$C$8:$C$17,SMALL(IF("Página Web"='03.Muestra'!$D$8:$D$17,ROW('03.Muestra'!$C$8:$C$17)-MIN(ROW('03.Muestra'!$D$8:$D$17))+1,""),ROW()-21)),"")</f>
        <v/>
      </c>
      <c r="C25" s="129" t="str">
        <f t="array" ref="C25">IFERROR(INDEX('03.Muestra'!$F$8:$F$17,SMALL(IF("Página Web"='03.Muestra'!$D$8:$D$17,ROW('03.Muestra'!$F$8:$F$17)-MIN(ROW('03.Muestra'!$D$8:$D$17))+1,""),ROW()-21)),"")</f>
        <v/>
      </c>
      <c r="D25" s="103" t="str">
        <f t="shared" si="4"/>
        <v/>
      </c>
      <c r="E25" s="66" t="str">
        <f t="shared" si="5"/>
        <v/>
      </c>
      <c r="F25" s="18"/>
      <c r="G25" s="18"/>
      <c r="H25" s="18"/>
      <c r="I25" s="18"/>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row>
    <row r="26" spans="1:35" ht="12" customHeight="1">
      <c r="A26" s="99" t="str">
        <f t="array" ref="A26">IFERROR(INDEX('03.Muestra'!$B$8:$B$17,SMALL(IF("Página Web"='03.Muestra'!$D$8:$D$17,ROW('03.Muestra'!$B$8:$B$17)-MIN(ROW('03.Muestra'!$D$8:$D$17))+1,""),ROW()-21)),"")</f>
        <v/>
      </c>
      <c r="B26" s="129" t="str">
        <f t="array" ref="B26">IFERROR(INDEX('03.Muestra'!$C$8:$C$17,SMALL(IF("Página Web"='03.Muestra'!$D$8:$D$17,ROW('03.Muestra'!$C$8:$C$17)-MIN(ROW('03.Muestra'!$D$8:$D$17))+1,""),ROW()-21)),"")</f>
        <v/>
      </c>
      <c r="C26" s="129" t="str">
        <f t="array" ref="C26">IFERROR(INDEX('03.Muestra'!$F$8:$F$17,SMALL(IF("Página Web"='03.Muestra'!$D$8:$D$17,ROW('03.Muestra'!$F$8:$F$17)-MIN(ROW('03.Muestra'!$D$8:$D$17))+1,""),ROW()-21)),"")</f>
        <v/>
      </c>
      <c r="D26" s="103" t="str">
        <f t="shared" si="4"/>
        <v/>
      </c>
      <c r="E26" s="66" t="str">
        <f t="shared" si="5"/>
        <v/>
      </c>
      <c r="F26" s="65"/>
      <c r="G26" s="18"/>
      <c r="H26" s="18"/>
      <c r="I26" s="18"/>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row>
    <row r="27" spans="1:35" ht="12" customHeight="1">
      <c r="A27" s="99" t="str">
        <f t="array" ref="A27">IFERROR(INDEX('03.Muestra'!$B$8:$B$17,SMALL(IF("Página Web"='03.Muestra'!$D$8:$D$17,ROW('03.Muestra'!$B$8:$B$17)-MIN(ROW('03.Muestra'!$D$8:$D$17))+1,""),ROW()-21)),"")</f>
        <v/>
      </c>
      <c r="B27" s="129" t="str">
        <f t="array" ref="B27">IFERROR(INDEX('03.Muestra'!$C$8:$C$17,SMALL(IF("Página Web"='03.Muestra'!$D$8:$D$17,ROW('03.Muestra'!$C$8:$C$17)-MIN(ROW('03.Muestra'!$D$8:$D$17))+1,""),ROW()-21)),"")</f>
        <v/>
      </c>
      <c r="C27" s="129" t="str">
        <f t="array" ref="C27">IFERROR(INDEX('03.Muestra'!$F$8:$F$17,SMALL(IF("Página Web"='03.Muestra'!$D$8:$D$17,ROW('03.Muestra'!$F$8:$F$17)-MIN(ROW('03.Muestra'!$D$8:$D$17))+1,""),ROW()-21)),"")</f>
        <v/>
      </c>
      <c r="D27" s="103" t="str">
        <f t="shared" si="4"/>
        <v/>
      </c>
      <c r="E27" s="66" t="str">
        <f t="shared" si="5"/>
        <v/>
      </c>
      <c r="F27" s="18"/>
      <c r="G27" s="18"/>
      <c r="H27" s="18"/>
      <c r="I27" s="18"/>
      <c r="J27" s="22"/>
      <c r="K27" s="22"/>
      <c r="L27" s="22"/>
      <c r="M27" s="22"/>
      <c r="N27" s="22"/>
      <c r="O27" s="22"/>
      <c r="P27" s="22"/>
      <c r="Q27" s="22"/>
      <c r="R27" s="22"/>
      <c r="S27" s="22"/>
      <c r="T27" s="22"/>
      <c r="U27" s="22"/>
      <c r="V27" s="22"/>
      <c r="W27" s="22"/>
      <c r="X27" s="22"/>
      <c r="Y27" s="22"/>
      <c r="Z27" s="22"/>
      <c r="AA27" s="22"/>
      <c r="AB27" s="22"/>
      <c r="AC27" s="22"/>
      <c r="AD27" s="18"/>
      <c r="AE27" s="22"/>
      <c r="AF27" s="22"/>
      <c r="AG27" s="22"/>
      <c r="AH27" s="22"/>
      <c r="AI27" s="22"/>
    </row>
    <row r="28" spans="1:35" ht="12" customHeight="1">
      <c r="A28" s="99" t="str">
        <f t="array" ref="A28">IFERROR(INDEX('03.Muestra'!$B$8:$B$17,SMALL(IF("Página Web"='03.Muestra'!$D$8:$D$17,ROW('03.Muestra'!$B$8:$B$17)-MIN(ROW('03.Muestra'!$D$8:$D$17))+1,""),ROW()-21)),"")</f>
        <v/>
      </c>
      <c r="B28" s="129" t="str">
        <f t="array" ref="B28">IFERROR(INDEX('03.Muestra'!$C$8:$C$17,SMALL(IF("Página Web"='03.Muestra'!$D$8:$D$17,ROW('03.Muestra'!$C$8:$C$17)-MIN(ROW('03.Muestra'!$D$8:$D$17))+1,""),ROW()-21)),"")</f>
        <v/>
      </c>
      <c r="C28" s="129" t="str">
        <f t="array" ref="C28">IFERROR(INDEX('03.Muestra'!$F$8:$F$17,SMALL(IF("Página Web"='03.Muestra'!$D$8:$D$17,ROW('03.Muestra'!$F$8:$F$17)-MIN(ROW('03.Muestra'!$D$8:$D$17))+1,""),ROW()-21)),"")</f>
        <v/>
      </c>
      <c r="D28" s="103" t="str">
        <f t="shared" si="4"/>
        <v/>
      </c>
      <c r="E28" s="66" t="str">
        <f t="shared" si="5"/>
        <v/>
      </c>
      <c r="F28" s="18"/>
      <c r="G28" s="18"/>
      <c r="H28" s="18"/>
      <c r="I28" s="18"/>
      <c r="J28" s="18"/>
      <c r="K28" s="22"/>
      <c r="L28" s="83"/>
      <c r="M28" s="22"/>
      <c r="N28" s="22"/>
      <c r="O28" s="22"/>
      <c r="P28" s="22"/>
      <c r="Q28" s="22"/>
      <c r="R28" s="22"/>
      <c r="S28" s="22"/>
      <c r="T28" s="22"/>
      <c r="U28" s="22"/>
      <c r="V28" s="22"/>
      <c r="W28" s="22"/>
      <c r="X28" s="22"/>
      <c r="Y28" s="22"/>
      <c r="Z28" s="22"/>
      <c r="AA28" s="22"/>
      <c r="AB28" s="22"/>
      <c r="AC28" s="22"/>
      <c r="AD28" s="18"/>
      <c r="AE28" s="22"/>
      <c r="AF28" s="22"/>
      <c r="AG28" s="22"/>
      <c r="AH28" s="22"/>
      <c r="AI28" s="22"/>
    </row>
    <row r="29" spans="1:35" ht="12" customHeight="1">
      <c r="A29" s="99" t="str">
        <f t="array" ref="A29">IFERROR(INDEX('03.Muestra'!$B$8:$B$17,SMALL(IF("Página Web"='03.Muestra'!$D$8:$D$17,ROW('03.Muestra'!$B$8:$B$17)-MIN(ROW('03.Muestra'!$D$8:$D$17))+1,""),ROW()-21)),"")</f>
        <v/>
      </c>
      <c r="B29" s="129" t="str">
        <f t="array" ref="B29">IFERROR(INDEX('03.Muestra'!$C$8:$C$17,SMALL(IF("Página Web"='03.Muestra'!$D$8:$D$17,ROW('03.Muestra'!$C$8:$C$17)-MIN(ROW('03.Muestra'!$D$8:$D$17))+1,""),ROW()-21)),"")</f>
        <v/>
      </c>
      <c r="C29" s="129" t="str">
        <f t="array" ref="C29">IFERROR(INDEX('03.Muestra'!$F$8:$F$17,SMALL(IF("Página Web"='03.Muestra'!$D$8:$D$17,ROW('03.Muestra'!$F$8:$F$17)-MIN(ROW('03.Muestra'!$D$8:$D$17))+1,""),ROW()-21)),"")</f>
        <v/>
      </c>
      <c r="D29" s="103" t="str">
        <f t="shared" si="4"/>
        <v/>
      </c>
      <c r="E29" s="66" t="str">
        <f t="shared" si="5"/>
        <v/>
      </c>
      <c r="F29" s="18"/>
      <c r="G29" s="18"/>
      <c r="H29" s="18"/>
      <c r="I29" s="18"/>
      <c r="J29" s="18"/>
      <c r="K29" s="18"/>
      <c r="L29" s="18"/>
      <c r="M29" s="22"/>
      <c r="N29" s="22"/>
      <c r="O29" s="22"/>
      <c r="P29" s="22"/>
      <c r="Q29" s="22"/>
      <c r="R29" s="22"/>
      <c r="S29" s="22"/>
      <c r="T29" s="22"/>
      <c r="U29" s="22"/>
      <c r="V29" s="22"/>
      <c r="W29" s="22"/>
      <c r="X29" s="22"/>
      <c r="Y29" s="22"/>
      <c r="Z29" s="22"/>
      <c r="AA29" s="22"/>
      <c r="AB29" s="22"/>
      <c r="AC29" s="22"/>
      <c r="AD29" s="18"/>
      <c r="AE29" s="22"/>
      <c r="AF29" s="22"/>
      <c r="AG29" s="22"/>
      <c r="AH29" s="22"/>
      <c r="AI29" s="22"/>
    </row>
    <row r="30" spans="1:35" ht="12" customHeight="1">
      <c r="A30" s="99" t="str">
        <f t="array" ref="A30">IFERROR(INDEX('03.Muestra'!$B$8:$B$17,SMALL(IF("Página Web"='03.Muestra'!$D$8:$D$17,ROW('03.Muestra'!$B$8:$B$17)-MIN(ROW('03.Muestra'!$D$8:$D$17))+1,""),ROW()-21)),"")</f>
        <v/>
      </c>
      <c r="B30" s="129" t="str">
        <f t="array" ref="B30">IFERROR(INDEX('03.Muestra'!$C$8:$C$17,SMALL(IF("Página Web"='03.Muestra'!$D$8:$D$17,ROW('03.Muestra'!$C$8:$C$17)-MIN(ROW('03.Muestra'!$D$8:$D$17))+1,""),ROW()-21)),"")</f>
        <v/>
      </c>
      <c r="C30" s="129" t="str">
        <f t="array" ref="C30">IFERROR(INDEX('03.Muestra'!$F$8:$F$17,SMALL(IF("Página Web"='03.Muestra'!$D$8:$D$17,ROW('03.Muestra'!$F$8:$F$17)-MIN(ROW('03.Muestra'!$D$8:$D$17))+1,""),ROW()-21)),"")</f>
        <v/>
      </c>
      <c r="D30" s="103" t="str">
        <f t="shared" si="4"/>
        <v/>
      </c>
      <c r="E30" s="66" t="str">
        <f t="shared" si="5"/>
        <v/>
      </c>
      <c r="F30" s="18"/>
      <c r="G30" s="18"/>
      <c r="H30" s="18"/>
      <c r="I30" s="18"/>
      <c r="J30" s="18"/>
      <c r="K30" s="22"/>
      <c r="L30" s="22"/>
      <c r="M30" s="22"/>
      <c r="N30" s="22"/>
      <c r="O30" s="22"/>
      <c r="P30" s="22"/>
      <c r="Q30" s="18"/>
      <c r="R30" s="18"/>
      <c r="S30" s="18"/>
      <c r="T30" s="18"/>
      <c r="U30" s="18"/>
      <c r="V30" s="22"/>
      <c r="W30" s="22"/>
      <c r="X30" s="22"/>
      <c r="Y30" s="22"/>
      <c r="Z30" s="22"/>
      <c r="AA30" s="22"/>
      <c r="AB30" s="22"/>
      <c r="AC30" s="22"/>
      <c r="AD30" s="18"/>
      <c r="AE30" s="22"/>
      <c r="AF30" s="22"/>
      <c r="AG30" s="22"/>
      <c r="AH30" s="22"/>
      <c r="AI30" s="22"/>
    </row>
    <row r="31" spans="1:35" ht="12" customHeight="1">
      <c r="A31" s="99" t="str">
        <f t="array" ref="A31">IFERROR(INDEX('03.Muestra'!$B$8:$B$17,SMALL(IF("Página Web"='03.Muestra'!$D$8:$D$17,ROW('03.Muestra'!$B$8:$B$17)-MIN(ROW('03.Muestra'!$D$8:$D$17))+1,""),ROW()-21)),"")</f>
        <v/>
      </c>
      <c r="B31" s="129" t="str">
        <f t="array" ref="B31">IFERROR(INDEX('03.Muestra'!$C$8:$C$17,SMALL(IF("Página Web"='03.Muestra'!$D$8:$D$17,ROW('03.Muestra'!$C$8:$C$17)-MIN(ROW('03.Muestra'!$D$8:$D$17))+1,""),ROW()-21)),"")</f>
        <v/>
      </c>
      <c r="C31" s="129" t="str">
        <f t="array" ref="C31">IFERROR(INDEX('03.Muestra'!$F$8:$F$17,SMALL(IF("Página Web"='03.Muestra'!$D$8:$D$17,ROW('03.Muestra'!$F$8:$F$17)-MIN(ROW('03.Muestra'!$D$8:$D$17))+1,""),ROW()-21)),"")</f>
        <v/>
      </c>
      <c r="D31" s="103" t="str">
        <f t="shared" si="4"/>
        <v/>
      </c>
      <c r="E31" s="66" t="str">
        <f t="shared" si="5"/>
        <v/>
      </c>
      <c r="F31" s="18"/>
      <c r="G31" s="18"/>
      <c r="H31" s="18"/>
      <c r="I31" s="18"/>
      <c r="J31" s="18"/>
      <c r="K31" s="22"/>
      <c r="L31" s="22"/>
      <c r="M31" s="22"/>
      <c r="N31" s="18"/>
      <c r="O31" s="18"/>
      <c r="P31" s="18"/>
      <c r="Q31" s="18"/>
      <c r="R31" s="18"/>
      <c r="S31" s="18"/>
      <c r="T31" s="18"/>
      <c r="U31" s="18"/>
      <c r="V31" s="22"/>
      <c r="W31" s="22"/>
      <c r="X31" s="22"/>
      <c r="Y31" s="22"/>
      <c r="Z31" s="22"/>
      <c r="AA31" s="22"/>
      <c r="AB31" s="22"/>
      <c r="AC31" s="22"/>
      <c r="AD31" s="18"/>
      <c r="AE31" s="22"/>
      <c r="AF31" s="22"/>
      <c r="AG31" s="22"/>
      <c r="AH31" s="22"/>
      <c r="AI31" s="22"/>
    </row>
    <row r="32" spans="1:35" ht="12" customHeight="1">
      <c r="A32" s="63"/>
      <c r="B32" s="133"/>
      <c r="C32" s="133"/>
      <c r="D32" s="134"/>
      <c r="E32" s="66"/>
      <c r="F32" s="18"/>
      <c r="G32" s="18"/>
      <c r="H32" s="18"/>
      <c r="I32" s="18"/>
      <c r="J32" s="18"/>
      <c r="K32" s="22"/>
      <c r="L32" s="22"/>
      <c r="M32" s="22"/>
      <c r="N32" s="18"/>
      <c r="O32" s="18"/>
      <c r="P32" s="18"/>
      <c r="Q32" s="18"/>
      <c r="R32" s="18"/>
      <c r="S32" s="18"/>
      <c r="T32" s="18"/>
      <c r="U32" s="18"/>
      <c r="V32" s="22"/>
      <c r="W32" s="22"/>
      <c r="X32" s="22"/>
      <c r="Y32" s="22"/>
      <c r="Z32" s="22"/>
      <c r="AA32" s="22"/>
      <c r="AB32" s="22"/>
      <c r="AC32" s="22"/>
      <c r="AD32" s="18"/>
      <c r="AE32" s="22"/>
      <c r="AF32" s="22"/>
      <c r="AG32" s="22"/>
      <c r="AH32" s="22"/>
      <c r="AI32" s="22"/>
    </row>
    <row r="33" spans="1:35" ht="12" customHeight="1">
      <c r="A33" s="63"/>
      <c r="B33" s="133"/>
      <c r="C33" s="133"/>
      <c r="D33" s="134"/>
      <c r="E33" s="66"/>
      <c r="F33" s="18"/>
      <c r="G33" s="18"/>
      <c r="H33" s="18"/>
      <c r="I33" s="18"/>
      <c r="J33" s="18"/>
      <c r="K33" s="22"/>
      <c r="L33" s="22"/>
      <c r="M33" s="22"/>
      <c r="N33" s="18"/>
      <c r="O33" s="18"/>
      <c r="P33" s="18"/>
      <c r="Q33" s="18"/>
      <c r="R33" s="18"/>
      <c r="S33" s="18"/>
      <c r="T33" s="18"/>
      <c r="U33" s="18"/>
      <c r="V33" s="22"/>
      <c r="W33" s="22"/>
      <c r="X33" s="22"/>
      <c r="Y33" s="22"/>
      <c r="Z33" s="22"/>
      <c r="AA33" s="22"/>
      <c r="AB33" s="22"/>
      <c r="AC33" s="22"/>
      <c r="AD33" s="18"/>
      <c r="AE33" s="22"/>
      <c r="AF33" s="22"/>
      <c r="AG33" s="22"/>
      <c r="AH33" s="22"/>
      <c r="AI33" s="22"/>
    </row>
    <row r="34" spans="1:35" ht="12.75" customHeight="1">
      <c r="A34" s="111"/>
      <c r="B34" s="112"/>
      <c r="C34" s="111"/>
      <c r="D34" s="135"/>
      <c r="E34" s="66"/>
      <c r="F34" s="18"/>
      <c r="G34" s="18"/>
      <c r="H34" s="18"/>
      <c r="I34" s="18"/>
      <c r="J34" s="18"/>
      <c r="K34" s="22"/>
      <c r="L34" s="22"/>
      <c r="M34" s="22"/>
      <c r="N34" s="18"/>
      <c r="O34" s="18"/>
      <c r="P34" s="18"/>
      <c r="Q34" s="18"/>
      <c r="R34" s="18"/>
      <c r="S34" s="18"/>
      <c r="T34" s="18"/>
      <c r="U34" s="18"/>
      <c r="V34" s="22"/>
      <c r="W34" s="22"/>
      <c r="X34" s="22"/>
      <c r="Y34" s="22"/>
      <c r="Z34" s="22"/>
      <c r="AA34" s="22"/>
      <c r="AB34" s="22"/>
      <c r="AC34" s="22"/>
      <c r="AD34" s="18"/>
      <c r="AE34" s="22"/>
      <c r="AF34" s="22"/>
      <c r="AG34" s="22"/>
      <c r="AH34" s="22"/>
      <c r="AI34" s="22"/>
    </row>
    <row r="35" spans="1:35" ht="18" customHeight="1">
      <c r="A35" s="109"/>
      <c r="B35" s="109"/>
      <c r="C35" s="109"/>
      <c r="D35" s="136"/>
      <c r="E35" s="66"/>
      <c r="F35" s="63"/>
      <c r="G35" s="18"/>
      <c r="H35" s="18"/>
      <c r="I35" s="18"/>
      <c r="J35" s="18"/>
      <c r="K35" s="22"/>
      <c r="L35" s="22"/>
      <c r="M35" s="22"/>
      <c r="N35" s="18"/>
      <c r="O35" s="18"/>
      <c r="P35" s="18"/>
      <c r="Q35" s="18"/>
      <c r="R35" s="18"/>
      <c r="S35" s="18"/>
      <c r="T35" s="18"/>
      <c r="U35" s="18"/>
      <c r="V35" s="22"/>
      <c r="W35" s="22"/>
      <c r="X35" s="22"/>
      <c r="Y35" s="22"/>
      <c r="Z35" s="22"/>
      <c r="AA35" s="22"/>
      <c r="AB35" s="22"/>
      <c r="AC35" s="22"/>
      <c r="AD35" s="18"/>
      <c r="AE35" s="22"/>
      <c r="AF35" s="22"/>
      <c r="AG35" s="22"/>
      <c r="AH35" s="22"/>
      <c r="AI35" s="22"/>
    </row>
    <row r="36" spans="1:35" ht="12" customHeight="1">
      <c r="A36" s="22"/>
      <c r="B36" s="18"/>
      <c r="C36" s="18"/>
      <c r="D36" s="127"/>
      <c r="E36" s="66"/>
      <c r="F36" s="18"/>
      <c r="G36" s="18"/>
      <c r="H36" s="18"/>
      <c r="I36" s="18"/>
      <c r="J36" s="18"/>
      <c r="K36" s="18"/>
      <c r="L36" s="18"/>
      <c r="M36" s="22"/>
      <c r="N36" s="22"/>
      <c r="O36" s="22"/>
      <c r="P36" s="22"/>
      <c r="Q36" s="18"/>
      <c r="R36" s="18"/>
      <c r="S36" s="22"/>
      <c r="T36" s="18"/>
      <c r="U36" s="18"/>
      <c r="V36" s="18"/>
      <c r="W36" s="18"/>
      <c r="X36" s="18"/>
      <c r="Y36" s="18"/>
      <c r="Z36" s="22"/>
      <c r="AA36" s="22"/>
      <c r="AB36" s="22"/>
      <c r="AC36" s="22"/>
      <c r="AD36" s="22"/>
      <c r="AE36" s="22"/>
      <c r="AF36" s="22"/>
      <c r="AG36" s="22"/>
      <c r="AH36" s="22"/>
      <c r="AI36" s="22"/>
    </row>
    <row r="37" spans="1:35" ht="12" customHeight="1">
      <c r="A37" s="22"/>
      <c r="B37" s="18"/>
      <c r="C37" s="18"/>
      <c r="D37" s="127"/>
      <c r="E37" s="100"/>
      <c r="F37" s="18"/>
      <c r="G37" s="18"/>
      <c r="H37" s="18"/>
      <c r="I37" s="18"/>
      <c r="J37" s="18"/>
      <c r="K37" s="18"/>
      <c r="L37" s="18"/>
      <c r="M37" s="18"/>
      <c r="N37" s="18"/>
      <c r="O37" s="18"/>
      <c r="P37" s="18"/>
      <c r="Q37" s="18"/>
      <c r="R37" s="18"/>
      <c r="S37" s="22"/>
      <c r="T37" s="18"/>
      <c r="U37" s="18"/>
      <c r="V37" s="18"/>
      <c r="W37" s="18"/>
      <c r="X37" s="18"/>
      <c r="Y37" s="18"/>
      <c r="Z37" s="22"/>
      <c r="AA37" s="22"/>
      <c r="AB37" s="22"/>
      <c r="AC37" s="22"/>
      <c r="AD37" s="22"/>
      <c r="AE37" s="22"/>
      <c r="AF37" s="22"/>
      <c r="AG37" s="22"/>
      <c r="AH37" s="22"/>
      <c r="AI37" s="22"/>
    </row>
    <row r="38" spans="1:35" ht="29.25" customHeight="1">
      <c r="A38" s="94" t="s">
        <v>100</v>
      </c>
      <c r="B38" s="95" t="s">
        <v>86</v>
      </c>
      <c r="C38" s="96" t="s">
        <v>252</v>
      </c>
      <c r="D38" s="128" t="s">
        <v>106</v>
      </c>
      <c r="E38" s="114"/>
      <c r="F38" s="22"/>
      <c r="G38" s="22"/>
      <c r="H38" s="22"/>
      <c r="I38" s="22"/>
      <c r="J38" s="22"/>
      <c r="K38" s="18"/>
      <c r="L38" s="18"/>
      <c r="M38" s="18"/>
      <c r="N38" s="18"/>
      <c r="O38" s="18"/>
      <c r="P38" s="18"/>
      <c r="Q38" s="18"/>
      <c r="R38" s="18"/>
      <c r="S38" s="22"/>
      <c r="T38" s="18"/>
      <c r="U38" s="18"/>
      <c r="V38" s="18"/>
      <c r="W38" s="18"/>
      <c r="X38" s="18"/>
      <c r="Y38" s="18"/>
      <c r="Z38" s="22"/>
      <c r="AA38" s="22"/>
      <c r="AB38" s="22"/>
      <c r="AC38" s="22"/>
      <c r="AD38" s="22"/>
      <c r="AE38" s="22"/>
      <c r="AF38" s="22"/>
      <c r="AG38" s="22"/>
      <c r="AH38" s="22"/>
      <c r="AI38" s="22"/>
    </row>
    <row r="39" spans="1:35" ht="12" customHeight="1">
      <c r="A39" s="99">
        <f t="array" ref="A39">IFERROR(INDEX('03.Muestra'!$B$8:$B$17,SMALL(IF("Página Web"='03.Muestra'!$D$8:$D$17,ROW('03.Muestra'!$B$8:$B$17)-MIN(ROW('03.Muestra'!$D$8:$D$17))+1,""),ROW()-38)),"")</f>
        <v>1</v>
      </c>
      <c r="B39" s="129" t="str">
        <f t="array" ref="B39">IFERROR(INDEX('03.Muestra'!$C$8:$C$17,SMALL(IF("Página Web"='03.Muestra'!$D$8:$D$17,ROW('03.Muestra'!$C$8:$C$17)-MIN(ROW('03.Muestra'!$D$8:$D$17))+1,""),ROW()-38)),"")</f>
        <v>Home</v>
      </c>
      <c r="C39" s="130" t="str">
        <f t="array" ref="C39">IFERROR(INDEX('03.Muestra'!$F$8:$F$17,SMALL(IF("Página Web"='03.Muestra'!$D$8:$D$17,ROW('03.Muestra'!$F$8:$F$17)-MIN(ROW('03.Muestra'!$D$8:$D$17))+1,""),ROW()-38)),"")</f>
        <v>https://pigmentoayd.com/</v>
      </c>
      <c r="D39" s="103" t="str">
        <f t="shared" ref="D39:D48" si="6">IF(C39="","",$D$18)</f>
        <v>N/A</v>
      </c>
      <c r="E39" s="66" t="str">
        <f t="shared" ref="E39:E48" si="7">IF(D39&lt;&gt;"",IF(AND(B39&lt;&gt;"",C39&lt;&gt;""),"","ERR"),"")</f>
        <v/>
      </c>
      <c r="F39" s="104" t="s">
        <v>89</v>
      </c>
      <c r="G39" s="89" t="s">
        <v>98</v>
      </c>
      <c r="H39" s="84" t="s">
        <v>93</v>
      </c>
      <c r="I39" s="105" t="s">
        <v>91</v>
      </c>
      <c r="J39" s="106" t="s">
        <v>87</v>
      </c>
      <c r="K39" s="131" t="s">
        <v>97</v>
      </c>
      <c r="L39" s="18"/>
      <c r="M39" s="18"/>
      <c r="N39" s="18"/>
      <c r="O39" s="18"/>
      <c r="P39" s="18"/>
      <c r="Q39" s="18"/>
      <c r="R39" s="18"/>
      <c r="S39" s="22"/>
      <c r="T39" s="18"/>
      <c r="U39" s="18"/>
      <c r="V39" s="18"/>
      <c r="W39" s="18"/>
      <c r="X39" s="18"/>
      <c r="Y39" s="18"/>
      <c r="Z39" s="22"/>
      <c r="AA39" s="22"/>
      <c r="AB39" s="22"/>
      <c r="AC39" s="22"/>
      <c r="AD39" s="22"/>
      <c r="AE39" s="22"/>
      <c r="AF39" s="22"/>
      <c r="AG39" s="22"/>
      <c r="AH39" s="22"/>
      <c r="AI39" s="22"/>
    </row>
    <row r="40" spans="1:35" ht="12" customHeight="1">
      <c r="A40" s="99">
        <f t="array" ref="A40">IFERROR(INDEX('03.Muestra'!$B$8:$B$17,SMALL(IF("Página Web"='03.Muestra'!$D$8:$D$17,ROW('03.Muestra'!$B$8:$B$17)-MIN(ROW('03.Muestra'!$D$8:$D$17))+1,""),ROW()-38)),"")</f>
        <v>2</v>
      </c>
      <c r="B40" s="129" t="str">
        <f t="array" ref="B40">IFERROR(INDEX('03.Muestra'!$C$8:$C$17,SMALL(IF("Página Web"='03.Muestra'!$D$8:$D$17,ROW('03.Muestra'!$C$8:$C$17)-MIN(ROW('03.Muestra'!$D$8:$D$17))+1,""),ROW()-38)),"")</f>
        <v>Contacto</v>
      </c>
      <c r="C40" s="130" t="str">
        <f t="array" ref="C40">IFERROR(INDEX('03.Muestra'!$F$8:$F$17,SMALL(IF("Página Web"='03.Muestra'!$D$8:$D$17,ROW('03.Muestra'!$F$8:$F$17)-MIN(ROW('03.Muestra'!$D$8:$D$17))+1,""),ROW()-38)),"")</f>
        <v>https://pigmentoayd.com/contacto</v>
      </c>
      <c r="D40" s="103" t="str">
        <f t="shared" si="6"/>
        <v>N/A</v>
      </c>
      <c r="E40" s="66" t="str">
        <f t="shared" si="7"/>
        <v/>
      </c>
      <c r="F40" s="107">
        <f ca="1">COUNTIF($D39:INDIRECT("$D" &amp;  SUM(ROW()-1,'03.Muestra'!$D$20)-1),F39)</f>
        <v>0</v>
      </c>
      <c r="G40" s="107">
        <f ca="1">COUNTIF($D39:INDIRECT("$D" &amp;  SUM(ROW()-1,'03.Muestra'!$D$20)-1),G39)</f>
        <v>0</v>
      </c>
      <c r="H40" s="107">
        <f ca="1">COUNTIF($D39:INDIRECT("$D" &amp;  SUM(ROW()-1,'03.Muestra'!$D$20)-1),H39)</f>
        <v>3</v>
      </c>
      <c r="I40" s="107">
        <f ca="1">COUNTIF($D39:INDIRECT("$D" &amp;  SUM(ROW()-1,'03.Muestra'!$D$20)-1),I39)</f>
        <v>0</v>
      </c>
      <c r="J40" s="107">
        <f ca="1">COUNTIF($D39:INDIRECT("$D" &amp;  SUM(ROW()-1,'03.Muestra'!$D$20)-1),J39)</f>
        <v>0</v>
      </c>
      <c r="K40" s="132">
        <f ca="1">IF(COUNTIF('03.Muestra'!$D$8:$D$17,"Página Web")=0,0,COUNTBLANK($D39:INDIRECT("$D" &amp;  SUM(ROW()-1,COUNTIF('03.Muestra'!$D$8:$D$17,"Página Web"))-1)))</f>
        <v>0</v>
      </c>
      <c r="L40" s="18"/>
      <c r="M40" s="18"/>
      <c r="N40" s="18"/>
      <c r="O40" s="18"/>
      <c r="P40" s="18"/>
      <c r="Q40" s="18"/>
      <c r="R40" s="18"/>
      <c r="S40" s="22"/>
      <c r="T40" s="18"/>
      <c r="U40" s="18"/>
      <c r="V40" s="18"/>
      <c r="W40" s="18"/>
      <c r="X40" s="18"/>
      <c r="Y40" s="18"/>
      <c r="Z40" s="22"/>
      <c r="AA40" s="22"/>
      <c r="AB40" s="22"/>
      <c r="AC40" s="22"/>
      <c r="AD40" s="22"/>
      <c r="AE40" s="22"/>
      <c r="AF40" s="22"/>
      <c r="AG40" s="22"/>
      <c r="AH40" s="22"/>
      <c r="AI40" s="22"/>
    </row>
    <row r="41" spans="1:35" ht="12" customHeight="1">
      <c r="A41" s="99">
        <f t="array" ref="A41">IFERROR(INDEX('03.Muestra'!$B$8:$B$17,SMALL(IF("Página Web"='03.Muestra'!$D$8:$D$17,ROW('03.Muestra'!$B$8:$B$17)-MIN(ROW('03.Muestra'!$D$8:$D$17))+1,""),ROW()-38)),"")</f>
        <v>3</v>
      </c>
      <c r="B41" s="129" t="str">
        <f t="array" ref="B41">IFERROR(INDEX('03.Muestra'!$C$8:$C$17,SMALL(IF("Página Web"='03.Muestra'!$D$8:$D$17,ROW('03.Muestra'!$C$8:$C$17)-MIN(ROW('03.Muestra'!$D$8:$D$17))+1,""),ROW()-38)),"")</f>
        <v>Servicios</v>
      </c>
      <c r="C41" s="130" t="str">
        <f t="array" ref="C41">IFERROR(INDEX('03.Muestra'!$F$8:$F$17,SMALL(IF("Página Web"='03.Muestra'!$D$8:$D$17,ROW('03.Muestra'!$F$8:$F$17)-MIN(ROW('03.Muestra'!$D$8:$D$17))+1,""),ROW()-38)),"")</f>
        <v>https://pigmentoayd.com/servicios</v>
      </c>
      <c r="D41" s="103" t="str">
        <f t="shared" si="6"/>
        <v>N/A</v>
      </c>
      <c r="E41" s="66" t="str">
        <f t="shared" si="7"/>
        <v/>
      </c>
      <c r="F41" s="22"/>
      <c r="G41" s="18"/>
      <c r="H41" s="18"/>
      <c r="I41" s="18"/>
      <c r="J41" s="18"/>
      <c r="K41" s="148"/>
      <c r="L41" s="18"/>
      <c r="M41" s="18"/>
      <c r="N41" s="18"/>
      <c r="O41" s="18"/>
      <c r="P41" s="18"/>
      <c r="Q41" s="18"/>
      <c r="R41" s="18"/>
      <c r="S41" s="18"/>
      <c r="T41" s="18"/>
      <c r="U41" s="18"/>
      <c r="V41" s="18"/>
      <c r="W41" s="18"/>
      <c r="X41" s="18"/>
      <c r="Y41" s="18"/>
      <c r="Z41" s="22"/>
      <c r="AA41" s="22"/>
      <c r="AB41" s="22"/>
      <c r="AC41" s="22"/>
      <c r="AD41" s="22"/>
      <c r="AE41" s="22"/>
      <c r="AF41" s="22"/>
      <c r="AG41" s="22"/>
      <c r="AH41" s="22"/>
      <c r="AI41" s="22"/>
    </row>
    <row r="42" spans="1:35" ht="12" customHeight="1">
      <c r="A42" s="99" t="str">
        <f t="array" ref="A42">IFERROR(INDEX('03.Muestra'!$B$8:$B$17,SMALL(IF("Página Web"='03.Muestra'!$D$8:$D$17,ROW('03.Muestra'!$B$8:$B$17)-MIN(ROW('03.Muestra'!$D$8:$D$17))+1,""),ROW()-38)),"")</f>
        <v/>
      </c>
      <c r="B42" s="129" t="str">
        <f t="array" ref="B42">IFERROR(INDEX('03.Muestra'!$C$8:$C$17,SMALL(IF("Página Web"='03.Muestra'!$D$8:$D$17,ROW('03.Muestra'!$C$8:$C$17)-MIN(ROW('03.Muestra'!$D$8:$D$17))+1,""),ROW()-38)),"")</f>
        <v/>
      </c>
      <c r="C42" s="129" t="str">
        <f t="array" ref="C42">IFERROR(INDEX('03.Muestra'!$F$8:$F$17,SMALL(IF("Página Web"='03.Muestra'!$D$8:$D$17,ROW('03.Muestra'!$F$8:$F$17)-MIN(ROW('03.Muestra'!$D$8:$D$17))+1,""),ROW()-38)),"")</f>
        <v/>
      </c>
      <c r="D42" s="103" t="str">
        <f t="shared" si="6"/>
        <v/>
      </c>
      <c r="E42" s="66" t="str">
        <f t="shared" si="7"/>
        <v/>
      </c>
      <c r="F42" s="22"/>
      <c r="G42" s="18"/>
      <c r="H42" s="18"/>
      <c r="I42" s="18"/>
      <c r="J42" s="18"/>
      <c r="K42" s="148"/>
      <c r="L42" s="18"/>
      <c r="M42" s="18"/>
      <c r="N42" s="18"/>
      <c r="O42" s="18"/>
      <c r="P42" s="18"/>
      <c r="Q42" s="18"/>
      <c r="R42" s="18"/>
      <c r="S42" s="18"/>
      <c r="T42" s="18"/>
      <c r="U42" s="18"/>
      <c r="V42" s="18"/>
      <c r="W42" s="18"/>
      <c r="X42" s="18"/>
      <c r="Y42" s="18"/>
      <c r="Z42" s="22"/>
      <c r="AA42" s="22"/>
      <c r="AB42" s="22"/>
      <c r="AC42" s="22"/>
      <c r="AD42" s="22"/>
      <c r="AE42" s="22"/>
      <c r="AF42" s="22"/>
      <c r="AG42" s="22"/>
      <c r="AH42" s="22"/>
      <c r="AI42" s="22"/>
    </row>
    <row r="43" spans="1:35" ht="12" customHeight="1">
      <c r="A43" s="99" t="str">
        <f t="array" ref="A43">IFERROR(INDEX('03.Muestra'!$B$8:$B$17,SMALL(IF("Página Web"='03.Muestra'!$D$8:$D$17,ROW('03.Muestra'!$B$8:$B$17)-MIN(ROW('03.Muestra'!$D$8:$D$17))+1,""),ROW()-38)),"")</f>
        <v/>
      </c>
      <c r="B43" s="129" t="str">
        <f t="array" ref="B43">IFERROR(INDEX('03.Muestra'!$C$8:$C$17,SMALL(IF("Página Web"='03.Muestra'!$D$8:$D$17,ROW('03.Muestra'!$C$8:$C$17)-MIN(ROW('03.Muestra'!$D$8:$D$17))+1,""),ROW()-38)),"")</f>
        <v/>
      </c>
      <c r="C43" s="129" t="str">
        <f t="array" ref="C43">IFERROR(INDEX('03.Muestra'!$F$8:$F$17,SMALL(IF("Página Web"='03.Muestra'!$D$8:$D$17,ROW('03.Muestra'!$F$8:$F$17)-MIN(ROW('03.Muestra'!$D$8:$D$17))+1,""),ROW()-38)),"")</f>
        <v/>
      </c>
      <c r="D43" s="103" t="str">
        <f t="shared" si="6"/>
        <v/>
      </c>
      <c r="E43" s="66" t="str">
        <f t="shared" si="7"/>
        <v/>
      </c>
      <c r="F43" s="22"/>
      <c r="G43" s="18"/>
      <c r="H43" s="18"/>
      <c r="I43" s="18"/>
      <c r="J43" s="18"/>
      <c r="K43" s="148"/>
      <c r="L43" s="18"/>
      <c r="M43" s="18"/>
      <c r="N43" s="18"/>
      <c r="O43" s="18"/>
      <c r="P43" s="18"/>
      <c r="Q43" s="18"/>
      <c r="R43" s="18"/>
      <c r="S43" s="18"/>
      <c r="T43" s="18"/>
      <c r="U43" s="18"/>
      <c r="V43" s="18"/>
      <c r="W43" s="18"/>
      <c r="X43" s="18"/>
      <c r="Y43" s="18"/>
      <c r="Z43" s="22"/>
      <c r="AA43" s="22"/>
      <c r="AB43" s="22"/>
      <c r="AC43" s="22"/>
      <c r="AD43" s="22"/>
      <c r="AE43" s="22"/>
      <c r="AF43" s="22"/>
      <c r="AG43" s="22"/>
      <c r="AH43" s="22"/>
      <c r="AI43" s="22"/>
    </row>
    <row r="44" spans="1:35" ht="12" customHeight="1">
      <c r="A44" s="99" t="str">
        <f t="array" ref="A44">IFERROR(INDEX('03.Muestra'!$B$8:$B$17,SMALL(IF("Página Web"='03.Muestra'!$D$8:$D$17,ROW('03.Muestra'!$B$8:$B$17)-MIN(ROW('03.Muestra'!$D$8:$D$17))+1,""),ROW()-38)),"")</f>
        <v/>
      </c>
      <c r="B44" s="129" t="str">
        <f t="array" ref="B44">IFERROR(INDEX('03.Muestra'!$C$8:$C$17,SMALL(IF("Página Web"='03.Muestra'!$D$8:$D$17,ROW('03.Muestra'!$C$8:$C$17)-MIN(ROW('03.Muestra'!$D$8:$D$17))+1,""),ROW()-38)),"")</f>
        <v/>
      </c>
      <c r="C44" s="129" t="str">
        <f t="array" ref="C44">IFERROR(INDEX('03.Muestra'!$F$8:$F$17,SMALL(IF("Página Web"='03.Muestra'!$D$8:$D$17,ROW('03.Muestra'!$F$8:$F$17)-MIN(ROW('03.Muestra'!$D$8:$D$17))+1,""),ROW()-38)),"")</f>
        <v/>
      </c>
      <c r="D44" s="103" t="str">
        <f t="shared" si="6"/>
        <v/>
      </c>
      <c r="E44" s="66" t="str">
        <f t="shared" si="7"/>
        <v/>
      </c>
      <c r="F44" s="22"/>
      <c r="G44" s="18"/>
      <c r="H44" s="18"/>
      <c r="I44" s="18"/>
      <c r="J44" s="18"/>
      <c r="K44" s="148"/>
      <c r="L44" s="18"/>
      <c r="M44" s="18"/>
      <c r="N44" s="18"/>
      <c r="O44" s="18"/>
      <c r="P44" s="18"/>
      <c r="Q44" s="18"/>
      <c r="R44" s="18"/>
      <c r="S44" s="18"/>
      <c r="T44" s="18"/>
      <c r="U44" s="18"/>
      <c r="V44" s="18"/>
      <c r="W44" s="18"/>
      <c r="X44" s="18"/>
      <c r="Y44" s="18"/>
      <c r="Z44" s="22"/>
      <c r="AA44" s="22"/>
      <c r="AB44" s="22"/>
      <c r="AC44" s="22"/>
      <c r="AD44" s="22"/>
      <c r="AE44" s="22"/>
      <c r="AF44" s="22"/>
      <c r="AG44" s="22"/>
      <c r="AH44" s="22"/>
      <c r="AI44" s="22"/>
    </row>
    <row r="45" spans="1:35" ht="12" customHeight="1">
      <c r="A45" s="99" t="str">
        <f t="array" ref="A45">IFERROR(INDEX('03.Muestra'!$B$8:$B$17,SMALL(IF("Página Web"='03.Muestra'!$D$8:$D$17,ROW('03.Muestra'!$B$8:$B$17)-MIN(ROW('03.Muestra'!$D$8:$D$17))+1,""),ROW()-38)),"")</f>
        <v/>
      </c>
      <c r="B45" s="129" t="str">
        <f t="array" ref="B45">IFERROR(INDEX('03.Muestra'!$C$8:$C$17,SMALL(IF("Página Web"='03.Muestra'!$D$8:$D$17,ROW('03.Muestra'!$C$8:$C$17)-MIN(ROW('03.Muestra'!$D$8:$D$17))+1,""),ROW()-38)),"")</f>
        <v/>
      </c>
      <c r="C45" s="129" t="str">
        <f t="array" ref="C45">IFERROR(INDEX('03.Muestra'!$F$8:$F$17,SMALL(IF("Página Web"='03.Muestra'!$D$8:$D$17,ROW('03.Muestra'!$F$8:$F$17)-MIN(ROW('03.Muestra'!$D$8:$D$17))+1,""),ROW()-38)),"")</f>
        <v/>
      </c>
      <c r="D45" s="103" t="str">
        <f t="shared" si="6"/>
        <v/>
      </c>
      <c r="E45" s="66" t="str">
        <f t="shared" si="7"/>
        <v/>
      </c>
      <c r="F45" s="18"/>
      <c r="G45" s="18"/>
      <c r="H45" s="18"/>
      <c r="I45" s="18"/>
      <c r="J45" s="18"/>
      <c r="K45" s="148"/>
      <c r="L45" s="18"/>
      <c r="M45" s="18"/>
      <c r="N45" s="18"/>
      <c r="O45" s="18"/>
      <c r="P45" s="18"/>
      <c r="Q45" s="18"/>
      <c r="R45" s="18"/>
      <c r="S45" s="18"/>
      <c r="T45" s="18"/>
      <c r="U45" s="18"/>
      <c r="V45" s="18"/>
      <c r="W45" s="18"/>
      <c r="X45" s="18"/>
      <c r="Y45" s="18"/>
      <c r="Z45" s="22"/>
      <c r="AA45" s="22"/>
      <c r="AB45" s="22"/>
      <c r="AC45" s="22"/>
      <c r="AD45" s="22"/>
      <c r="AE45" s="22"/>
      <c r="AF45" s="22"/>
      <c r="AG45" s="22"/>
      <c r="AH45" s="22"/>
      <c r="AI45" s="22"/>
    </row>
    <row r="46" spans="1:35" ht="12" customHeight="1">
      <c r="A46" s="99" t="str">
        <f t="array" ref="A46">IFERROR(INDEX('03.Muestra'!$B$8:$B$17,SMALL(IF("Página Web"='03.Muestra'!$D$8:$D$17,ROW('03.Muestra'!$B$8:$B$17)-MIN(ROW('03.Muestra'!$D$8:$D$17))+1,""),ROW()-38)),"")</f>
        <v/>
      </c>
      <c r="B46" s="129" t="str">
        <f t="array" ref="B46">IFERROR(INDEX('03.Muestra'!$C$8:$C$17,SMALL(IF("Página Web"='03.Muestra'!$D$8:$D$17,ROW('03.Muestra'!$C$8:$C$17)-MIN(ROW('03.Muestra'!$D$8:$D$17))+1,""),ROW()-38)),"")</f>
        <v/>
      </c>
      <c r="C46" s="129" t="str">
        <f t="array" ref="C46">IFERROR(INDEX('03.Muestra'!$F$8:$F$17,SMALL(IF("Página Web"='03.Muestra'!$D$8:$D$17,ROW('03.Muestra'!$F$8:$F$17)-MIN(ROW('03.Muestra'!$D$8:$D$17))+1,""),ROW()-38)),"")</f>
        <v/>
      </c>
      <c r="D46" s="103" t="str">
        <f t="shared" si="6"/>
        <v/>
      </c>
      <c r="E46" s="66" t="str">
        <f t="shared" si="7"/>
        <v/>
      </c>
      <c r="F46" s="18"/>
      <c r="G46" s="18"/>
      <c r="H46" s="18"/>
      <c r="I46" s="18"/>
      <c r="J46" s="18"/>
      <c r="K46" s="148"/>
      <c r="L46" s="18"/>
      <c r="M46" s="18"/>
      <c r="N46" s="18"/>
      <c r="O46" s="18"/>
      <c r="P46" s="18"/>
      <c r="Q46" s="18"/>
      <c r="R46" s="18"/>
      <c r="S46" s="18"/>
      <c r="T46" s="18"/>
      <c r="U46" s="18"/>
      <c r="V46" s="18"/>
      <c r="W46" s="18"/>
      <c r="X46" s="18"/>
      <c r="Y46" s="18"/>
      <c r="Z46" s="22"/>
      <c r="AA46" s="22"/>
      <c r="AB46" s="22"/>
      <c r="AC46" s="22"/>
      <c r="AD46" s="22"/>
      <c r="AE46" s="22"/>
      <c r="AF46" s="22"/>
      <c r="AG46" s="22"/>
      <c r="AH46" s="22"/>
      <c r="AI46" s="22"/>
    </row>
    <row r="47" spans="1:35" ht="12" customHeight="1">
      <c r="A47" s="99" t="str">
        <f t="array" ref="A47">IFERROR(INDEX('03.Muestra'!$B$8:$B$17,SMALL(IF("Página Web"='03.Muestra'!$D$8:$D$17,ROW('03.Muestra'!$B$8:$B$17)-MIN(ROW('03.Muestra'!$D$8:$D$17))+1,""),ROW()-38)),"")</f>
        <v/>
      </c>
      <c r="B47" s="129" t="str">
        <f t="array" ref="B47">IFERROR(INDEX('03.Muestra'!$C$8:$C$17,SMALL(IF("Página Web"='03.Muestra'!$D$8:$D$17,ROW('03.Muestra'!$C$8:$C$17)-MIN(ROW('03.Muestra'!$D$8:$D$17))+1,""),ROW()-38)),"")</f>
        <v/>
      </c>
      <c r="C47" s="129" t="str">
        <f t="array" ref="C47">IFERROR(INDEX('03.Muestra'!$F$8:$F$17,SMALL(IF("Página Web"='03.Muestra'!$D$8:$D$17,ROW('03.Muestra'!$F$8:$F$17)-MIN(ROW('03.Muestra'!$D$8:$D$17))+1,""),ROW()-38)),"")</f>
        <v/>
      </c>
      <c r="D47" s="103" t="str">
        <f t="shared" si="6"/>
        <v/>
      </c>
      <c r="E47" s="66" t="str">
        <f t="shared" si="7"/>
        <v/>
      </c>
      <c r="F47" s="18"/>
      <c r="G47" s="18"/>
      <c r="H47" s="18"/>
      <c r="I47" s="18"/>
      <c r="J47" s="18"/>
      <c r="K47" s="148"/>
      <c r="L47" s="18"/>
      <c r="M47" s="18"/>
      <c r="N47" s="18"/>
      <c r="O47" s="18"/>
      <c r="P47" s="18"/>
      <c r="Q47" s="18"/>
      <c r="R47" s="18"/>
      <c r="S47" s="18"/>
      <c r="T47" s="18"/>
      <c r="U47" s="18"/>
      <c r="V47" s="18"/>
      <c r="W47" s="18"/>
      <c r="X47" s="18"/>
      <c r="Y47" s="18"/>
      <c r="Z47" s="22"/>
      <c r="AA47" s="22"/>
      <c r="AB47" s="22"/>
      <c r="AC47" s="22"/>
      <c r="AD47" s="22"/>
      <c r="AE47" s="22"/>
      <c r="AF47" s="22"/>
      <c r="AG47" s="22"/>
      <c r="AH47" s="22"/>
      <c r="AI47" s="22"/>
    </row>
    <row r="48" spans="1:35" ht="12" customHeight="1">
      <c r="A48" s="99" t="str">
        <f t="array" ref="A48">IFERROR(INDEX('03.Muestra'!$B$8:$B$17,SMALL(IF("Página Web"='03.Muestra'!$D$8:$D$17,ROW('03.Muestra'!$B$8:$B$17)-MIN(ROW('03.Muestra'!$D$8:$D$17))+1,""),ROW()-38)),"")</f>
        <v/>
      </c>
      <c r="B48" s="129" t="str">
        <f t="array" ref="B48">IFERROR(INDEX('03.Muestra'!$C$8:$C$17,SMALL(IF("Página Web"='03.Muestra'!$D$8:$D$17,ROW('03.Muestra'!$C$8:$C$17)-MIN(ROW('03.Muestra'!$D$8:$D$17))+1,""),ROW()-38)),"")</f>
        <v/>
      </c>
      <c r="C48" s="129" t="str">
        <f t="array" ref="C48">IFERROR(INDEX('03.Muestra'!$F$8:$F$17,SMALL(IF("Página Web"='03.Muestra'!$D$8:$D$17,ROW('03.Muestra'!$F$8:$F$17)-MIN(ROW('03.Muestra'!$D$8:$D$17))+1,""),ROW()-38)),"")</f>
        <v/>
      </c>
      <c r="D48" s="103" t="str">
        <f t="shared" si="6"/>
        <v/>
      </c>
      <c r="E48" s="66" t="str">
        <f t="shared" si="7"/>
        <v/>
      </c>
      <c r="F48" s="18"/>
      <c r="G48" s="18"/>
      <c r="H48" s="18"/>
      <c r="I48" s="18"/>
      <c r="J48" s="18"/>
      <c r="K48" s="148"/>
      <c r="L48" s="18"/>
      <c r="M48" s="18"/>
      <c r="N48" s="18"/>
      <c r="O48" s="18"/>
      <c r="P48" s="18"/>
      <c r="Q48" s="18"/>
      <c r="R48" s="18"/>
      <c r="S48" s="18"/>
      <c r="T48" s="18"/>
      <c r="U48" s="18"/>
      <c r="V48" s="18"/>
      <c r="W48" s="18"/>
      <c r="X48" s="18"/>
      <c r="Y48" s="18"/>
      <c r="Z48" s="22"/>
      <c r="AA48" s="22"/>
      <c r="AB48" s="22"/>
      <c r="AC48" s="22"/>
      <c r="AD48" s="22"/>
      <c r="AE48" s="22"/>
      <c r="AF48" s="22"/>
      <c r="AG48" s="22"/>
      <c r="AH48" s="22"/>
      <c r="AI48" s="22"/>
    </row>
    <row r="49" spans="1:35" ht="12" customHeight="1">
      <c r="A49" s="63"/>
      <c r="B49" s="133"/>
      <c r="C49" s="133"/>
      <c r="D49" s="134"/>
      <c r="E49" s="66"/>
      <c r="F49" s="18"/>
      <c r="G49" s="18"/>
      <c r="H49" s="18"/>
      <c r="I49" s="18"/>
      <c r="J49" s="18"/>
      <c r="K49" s="148"/>
      <c r="L49" s="18"/>
      <c r="M49" s="18"/>
      <c r="N49" s="18"/>
      <c r="O49" s="18"/>
      <c r="P49" s="18"/>
      <c r="Q49" s="18"/>
      <c r="R49" s="18"/>
      <c r="S49" s="18"/>
      <c r="T49" s="18"/>
      <c r="U49" s="18"/>
      <c r="V49" s="18"/>
      <c r="W49" s="18"/>
      <c r="X49" s="18"/>
      <c r="Y49" s="18"/>
      <c r="Z49" s="22"/>
      <c r="AA49" s="22"/>
      <c r="AB49" s="22"/>
      <c r="AC49" s="22"/>
      <c r="AD49" s="22"/>
      <c r="AE49" s="22"/>
      <c r="AF49" s="22"/>
      <c r="AG49" s="22"/>
      <c r="AH49" s="22"/>
      <c r="AI49" s="22"/>
    </row>
    <row r="50" spans="1:35" ht="12" customHeight="1">
      <c r="A50" s="63"/>
      <c r="B50" s="133"/>
      <c r="C50" s="133"/>
      <c r="D50" s="134"/>
      <c r="E50" s="66"/>
      <c r="F50" s="18"/>
      <c r="G50" s="18"/>
      <c r="H50" s="18"/>
      <c r="I50" s="18"/>
      <c r="J50" s="18"/>
      <c r="K50" s="148"/>
      <c r="L50" s="18"/>
      <c r="M50" s="18"/>
      <c r="N50" s="18"/>
      <c r="O50" s="18"/>
      <c r="P50" s="18"/>
      <c r="Q50" s="18"/>
      <c r="R50" s="18"/>
      <c r="S50" s="18"/>
      <c r="T50" s="18"/>
      <c r="U50" s="18"/>
      <c r="V50" s="18"/>
      <c r="W50" s="18"/>
      <c r="X50" s="18"/>
      <c r="Y50" s="18"/>
      <c r="Z50" s="22"/>
      <c r="AA50" s="22"/>
      <c r="AB50" s="22"/>
      <c r="AC50" s="22"/>
      <c r="AD50" s="22"/>
      <c r="AE50" s="22"/>
      <c r="AF50" s="22"/>
      <c r="AG50" s="22"/>
      <c r="AH50" s="22"/>
      <c r="AI50" s="22"/>
    </row>
    <row r="51" spans="1:35" ht="12.75" customHeight="1">
      <c r="A51" s="111"/>
      <c r="B51" s="112"/>
      <c r="C51" s="111"/>
      <c r="D51" s="135"/>
      <c r="E51" s="66"/>
      <c r="F51" s="18"/>
      <c r="G51" s="18"/>
      <c r="H51" s="18"/>
      <c r="I51" s="18"/>
      <c r="J51" s="18"/>
      <c r="K51" s="148"/>
      <c r="L51" s="18"/>
      <c r="M51" s="18"/>
      <c r="N51" s="18"/>
      <c r="O51" s="18"/>
      <c r="P51" s="18"/>
      <c r="Q51" s="18"/>
      <c r="R51" s="18"/>
      <c r="S51" s="18"/>
      <c r="T51" s="18"/>
      <c r="U51" s="18"/>
      <c r="V51" s="18"/>
      <c r="W51" s="18"/>
      <c r="X51" s="18"/>
      <c r="Y51" s="18"/>
      <c r="Z51" s="22"/>
      <c r="AA51" s="22"/>
      <c r="AB51" s="22"/>
      <c r="AC51" s="22"/>
      <c r="AD51" s="22"/>
      <c r="AE51" s="22"/>
      <c r="AF51" s="22"/>
      <c r="AG51" s="22"/>
      <c r="AH51" s="22"/>
      <c r="AI51" s="22"/>
    </row>
    <row r="52" spans="1:35" ht="14.25" customHeight="1">
      <c r="A52" s="109"/>
      <c r="B52" s="109"/>
      <c r="C52" s="109"/>
      <c r="D52" s="136"/>
      <c r="E52" s="66"/>
      <c r="F52" s="63"/>
      <c r="G52" s="18"/>
      <c r="H52" s="18"/>
      <c r="I52" s="18"/>
      <c r="J52" s="18"/>
      <c r="K52" s="148"/>
      <c r="L52" s="18"/>
      <c r="M52" s="18"/>
      <c r="N52" s="18"/>
      <c r="O52" s="18"/>
      <c r="P52" s="18"/>
      <c r="Q52" s="18"/>
      <c r="R52" s="18"/>
      <c r="S52" s="18"/>
      <c r="T52" s="18"/>
      <c r="U52" s="18"/>
      <c r="V52" s="18"/>
      <c r="W52" s="18"/>
      <c r="X52" s="18"/>
      <c r="Y52" s="18"/>
      <c r="Z52" s="22"/>
      <c r="AA52" s="22"/>
      <c r="AB52" s="22"/>
      <c r="AC52" s="22"/>
      <c r="AD52" s="22"/>
      <c r="AE52" s="22"/>
      <c r="AF52" s="22"/>
      <c r="AG52" s="22"/>
      <c r="AH52" s="22"/>
      <c r="AI52" s="22"/>
    </row>
    <row r="53" spans="1:35" ht="12" customHeight="1">
      <c r="A53" s="22"/>
      <c r="B53" s="18"/>
      <c r="C53" s="18"/>
      <c r="D53" s="127"/>
      <c r="E53" s="66"/>
      <c r="F53" s="18"/>
      <c r="G53" s="18"/>
      <c r="H53" s="18"/>
      <c r="I53" s="18"/>
      <c r="J53" s="18"/>
      <c r="K53" s="148"/>
      <c r="L53" s="18"/>
      <c r="M53" s="18"/>
      <c r="N53" s="18"/>
      <c r="O53" s="18"/>
      <c r="P53" s="18"/>
      <c r="Q53" s="18"/>
      <c r="R53" s="18"/>
      <c r="S53" s="18"/>
      <c r="T53" s="18"/>
      <c r="U53" s="18"/>
      <c r="V53" s="18"/>
      <c r="W53" s="18"/>
      <c r="X53" s="18"/>
      <c r="Y53" s="18"/>
      <c r="Z53" s="22"/>
      <c r="AA53" s="22"/>
      <c r="AB53" s="22"/>
      <c r="AC53" s="22"/>
      <c r="AD53" s="22"/>
      <c r="AE53" s="22"/>
      <c r="AF53" s="22"/>
      <c r="AG53" s="22"/>
      <c r="AH53" s="22"/>
      <c r="AI53" s="22"/>
    </row>
    <row r="54" spans="1:35" ht="12" customHeight="1">
      <c r="A54" s="22"/>
      <c r="B54" s="18"/>
      <c r="C54" s="18"/>
      <c r="D54" s="127"/>
      <c r="E54" s="100"/>
      <c r="F54" s="18"/>
      <c r="G54" s="18"/>
      <c r="H54" s="18"/>
      <c r="I54" s="18"/>
      <c r="J54" s="18"/>
      <c r="K54" s="148"/>
      <c r="L54" s="18"/>
      <c r="M54" s="18"/>
      <c r="N54" s="18"/>
      <c r="O54" s="18"/>
      <c r="P54" s="18"/>
      <c r="Q54" s="18"/>
      <c r="R54" s="18"/>
      <c r="S54" s="18"/>
      <c r="T54" s="18"/>
      <c r="U54" s="18"/>
      <c r="V54" s="18"/>
      <c r="W54" s="18"/>
      <c r="X54" s="18"/>
      <c r="Y54" s="18"/>
      <c r="Z54" s="22"/>
      <c r="AA54" s="22"/>
      <c r="AB54" s="22"/>
      <c r="AC54" s="22"/>
      <c r="AD54" s="22"/>
      <c r="AE54" s="22"/>
      <c r="AF54" s="22"/>
      <c r="AG54" s="22"/>
      <c r="AH54" s="22"/>
      <c r="AI54" s="22"/>
    </row>
    <row r="55" spans="1:35" ht="29.25" customHeight="1">
      <c r="A55" s="94" t="s">
        <v>100</v>
      </c>
      <c r="B55" s="95" t="s">
        <v>86</v>
      </c>
      <c r="C55" s="96" t="s">
        <v>253</v>
      </c>
      <c r="D55" s="128" t="s">
        <v>106</v>
      </c>
      <c r="E55" s="114"/>
      <c r="F55" s="22"/>
      <c r="G55" s="22"/>
      <c r="H55" s="22"/>
      <c r="I55" s="22"/>
      <c r="J55" s="22"/>
      <c r="K55" s="148"/>
      <c r="L55" s="18"/>
      <c r="M55" s="18"/>
      <c r="N55" s="18"/>
      <c r="O55" s="18"/>
      <c r="P55" s="18"/>
      <c r="Q55" s="18"/>
      <c r="R55" s="18"/>
      <c r="S55" s="18"/>
      <c r="T55" s="18"/>
      <c r="U55" s="18"/>
      <c r="V55" s="18"/>
      <c r="W55" s="18"/>
      <c r="X55" s="18"/>
      <c r="Y55" s="18"/>
      <c r="Z55" s="22"/>
      <c r="AA55" s="22"/>
      <c r="AB55" s="22"/>
      <c r="AC55" s="22"/>
      <c r="AD55" s="22"/>
      <c r="AE55" s="22"/>
      <c r="AF55" s="22"/>
      <c r="AG55" s="22"/>
      <c r="AH55" s="22"/>
      <c r="AI55" s="22"/>
    </row>
    <row r="56" spans="1:35" ht="12" customHeight="1">
      <c r="A56" s="99">
        <f t="array" ref="A56">IFERROR(INDEX('03.Muestra'!$B$8:$B$17,SMALL(IF("Página Web"='03.Muestra'!$D$8:$D$17,ROW('03.Muestra'!$B$8:$B$17)-MIN(ROW('03.Muestra'!$D$8:$D$17))+1,""),ROW()-55)),"")</f>
        <v>1</v>
      </c>
      <c r="B56" s="129" t="str">
        <f t="array" ref="B56">IFERROR(INDEX('03.Muestra'!$C$8:$C$17,SMALL(IF("Página Web"='03.Muestra'!$D$8:$D$17,ROW('03.Muestra'!$C$8:$C$17)-MIN(ROW('03.Muestra'!$D$8:$D$17))+1,""),ROW()-55)),"")</f>
        <v>Home</v>
      </c>
      <c r="C56" s="130" t="str">
        <f t="array" ref="C56">IFERROR(INDEX('03.Muestra'!$F$8:$F$17,SMALL(IF("Página Web"='03.Muestra'!$D$8:$D$17,ROW('03.Muestra'!$F$8:$F$17)-MIN(ROW('03.Muestra'!$D$8:$D$17))+1,""),ROW()-55)),"")</f>
        <v>https://pigmentoayd.com/</v>
      </c>
      <c r="D56" s="103" t="str">
        <f t="shared" ref="D56:D65" si="8">IF(C56="","",$D$18)</f>
        <v>N/A</v>
      </c>
      <c r="E56" s="66" t="str">
        <f t="shared" ref="E56:E65" si="9">IF(D56&lt;&gt;"",IF(AND(B56&lt;&gt;"",C56&lt;&gt;""),"","ERR"),"")</f>
        <v/>
      </c>
      <c r="F56" s="104" t="s">
        <v>89</v>
      </c>
      <c r="G56" s="89" t="s">
        <v>98</v>
      </c>
      <c r="H56" s="84" t="s">
        <v>93</v>
      </c>
      <c r="I56" s="105" t="s">
        <v>91</v>
      </c>
      <c r="J56" s="106" t="s">
        <v>87</v>
      </c>
      <c r="K56" s="131" t="s">
        <v>97</v>
      </c>
      <c r="L56" s="18"/>
      <c r="M56" s="18"/>
      <c r="N56" s="18"/>
      <c r="O56" s="18"/>
      <c r="P56" s="18"/>
      <c r="Q56" s="18"/>
      <c r="R56" s="18"/>
      <c r="S56" s="18"/>
      <c r="T56" s="18"/>
      <c r="U56" s="18"/>
      <c r="V56" s="18"/>
      <c r="W56" s="18"/>
      <c r="X56" s="18"/>
      <c r="Y56" s="18"/>
      <c r="Z56" s="22"/>
      <c r="AA56" s="22"/>
      <c r="AB56" s="22"/>
      <c r="AC56" s="22"/>
      <c r="AD56" s="22"/>
      <c r="AE56" s="22"/>
      <c r="AF56" s="22"/>
      <c r="AG56" s="22"/>
      <c r="AH56" s="22"/>
      <c r="AI56" s="22"/>
    </row>
    <row r="57" spans="1:35" ht="12" customHeight="1">
      <c r="A57" s="99">
        <f t="array" ref="A57">IFERROR(INDEX('03.Muestra'!$B$8:$B$17,SMALL(IF("Página Web"='03.Muestra'!$D$8:$D$17,ROW('03.Muestra'!$B$8:$B$17)-MIN(ROW('03.Muestra'!$D$8:$D$17))+1,""),ROW()-55)),"")</f>
        <v>2</v>
      </c>
      <c r="B57" s="129" t="str">
        <f t="array" ref="B57">IFERROR(INDEX('03.Muestra'!$C$8:$C$17,SMALL(IF("Página Web"='03.Muestra'!$D$8:$D$17,ROW('03.Muestra'!$C$8:$C$17)-MIN(ROW('03.Muestra'!$D$8:$D$17))+1,""),ROW()-55)),"")</f>
        <v>Contacto</v>
      </c>
      <c r="C57" s="130" t="str">
        <f t="array" ref="C57">IFERROR(INDEX('03.Muestra'!$F$8:$F$17,SMALL(IF("Página Web"='03.Muestra'!$D$8:$D$17,ROW('03.Muestra'!$F$8:$F$17)-MIN(ROW('03.Muestra'!$D$8:$D$17))+1,""),ROW()-55)),"")</f>
        <v>https://pigmentoayd.com/contacto</v>
      </c>
      <c r="D57" s="103" t="str">
        <f t="shared" si="8"/>
        <v>N/A</v>
      </c>
      <c r="E57" s="66" t="str">
        <f t="shared" si="9"/>
        <v/>
      </c>
      <c r="F57" s="107">
        <f ca="1">COUNTIF($D56:INDIRECT("$D" &amp;  SUM(ROW()-1,'03.Muestra'!$D$20)-1),F56)</f>
        <v>0</v>
      </c>
      <c r="G57" s="107">
        <f ca="1">COUNTIF($D56:INDIRECT("$D" &amp;  SUM(ROW()-1,'03.Muestra'!$D$20)-1),G56)</f>
        <v>0</v>
      </c>
      <c r="H57" s="107">
        <f ca="1">COUNTIF($D56:INDIRECT("$D" &amp;  SUM(ROW()-1,'03.Muestra'!$D$20)-1),H56)</f>
        <v>3</v>
      </c>
      <c r="I57" s="107">
        <f ca="1">COUNTIF($D56:INDIRECT("$D" &amp;  SUM(ROW()-1,'03.Muestra'!$D$20)-1),I56)</f>
        <v>0</v>
      </c>
      <c r="J57" s="107">
        <f ca="1">COUNTIF($D56:INDIRECT("$D" &amp;  SUM(ROW()-1,'03.Muestra'!$D$20)-1),J56)</f>
        <v>0</v>
      </c>
      <c r="K57" s="132">
        <f ca="1">IF(COUNTIF('03.Muestra'!$D$8:$D$17,"Página Web")=0,0,COUNTBLANK($D56:INDIRECT("$D" &amp;  SUM(ROW()-1,COUNTIF('03.Muestra'!$D$8:$D$17,"Página Web"))-1)))</f>
        <v>0</v>
      </c>
      <c r="L57" s="18"/>
      <c r="M57" s="18"/>
      <c r="N57" s="18"/>
      <c r="O57" s="18"/>
      <c r="P57" s="18"/>
      <c r="Q57" s="18"/>
      <c r="R57" s="18"/>
      <c r="S57" s="18"/>
      <c r="T57" s="18"/>
      <c r="U57" s="18"/>
      <c r="V57" s="18"/>
      <c r="W57" s="18"/>
      <c r="X57" s="18"/>
      <c r="Y57" s="18"/>
      <c r="Z57" s="22"/>
      <c r="AA57" s="22"/>
      <c r="AB57" s="22"/>
      <c r="AC57" s="22"/>
      <c r="AD57" s="22"/>
      <c r="AE57" s="22"/>
      <c r="AF57" s="22"/>
      <c r="AG57" s="22"/>
      <c r="AH57" s="22"/>
      <c r="AI57" s="22"/>
    </row>
    <row r="58" spans="1:35" ht="12" customHeight="1">
      <c r="A58" s="99">
        <f t="array" ref="A58">IFERROR(INDEX('03.Muestra'!$B$8:$B$17,SMALL(IF("Página Web"='03.Muestra'!$D$8:$D$17,ROW('03.Muestra'!$B$8:$B$17)-MIN(ROW('03.Muestra'!$D$8:$D$17))+1,""),ROW()-55)),"")</f>
        <v>3</v>
      </c>
      <c r="B58" s="129" t="str">
        <f t="array" ref="B58">IFERROR(INDEX('03.Muestra'!$C$8:$C$17,SMALL(IF("Página Web"='03.Muestra'!$D$8:$D$17,ROW('03.Muestra'!$C$8:$C$17)-MIN(ROW('03.Muestra'!$D$8:$D$17))+1,""),ROW()-55)),"")</f>
        <v>Servicios</v>
      </c>
      <c r="C58" s="130" t="str">
        <f t="array" ref="C58">IFERROR(INDEX('03.Muestra'!$F$8:$F$17,SMALL(IF("Página Web"='03.Muestra'!$D$8:$D$17,ROW('03.Muestra'!$F$8:$F$17)-MIN(ROW('03.Muestra'!$D$8:$D$17))+1,""),ROW()-55)),"")</f>
        <v>https://pigmentoayd.com/servicios</v>
      </c>
      <c r="D58" s="103" t="str">
        <f t="shared" si="8"/>
        <v>N/A</v>
      </c>
      <c r="E58" s="66" t="str">
        <f t="shared" si="9"/>
        <v/>
      </c>
      <c r="F58" s="22"/>
      <c r="G58" s="18"/>
      <c r="H58" s="18"/>
      <c r="I58" s="18"/>
      <c r="J58" s="18"/>
      <c r="K58" s="148"/>
      <c r="L58" s="18"/>
      <c r="M58" s="18"/>
      <c r="N58" s="18"/>
      <c r="O58" s="18"/>
      <c r="P58" s="18"/>
      <c r="Q58" s="18"/>
      <c r="R58" s="18"/>
      <c r="S58" s="18"/>
      <c r="T58" s="18"/>
      <c r="U58" s="18"/>
      <c r="V58" s="18"/>
      <c r="W58" s="18"/>
      <c r="X58" s="18"/>
      <c r="Y58" s="18"/>
      <c r="Z58" s="22"/>
      <c r="AA58" s="22"/>
      <c r="AB58" s="22"/>
      <c r="AC58" s="22"/>
      <c r="AD58" s="22"/>
      <c r="AE58" s="22"/>
      <c r="AF58" s="22"/>
      <c r="AG58" s="22"/>
      <c r="AH58" s="22"/>
      <c r="AI58" s="22"/>
    </row>
    <row r="59" spans="1:35" ht="12" customHeight="1">
      <c r="A59" s="99" t="str">
        <f t="array" ref="A59">IFERROR(INDEX('03.Muestra'!$B$8:$B$17,SMALL(IF("Página Web"='03.Muestra'!$D$8:$D$17,ROW('03.Muestra'!$B$8:$B$17)-MIN(ROW('03.Muestra'!$D$8:$D$17))+1,""),ROW()-55)),"")</f>
        <v/>
      </c>
      <c r="B59" s="129" t="str">
        <f t="array" ref="B59">IFERROR(INDEX('03.Muestra'!$C$8:$C$17,SMALL(IF("Página Web"='03.Muestra'!$D$8:$D$17,ROW('03.Muestra'!$C$8:$C$17)-MIN(ROW('03.Muestra'!$D$8:$D$17))+1,""),ROW()-55)),"")</f>
        <v/>
      </c>
      <c r="C59" s="129" t="str">
        <f t="array" ref="C59">IFERROR(INDEX('03.Muestra'!$F$8:$F$17,SMALL(IF("Página Web"='03.Muestra'!$D$8:$D$17,ROW('03.Muestra'!$F$8:$F$17)-MIN(ROW('03.Muestra'!$D$8:$D$17))+1,""),ROW()-55)),"")</f>
        <v/>
      </c>
      <c r="D59" s="103" t="str">
        <f t="shared" si="8"/>
        <v/>
      </c>
      <c r="E59" s="66" t="str">
        <f t="shared" si="9"/>
        <v/>
      </c>
      <c r="F59" s="22"/>
      <c r="G59" s="18"/>
      <c r="H59" s="18"/>
      <c r="I59" s="18"/>
      <c r="J59" s="18"/>
      <c r="K59" s="148"/>
      <c r="L59" s="18"/>
      <c r="M59" s="18"/>
      <c r="N59" s="18"/>
      <c r="O59" s="18"/>
      <c r="P59" s="18"/>
      <c r="Q59" s="18"/>
      <c r="R59" s="18"/>
      <c r="S59" s="18"/>
      <c r="T59" s="18"/>
      <c r="U59" s="18"/>
      <c r="V59" s="18"/>
      <c r="W59" s="18"/>
      <c r="X59" s="18"/>
      <c r="Y59" s="18"/>
      <c r="Z59" s="22"/>
      <c r="AA59" s="22"/>
      <c r="AB59" s="22"/>
      <c r="AC59" s="22"/>
      <c r="AD59" s="22"/>
      <c r="AE59" s="22"/>
      <c r="AF59" s="22"/>
      <c r="AG59" s="22"/>
      <c r="AH59" s="22"/>
      <c r="AI59" s="22"/>
    </row>
    <row r="60" spans="1:35" ht="12" customHeight="1">
      <c r="A60" s="99" t="str">
        <f t="array" ref="A60">IFERROR(INDEX('03.Muestra'!$B$8:$B$17,SMALL(IF("Página Web"='03.Muestra'!$D$8:$D$17,ROW('03.Muestra'!$B$8:$B$17)-MIN(ROW('03.Muestra'!$D$8:$D$17))+1,""),ROW()-55)),"")</f>
        <v/>
      </c>
      <c r="B60" s="129" t="str">
        <f t="array" ref="B60">IFERROR(INDEX('03.Muestra'!$C$8:$C$17,SMALL(IF("Página Web"='03.Muestra'!$D$8:$D$17,ROW('03.Muestra'!$C$8:$C$17)-MIN(ROW('03.Muestra'!$D$8:$D$17))+1,""),ROW()-55)),"")</f>
        <v/>
      </c>
      <c r="C60" s="129" t="str">
        <f t="array" ref="C60">IFERROR(INDEX('03.Muestra'!$F$8:$F$17,SMALL(IF("Página Web"='03.Muestra'!$D$8:$D$17,ROW('03.Muestra'!$F$8:$F$17)-MIN(ROW('03.Muestra'!$D$8:$D$17))+1,""),ROW()-55)),"")</f>
        <v/>
      </c>
      <c r="D60" s="103" t="str">
        <f t="shared" si="8"/>
        <v/>
      </c>
      <c r="E60" s="66" t="str">
        <f t="shared" si="9"/>
        <v/>
      </c>
      <c r="F60" s="22"/>
      <c r="G60" s="18"/>
      <c r="H60" s="18"/>
      <c r="I60" s="18"/>
      <c r="J60" s="18"/>
      <c r="K60" s="148"/>
      <c r="L60" s="18"/>
      <c r="M60" s="18"/>
      <c r="N60" s="18"/>
      <c r="O60" s="18"/>
      <c r="P60" s="18"/>
      <c r="Q60" s="18"/>
      <c r="R60" s="18"/>
      <c r="S60" s="18"/>
      <c r="T60" s="18"/>
      <c r="U60" s="18"/>
      <c r="V60" s="18"/>
      <c r="W60" s="18"/>
      <c r="X60" s="18"/>
      <c r="Y60" s="18"/>
      <c r="Z60" s="22"/>
      <c r="AA60" s="22"/>
      <c r="AB60" s="22"/>
      <c r="AC60" s="22"/>
      <c r="AD60" s="22"/>
      <c r="AE60" s="22"/>
      <c r="AF60" s="22"/>
      <c r="AG60" s="22"/>
      <c r="AH60" s="22"/>
      <c r="AI60" s="22"/>
    </row>
    <row r="61" spans="1:35" ht="12" customHeight="1">
      <c r="A61" s="99" t="str">
        <f t="array" ref="A61">IFERROR(INDEX('03.Muestra'!$B$8:$B$17,SMALL(IF("Página Web"='03.Muestra'!$D$8:$D$17,ROW('03.Muestra'!$B$8:$B$17)-MIN(ROW('03.Muestra'!$D$8:$D$17))+1,""),ROW()-55)),"")</f>
        <v/>
      </c>
      <c r="B61" s="129" t="str">
        <f t="array" ref="B61">IFERROR(INDEX('03.Muestra'!$C$8:$C$17,SMALL(IF("Página Web"='03.Muestra'!$D$8:$D$17,ROW('03.Muestra'!$C$8:$C$17)-MIN(ROW('03.Muestra'!$D$8:$D$17))+1,""),ROW()-55)),"")</f>
        <v/>
      </c>
      <c r="C61" s="129" t="str">
        <f t="array" ref="C61">IFERROR(INDEX('03.Muestra'!$F$8:$F$17,SMALL(IF("Página Web"='03.Muestra'!$D$8:$D$17,ROW('03.Muestra'!$F$8:$F$17)-MIN(ROW('03.Muestra'!$D$8:$D$17))+1,""),ROW()-55)),"")</f>
        <v/>
      </c>
      <c r="D61" s="103" t="str">
        <f t="shared" si="8"/>
        <v/>
      </c>
      <c r="E61" s="66" t="str">
        <f t="shared" si="9"/>
        <v/>
      </c>
      <c r="F61" s="22"/>
      <c r="G61" s="18"/>
      <c r="H61" s="18"/>
      <c r="I61" s="18"/>
      <c r="J61" s="18"/>
      <c r="K61" s="148"/>
      <c r="L61" s="18"/>
      <c r="M61" s="18"/>
      <c r="N61" s="18"/>
      <c r="O61" s="18"/>
      <c r="P61" s="18"/>
      <c r="Q61" s="18"/>
      <c r="R61" s="18"/>
      <c r="S61" s="18"/>
      <c r="T61" s="18"/>
      <c r="U61" s="18"/>
      <c r="V61" s="18"/>
      <c r="W61" s="18"/>
      <c r="X61" s="18"/>
      <c r="Y61" s="18"/>
      <c r="Z61" s="22"/>
      <c r="AA61" s="22"/>
      <c r="AB61" s="22"/>
      <c r="AC61" s="22"/>
      <c r="AD61" s="22"/>
      <c r="AE61" s="22"/>
      <c r="AF61" s="22"/>
      <c r="AG61" s="22"/>
      <c r="AH61" s="22"/>
      <c r="AI61" s="22"/>
    </row>
    <row r="62" spans="1:35" ht="12" customHeight="1">
      <c r="A62" s="99" t="str">
        <f t="array" ref="A62">IFERROR(INDEX('03.Muestra'!$B$8:$B$17,SMALL(IF("Página Web"='03.Muestra'!$D$8:$D$17,ROW('03.Muestra'!$B$8:$B$17)-MIN(ROW('03.Muestra'!$D$8:$D$17))+1,""),ROW()-55)),"")</f>
        <v/>
      </c>
      <c r="B62" s="129" t="str">
        <f t="array" ref="B62">IFERROR(INDEX('03.Muestra'!$C$8:$C$17,SMALL(IF("Página Web"='03.Muestra'!$D$8:$D$17,ROW('03.Muestra'!$C$8:$C$17)-MIN(ROW('03.Muestra'!$D$8:$D$17))+1,""),ROW()-55)),"")</f>
        <v/>
      </c>
      <c r="C62" s="129" t="str">
        <f t="array" ref="C62">IFERROR(INDEX('03.Muestra'!$F$8:$F$17,SMALL(IF("Página Web"='03.Muestra'!$D$8:$D$17,ROW('03.Muestra'!$F$8:$F$17)-MIN(ROW('03.Muestra'!$D$8:$D$17))+1,""),ROW()-55)),"")</f>
        <v/>
      </c>
      <c r="D62" s="103" t="str">
        <f t="shared" si="8"/>
        <v/>
      </c>
      <c r="E62" s="66" t="str">
        <f t="shared" si="9"/>
        <v/>
      </c>
      <c r="F62" s="18"/>
      <c r="G62" s="18"/>
      <c r="H62" s="18"/>
      <c r="I62" s="18"/>
      <c r="J62" s="18"/>
      <c r="K62" s="148"/>
      <c r="L62" s="18"/>
      <c r="M62" s="18"/>
      <c r="N62" s="18"/>
      <c r="O62" s="18"/>
      <c r="P62" s="18"/>
      <c r="Q62" s="18"/>
      <c r="R62" s="18"/>
      <c r="S62" s="18"/>
      <c r="T62" s="18"/>
      <c r="U62" s="18"/>
      <c r="V62" s="18"/>
      <c r="W62" s="18"/>
      <c r="X62" s="18"/>
      <c r="Y62" s="18"/>
      <c r="Z62" s="22"/>
      <c r="AA62" s="22"/>
      <c r="AB62" s="22"/>
      <c r="AC62" s="22"/>
      <c r="AD62" s="22"/>
      <c r="AE62" s="22"/>
      <c r="AF62" s="22"/>
      <c r="AG62" s="22"/>
      <c r="AH62" s="22"/>
      <c r="AI62" s="22"/>
    </row>
    <row r="63" spans="1:35" ht="12" customHeight="1">
      <c r="A63" s="99" t="str">
        <f t="array" ref="A63">IFERROR(INDEX('03.Muestra'!$B$8:$B$17,SMALL(IF("Página Web"='03.Muestra'!$D$8:$D$17,ROW('03.Muestra'!$B$8:$B$17)-MIN(ROW('03.Muestra'!$D$8:$D$17))+1,""),ROW()-55)),"")</f>
        <v/>
      </c>
      <c r="B63" s="129" t="str">
        <f t="array" ref="B63">IFERROR(INDEX('03.Muestra'!$C$8:$C$17,SMALL(IF("Página Web"='03.Muestra'!$D$8:$D$17,ROW('03.Muestra'!$C$8:$C$17)-MIN(ROW('03.Muestra'!$D$8:$D$17))+1,""),ROW()-55)),"")</f>
        <v/>
      </c>
      <c r="C63" s="129" t="str">
        <f t="array" ref="C63">IFERROR(INDEX('03.Muestra'!$F$8:$F$17,SMALL(IF("Página Web"='03.Muestra'!$D$8:$D$17,ROW('03.Muestra'!$F$8:$F$17)-MIN(ROW('03.Muestra'!$D$8:$D$17))+1,""),ROW()-55)),"")</f>
        <v/>
      </c>
      <c r="D63" s="103" t="str">
        <f t="shared" si="8"/>
        <v/>
      </c>
      <c r="E63" s="66" t="str">
        <f t="shared" si="9"/>
        <v/>
      </c>
      <c r="F63" s="18"/>
      <c r="G63" s="18"/>
      <c r="H63" s="18"/>
      <c r="I63" s="18"/>
      <c r="J63" s="18"/>
      <c r="K63" s="148"/>
      <c r="L63" s="18"/>
      <c r="M63" s="18"/>
      <c r="N63" s="18"/>
      <c r="O63" s="18"/>
      <c r="P63" s="18"/>
      <c r="Q63" s="18"/>
      <c r="R63" s="18"/>
      <c r="S63" s="18"/>
      <c r="T63" s="18"/>
      <c r="U63" s="18"/>
      <c r="V63" s="18"/>
      <c r="W63" s="18"/>
      <c r="X63" s="18"/>
      <c r="Y63" s="18"/>
      <c r="Z63" s="22"/>
      <c r="AA63" s="22"/>
      <c r="AB63" s="22"/>
      <c r="AC63" s="22"/>
      <c r="AD63" s="22"/>
      <c r="AE63" s="22"/>
      <c r="AF63" s="22"/>
      <c r="AG63" s="22"/>
      <c r="AH63" s="22"/>
      <c r="AI63" s="22"/>
    </row>
    <row r="64" spans="1:35" ht="12" customHeight="1">
      <c r="A64" s="99" t="str">
        <f t="array" ref="A64">IFERROR(INDEX('03.Muestra'!$B$8:$B$17,SMALL(IF("Página Web"='03.Muestra'!$D$8:$D$17,ROW('03.Muestra'!$B$8:$B$17)-MIN(ROW('03.Muestra'!$D$8:$D$17))+1,""),ROW()-55)),"")</f>
        <v/>
      </c>
      <c r="B64" s="129" t="str">
        <f t="array" ref="B64">IFERROR(INDEX('03.Muestra'!$C$8:$C$17,SMALL(IF("Página Web"='03.Muestra'!$D$8:$D$17,ROW('03.Muestra'!$C$8:$C$17)-MIN(ROW('03.Muestra'!$D$8:$D$17))+1,""),ROW()-55)),"")</f>
        <v/>
      </c>
      <c r="C64" s="129" t="str">
        <f t="array" ref="C64">IFERROR(INDEX('03.Muestra'!$F$8:$F$17,SMALL(IF("Página Web"='03.Muestra'!$D$8:$D$17,ROW('03.Muestra'!$F$8:$F$17)-MIN(ROW('03.Muestra'!$D$8:$D$17))+1,""),ROW()-55)),"")</f>
        <v/>
      </c>
      <c r="D64" s="103" t="str">
        <f t="shared" si="8"/>
        <v/>
      </c>
      <c r="E64" s="66" t="str">
        <f t="shared" si="9"/>
        <v/>
      </c>
      <c r="F64" s="18"/>
      <c r="G64" s="18"/>
      <c r="H64" s="18"/>
      <c r="I64" s="18"/>
      <c r="J64" s="18"/>
      <c r="K64" s="148"/>
      <c r="L64" s="18"/>
      <c r="M64" s="18"/>
      <c r="N64" s="18"/>
      <c r="O64" s="18"/>
      <c r="P64" s="18"/>
      <c r="Q64" s="18"/>
      <c r="R64" s="18"/>
      <c r="S64" s="18"/>
      <c r="T64" s="18"/>
      <c r="U64" s="18"/>
      <c r="V64" s="18"/>
      <c r="W64" s="18"/>
      <c r="X64" s="18"/>
      <c r="Y64" s="18"/>
      <c r="Z64" s="22"/>
      <c r="AA64" s="22"/>
      <c r="AB64" s="22"/>
      <c r="AC64" s="22"/>
      <c r="AD64" s="22"/>
      <c r="AE64" s="22"/>
      <c r="AF64" s="22"/>
      <c r="AG64" s="22"/>
      <c r="AH64" s="22"/>
      <c r="AI64" s="22"/>
    </row>
    <row r="65" spans="1:35" ht="12" customHeight="1">
      <c r="A65" s="99" t="str">
        <f t="array" ref="A65">IFERROR(INDEX('03.Muestra'!$B$8:$B$17,SMALL(IF("Página Web"='03.Muestra'!$D$8:$D$17,ROW('03.Muestra'!$B$8:$B$17)-MIN(ROW('03.Muestra'!$D$8:$D$17))+1,""),ROW()-55)),"")</f>
        <v/>
      </c>
      <c r="B65" s="129" t="str">
        <f t="array" ref="B65">IFERROR(INDEX('03.Muestra'!$C$8:$C$17,SMALL(IF("Página Web"='03.Muestra'!$D$8:$D$17,ROW('03.Muestra'!$C$8:$C$17)-MIN(ROW('03.Muestra'!$D$8:$D$17))+1,""),ROW()-55)),"")</f>
        <v/>
      </c>
      <c r="C65" s="129" t="str">
        <f t="array" ref="C65">IFERROR(INDEX('03.Muestra'!$F$8:$F$17,SMALL(IF("Página Web"='03.Muestra'!$D$8:$D$17,ROW('03.Muestra'!$F$8:$F$17)-MIN(ROW('03.Muestra'!$D$8:$D$17))+1,""),ROW()-55)),"")</f>
        <v/>
      </c>
      <c r="D65" s="103" t="str">
        <f t="shared" si="8"/>
        <v/>
      </c>
      <c r="E65" s="66" t="str">
        <f t="shared" si="9"/>
        <v/>
      </c>
      <c r="F65" s="18"/>
      <c r="G65" s="18"/>
      <c r="H65" s="18"/>
      <c r="I65" s="18"/>
      <c r="J65" s="18"/>
      <c r="K65" s="148"/>
      <c r="L65" s="18"/>
      <c r="M65" s="18"/>
      <c r="N65" s="18"/>
      <c r="O65" s="18"/>
      <c r="P65" s="18"/>
      <c r="Q65" s="18"/>
      <c r="R65" s="18"/>
      <c r="S65" s="18"/>
      <c r="T65" s="18"/>
      <c r="U65" s="18"/>
      <c r="V65" s="18"/>
      <c r="W65" s="18"/>
      <c r="X65" s="18"/>
      <c r="Y65" s="18"/>
      <c r="Z65" s="22"/>
      <c r="AA65" s="22"/>
      <c r="AB65" s="22"/>
      <c r="AC65" s="22"/>
      <c r="AD65" s="22"/>
      <c r="AE65" s="22"/>
      <c r="AF65" s="22"/>
      <c r="AG65" s="22"/>
      <c r="AH65" s="22"/>
      <c r="AI65" s="22"/>
    </row>
    <row r="66" spans="1:35" ht="12" customHeight="1">
      <c r="A66" s="63"/>
      <c r="B66" s="133"/>
      <c r="C66" s="133"/>
      <c r="D66" s="134"/>
      <c r="E66" s="66"/>
      <c r="F66" s="18"/>
      <c r="G66" s="18"/>
      <c r="H66" s="18"/>
      <c r="I66" s="18"/>
      <c r="J66" s="18"/>
      <c r="K66" s="148"/>
      <c r="L66" s="18"/>
      <c r="M66" s="18"/>
      <c r="N66" s="18"/>
      <c r="O66" s="18"/>
      <c r="P66" s="18"/>
      <c r="Q66" s="18"/>
      <c r="R66" s="18"/>
      <c r="S66" s="18"/>
      <c r="T66" s="18"/>
      <c r="U66" s="18"/>
      <c r="V66" s="18"/>
      <c r="W66" s="18"/>
      <c r="X66" s="18"/>
      <c r="Y66" s="18"/>
      <c r="Z66" s="22"/>
      <c r="AA66" s="22"/>
      <c r="AB66" s="22"/>
      <c r="AC66" s="22"/>
      <c r="AD66" s="22"/>
      <c r="AE66" s="22"/>
      <c r="AF66" s="22"/>
      <c r="AG66" s="22"/>
      <c r="AH66" s="22"/>
      <c r="AI66" s="22"/>
    </row>
    <row r="67" spans="1:35" ht="12" customHeight="1">
      <c r="A67" s="63"/>
      <c r="B67" s="133"/>
      <c r="C67" s="133"/>
      <c r="D67" s="134"/>
      <c r="E67" s="66"/>
      <c r="F67" s="18"/>
      <c r="G67" s="18"/>
      <c r="H67" s="18"/>
      <c r="I67" s="18"/>
      <c r="J67" s="18"/>
      <c r="K67" s="148"/>
      <c r="L67" s="18"/>
      <c r="M67" s="18"/>
      <c r="N67" s="18"/>
      <c r="O67" s="18"/>
      <c r="P67" s="18"/>
      <c r="Q67" s="18"/>
      <c r="R67" s="18"/>
      <c r="S67" s="18"/>
      <c r="T67" s="18"/>
      <c r="U67" s="18"/>
      <c r="V67" s="18"/>
      <c r="W67" s="18"/>
      <c r="X67" s="18"/>
      <c r="Y67" s="18"/>
      <c r="Z67" s="22"/>
      <c r="AA67" s="22"/>
      <c r="AB67" s="22"/>
      <c r="AC67" s="22"/>
      <c r="AD67" s="22"/>
      <c r="AE67" s="22"/>
      <c r="AF67" s="22"/>
      <c r="AG67" s="22"/>
      <c r="AH67" s="22"/>
      <c r="AI67" s="22"/>
    </row>
    <row r="68" spans="1:35" ht="12.75" customHeight="1">
      <c r="A68" s="111"/>
      <c r="B68" s="112"/>
      <c r="C68" s="111"/>
      <c r="D68" s="135"/>
      <c r="E68" s="66"/>
      <c r="F68" s="18"/>
      <c r="G68" s="18"/>
      <c r="H68" s="18"/>
      <c r="I68" s="18"/>
      <c r="J68" s="18"/>
      <c r="K68" s="148"/>
      <c r="L68" s="18"/>
      <c r="M68" s="18"/>
      <c r="N68" s="18"/>
      <c r="O68" s="18"/>
      <c r="P68" s="18"/>
      <c r="Q68" s="18"/>
      <c r="R68" s="18"/>
      <c r="S68" s="18"/>
      <c r="T68" s="18"/>
      <c r="U68" s="18"/>
      <c r="V68" s="18"/>
      <c r="W68" s="18"/>
      <c r="X68" s="18"/>
      <c r="Y68" s="18"/>
      <c r="Z68" s="22"/>
      <c r="AA68" s="22"/>
      <c r="AB68" s="22"/>
      <c r="AC68" s="22"/>
      <c r="AD68" s="22"/>
      <c r="AE68" s="22"/>
      <c r="AF68" s="22"/>
      <c r="AG68" s="22"/>
      <c r="AH68" s="22"/>
      <c r="AI68" s="22"/>
    </row>
    <row r="69" spans="1:35" ht="15" customHeight="1">
      <c r="A69" s="109"/>
      <c r="B69" s="109"/>
      <c r="C69" s="109"/>
      <c r="D69" s="136"/>
      <c r="E69" s="66"/>
      <c r="F69" s="63"/>
      <c r="G69" s="18"/>
      <c r="H69" s="18"/>
      <c r="I69" s="18"/>
      <c r="J69" s="18"/>
      <c r="K69" s="148"/>
      <c r="L69" s="18"/>
      <c r="M69" s="18"/>
      <c r="N69" s="18"/>
      <c r="O69" s="18"/>
      <c r="P69" s="18"/>
      <c r="Q69" s="18"/>
      <c r="R69" s="18"/>
      <c r="S69" s="18"/>
      <c r="T69" s="18"/>
      <c r="U69" s="18"/>
      <c r="V69" s="18"/>
      <c r="W69" s="18"/>
      <c r="X69" s="18"/>
      <c r="Y69" s="18"/>
      <c r="Z69" s="22"/>
      <c r="AA69" s="22"/>
      <c r="AB69" s="22"/>
      <c r="AC69" s="22"/>
      <c r="AD69" s="22"/>
      <c r="AE69" s="22"/>
      <c r="AF69" s="22"/>
      <c r="AG69" s="22"/>
      <c r="AH69" s="22"/>
      <c r="AI69" s="22"/>
    </row>
    <row r="70" spans="1:35" ht="12" customHeight="1">
      <c r="A70" s="22"/>
      <c r="B70" s="18"/>
      <c r="C70" s="18"/>
      <c r="D70" s="127"/>
      <c r="E70" s="66"/>
      <c r="F70" s="18"/>
      <c r="G70" s="18"/>
      <c r="H70" s="18"/>
      <c r="I70" s="18"/>
      <c r="J70" s="18"/>
      <c r="K70" s="148"/>
      <c r="L70" s="18"/>
      <c r="M70" s="18"/>
      <c r="N70" s="18"/>
      <c r="O70" s="18"/>
      <c r="P70" s="18"/>
      <c r="Q70" s="18"/>
      <c r="R70" s="18"/>
      <c r="S70" s="18"/>
      <c r="T70" s="18"/>
      <c r="U70" s="18"/>
      <c r="V70" s="18"/>
      <c r="W70" s="18"/>
      <c r="X70" s="18"/>
      <c r="Y70" s="18"/>
      <c r="Z70" s="22"/>
      <c r="AA70" s="22"/>
      <c r="AB70" s="22"/>
      <c r="AC70" s="22"/>
      <c r="AD70" s="22"/>
      <c r="AE70" s="22"/>
      <c r="AF70" s="22"/>
      <c r="AG70" s="22"/>
      <c r="AH70" s="22"/>
      <c r="AI70" s="22"/>
    </row>
    <row r="71" spans="1:35" ht="12" customHeight="1">
      <c r="A71" s="22"/>
      <c r="B71" s="18"/>
      <c r="C71" s="18"/>
      <c r="D71" s="127"/>
      <c r="E71" s="100"/>
      <c r="F71" s="18"/>
      <c r="G71" s="18"/>
      <c r="H71" s="18"/>
      <c r="I71" s="18"/>
      <c r="J71" s="18"/>
      <c r="K71" s="148"/>
      <c r="L71" s="18"/>
      <c r="M71" s="18"/>
      <c r="N71" s="18"/>
      <c r="O71" s="18"/>
      <c r="P71" s="18"/>
      <c r="Q71" s="18"/>
      <c r="R71" s="18"/>
      <c r="S71" s="18"/>
      <c r="T71" s="18"/>
      <c r="U71" s="18"/>
      <c r="V71" s="18"/>
      <c r="W71" s="18"/>
      <c r="X71" s="18"/>
      <c r="Y71" s="18"/>
      <c r="Z71" s="22"/>
      <c r="AA71" s="22"/>
      <c r="AB71" s="22"/>
      <c r="AC71" s="22"/>
      <c r="AD71" s="22"/>
      <c r="AE71" s="22"/>
      <c r="AF71" s="22"/>
      <c r="AG71" s="22"/>
      <c r="AH71" s="22"/>
      <c r="AI71" s="22"/>
    </row>
    <row r="72" spans="1:35" ht="29.25" customHeight="1">
      <c r="A72" s="94" t="s">
        <v>100</v>
      </c>
      <c r="B72" s="95" t="s">
        <v>86</v>
      </c>
      <c r="C72" s="96" t="s">
        <v>254</v>
      </c>
      <c r="D72" s="128" t="s">
        <v>106</v>
      </c>
      <c r="E72" s="114"/>
      <c r="F72" s="22"/>
      <c r="G72" s="22"/>
      <c r="H72" s="22"/>
      <c r="I72" s="22"/>
      <c r="J72" s="22"/>
      <c r="K72" s="148"/>
      <c r="L72" s="18"/>
      <c r="M72" s="18"/>
      <c r="N72" s="18"/>
      <c r="O72" s="18"/>
      <c r="P72" s="18"/>
      <c r="Q72" s="18"/>
      <c r="R72" s="18"/>
      <c r="S72" s="18"/>
      <c r="T72" s="18"/>
      <c r="U72" s="18"/>
      <c r="V72" s="18"/>
      <c r="W72" s="18"/>
      <c r="X72" s="18"/>
      <c r="Y72" s="18"/>
      <c r="Z72" s="22"/>
      <c r="AA72" s="22"/>
      <c r="AB72" s="22"/>
      <c r="AC72" s="22"/>
      <c r="AD72" s="22"/>
      <c r="AE72" s="22"/>
      <c r="AF72" s="22"/>
      <c r="AG72" s="22"/>
      <c r="AH72" s="22"/>
      <c r="AI72" s="22"/>
    </row>
    <row r="73" spans="1:35" ht="12" customHeight="1">
      <c r="A73" s="99">
        <f t="array" ref="A73">IFERROR(INDEX('03.Muestra'!$B$8:$B$17,SMALL(IF("Página Web"='03.Muestra'!$D$8:$D$17,ROW('03.Muestra'!$B$8:$B$17)-MIN(ROW('03.Muestra'!$D$8:$D$17))+1,""),ROW()-72)),"")</f>
        <v>1</v>
      </c>
      <c r="B73" s="129" t="str">
        <f t="array" ref="B73">IFERROR(INDEX('03.Muestra'!$C$8:$C$17,SMALL(IF("Página Web"='03.Muestra'!$D$8:$D$17,ROW('03.Muestra'!$C$8:$C$17)-MIN(ROW('03.Muestra'!$D$8:$D$17))+1,""),ROW()-72)),"")</f>
        <v>Home</v>
      </c>
      <c r="C73" s="130" t="str">
        <f t="array" ref="C73">IFERROR(INDEX('03.Muestra'!$F$8:$F$17,SMALL(IF("Página Web"='03.Muestra'!$D$8:$D$17,ROW('03.Muestra'!$F$8:$F$17)-MIN(ROW('03.Muestra'!$D$8:$D$17))+1,""),ROW()-72)),"")</f>
        <v>https://pigmentoayd.com/</v>
      </c>
      <c r="D73" s="103" t="str">
        <f t="shared" ref="D73:D82" si="10">IF(C73="","",$D$18)</f>
        <v>N/A</v>
      </c>
      <c r="E73" s="66" t="str">
        <f t="shared" ref="E73:E82" si="11">IF(D73&lt;&gt;"",IF(AND(B73&lt;&gt;"",C73&lt;&gt;""),"","ERR"),"")</f>
        <v/>
      </c>
      <c r="F73" s="104" t="s">
        <v>89</v>
      </c>
      <c r="G73" s="89" t="s">
        <v>98</v>
      </c>
      <c r="H73" s="84" t="s">
        <v>93</v>
      </c>
      <c r="I73" s="105" t="s">
        <v>91</v>
      </c>
      <c r="J73" s="106" t="s">
        <v>87</v>
      </c>
      <c r="K73" s="131" t="s">
        <v>97</v>
      </c>
      <c r="L73" s="18"/>
      <c r="M73" s="18"/>
      <c r="N73" s="18"/>
      <c r="O73" s="18"/>
      <c r="P73" s="18"/>
      <c r="Q73" s="18"/>
      <c r="R73" s="18"/>
      <c r="S73" s="18"/>
      <c r="T73" s="18"/>
      <c r="U73" s="18"/>
      <c r="V73" s="18"/>
      <c r="W73" s="18"/>
      <c r="X73" s="18"/>
      <c r="Y73" s="18"/>
      <c r="Z73" s="22"/>
      <c r="AA73" s="22"/>
      <c r="AB73" s="22"/>
      <c r="AC73" s="22"/>
      <c r="AD73" s="22"/>
      <c r="AE73" s="22"/>
      <c r="AF73" s="22"/>
      <c r="AG73" s="22"/>
      <c r="AH73" s="22"/>
      <c r="AI73" s="22"/>
    </row>
    <row r="74" spans="1:35" ht="12" customHeight="1">
      <c r="A74" s="99">
        <f t="array" ref="A74">IFERROR(INDEX('03.Muestra'!$B$8:$B$17,SMALL(IF("Página Web"='03.Muestra'!$D$8:$D$17,ROW('03.Muestra'!$B$8:$B$17)-MIN(ROW('03.Muestra'!$D$8:$D$17))+1,""),ROW()-72)),"")</f>
        <v>2</v>
      </c>
      <c r="B74" s="129" t="str">
        <f t="array" ref="B74">IFERROR(INDEX('03.Muestra'!$C$8:$C$17,SMALL(IF("Página Web"='03.Muestra'!$D$8:$D$17,ROW('03.Muestra'!$C$8:$C$17)-MIN(ROW('03.Muestra'!$D$8:$D$17))+1,""),ROW()-72)),"")</f>
        <v>Contacto</v>
      </c>
      <c r="C74" s="130" t="str">
        <f t="array" ref="C74">IFERROR(INDEX('03.Muestra'!$F$8:$F$17,SMALL(IF("Página Web"='03.Muestra'!$D$8:$D$17,ROW('03.Muestra'!$F$8:$F$17)-MIN(ROW('03.Muestra'!$D$8:$D$17))+1,""),ROW()-72)),"")</f>
        <v>https://pigmentoayd.com/contacto</v>
      </c>
      <c r="D74" s="103" t="str">
        <f t="shared" si="10"/>
        <v>N/A</v>
      </c>
      <c r="E74" s="66" t="str">
        <f t="shared" si="11"/>
        <v/>
      </c>
      <c r="F74" s="107">
        <f ca="1">COUNTIF($D73:INDIRECT("$D" &amp;  SUM(ROW()-1,'03.Muestra'!$D$20)-1),F73)</f>
        <v>0</v>
      </c>
      <c r="G74" s="107">
        <f ca="1">COUNTIF($D73:INDIRECT("$D" &amp;  SUM(ROW()-1,'03.Muestra'!$D$20)-1),G73)</f>
        <v>0</v>
      </c>
      <c r="H74" s="107">
        <f ca="1">COUNTIF($D73:INDIRECT("$D" &amp;  SUM(ROW()-1,'03.Muestra'!$D$20)-1),H73)</f>
        <v>3</v>
      </c>
      <c r="I74" s="107">
        <f ca="1">COUNTIF($D73:INDIRECT("$D" &amp;  SUM(ROW()-1,'03.Muestra'!$D$20)-1),I73)</f>
        <v>0</v>
      </c>
      <c r="J74" s="107">
        <f ca="1">COUNTIF($D73:INDIRECT("$D" &amp;  SUM(ROW()-1,'03.Muestra'!$D$20)-1),J73)</f>
        <v>0</v>
      </c>
      <c r="K74" s="132">
        <f ca="1">IF(COUNTIF('03.Muestra'!$D$8:$D$17,"Página Web")=0,0,COUNTBLANK($D73:INDIRECT("$D" &amp;  SUM(ROW()-1,COUNTIF('03.Muestra'!$D$8:$D$17,"Página Web"))-1)))</f>
        <v>0</v>
      </c>
      <c r="L74" s="18"/>
      <c r="M74" s="18"/>
      <c r="N74" s="18"/>
      <c r="O74" s="18"/>
      <c r="P74" s="18"/>
      <c r="Q74" s="18"/>
      <c r="R74" s="18"/>
      <c r="S74" s="18"/>
      <c r="T74" s="18"/>
      <c r="U74" s="18"/>
      <c r="V74" s="18"/>
      <c r="W74" s="18"/>
      <c r="X74" s="18"/>
      <c r="Y74" s="18"/>
      <c r="Z74" s="22"/>
      <c r="AA74" s="22"/>
      <c r="AB74" s="22"/>
      <c r="AC74" s="22"/>
      <c r="AD74" s="22"/>
      <c r="AE74" s="22"/>
      <c r="AF74" s="22"/>
      <c r="AG74" s="22"/>
      <c r="AH74" s="22"/>
      <c r="AI74" s="22"/>
    </row>
    <row r="75" spans="1:35" ht="12" customHeight="1">
      <c r="A75" s="99">
        <f t="array" ref="A75">IFERROR(INDEX('03.Muestra'!$B$8:$B$17,SMALL(IF("Página Web"='03.Muestra'!$D$8:$D$17,ROW('03.Muestra'!$B$8:$B$17)-MIN(ROW('03.Muestra'!$D$8:$D$17))+1,""),ROW()-72)),"")</f>
        <v>3</v>
      </c>
      <c r="B75" s="129" t="str">
        <f t="array" ref="B75">IFERROR(INDEX('03.Muestra'!$C$8:$C$17,SMALL(IF("Página Web"='03.Muestra'!$D$8:$D$17,ROW('03.Muestra'!$C$8:$C$17)-MIN(ROW('03.Muestra'!$D$8:$D$17))+1,""),ROW()-72)),"")</f>
        <v>Servicios</v>
      </c>
      <c r="C75" s="130" t="str">
        <f t="array" ref="C75">IFERROR(INDEX('03.Muestra'!$F$8:$F$17,SMALL(IF("Página Web"='03.Muestra'!$D$8:$D$17,ROW('03.Muestra'!$F$8:$F$17)-MIN(ROW('03.Muestra'!$D$8:$D$17))+1,""),ROW()-72)),"")</f>
        <v>https://pigmentoayd.com/servicios</v>
      </c>
      <c r="D75" s="103" t="str">
        <f t="shared" si="10"/>
        <v>N/A</v>
      </c>
      <c r="E75" s="66" t="str">
        <f t="shared" si="11"/>
        <v/>
      </c>
      <c r="F75" s="22"/>
      <c r="G75" s="18"/>
      <c r="H75" s="18"/>
      <c r="I75" s="18"/>
      <c r="J75" s="18"/>
      <c r="K75" s="148"/>
      <c r="L75" s="18"/>
      <c r="M75" s="18"/>
      <c r="N75" s="18"/>
      <c r="O75" s="18"/>
      <c r="P75" s="18"/>
      <c r="Q75" s="18"/>
      <c r="R75" s="18"/>
      <c r="S75" s="18"/>
      <c r="T75" s="18"/>
      <c r="U75" s="18"/>
      <c r="V75" s="18"/>
      <c r="W75" s="18"/>
      <c r="X75" s="18"/>
      <c r="Y75" s="18"/>
      <c r="Z75" s="22"/>
      <c r="AA75" s="22"/>
      <c r="AB75" s="22"/>
      <c r="AC75" s="22"/>
      <c r="AD75" s="22"/>
      <c r="AE75" s="22"/>
      <c r="AF75" s="22"/>
      <c r="AG75" s="22"/>
      <c r="AH75" s="22"/>
      <c r="AI75" s="22"/>
    </row>
    <row r="76" spans="1:35" ht="12" customHeight="1">
      <c r="A76" s="99" t="str">
        <f t="array" ref="A76">IFERROR(INDEX('03.Muestra'!$B$8:$B$17,SMALL(IF("Página Web"='03.Muestra'!$D$8:$D$17,ROW('03.Muestra'!$B$8:$B$17)-MIN(ROW('03.Muestra'!$D$8:$D$17))+1,""),ROW()-72)),"")</f>
        <v/>
      </c>
      <c r="B76" s="129" t="str">
        <f t="array" ref="B76">IFERROR(INDEX('03.Muestra'!$C$8:$C$17,SMALL(IF("Página Web"='03.Muestra'!$D$8:$D$17,ROW('03.Muestra'!$C$8:$C$17)-MIN(ROW('03.Muestra'!$D$8:$D$17))+1,""),ROW()-72)),"")</f>
        <v/>
      </c>
      <c r="C76" s="129" t="str">
        <f t="array" ref="C76">IFERROR(INDEX('03.Muestra'!$F$8:$F$17,SMALL(IF("Página Web"='03.Muestra'!$D$8:$D$17,ROW('03.Muestra'!$F$8:$F$17)-MIN(ROW('03.Muestra'!$D$8:$D$17))+1,""),ROW()-72)),"")</f>
        <v/>
      </c>
      <c r="D76" s="103" t="str">
        <f t="shared" si="10"/>
        <v/>
      </c>
      <c r="E76" s="66" t="str">
        <f t="shared" si="11"/>
        <v/>
      </c>
      <c r="F76" s="22"/>
      <c r="G76" s="18"/>
      <c r="H76" s="18"/>
      <c r="I76" s="18"/>
      <c r="J76" s="18"/>
      <c r="K76" s="148"/>
      <c r="L76" s="18"/>
      <c r="M76" s="18"/>
      <c r="N76" s="18"/>
      <c r="O76" s="18"/>
      <c r="P76" s="18"/>
      <c r="Q76" s="18"/>
      <c r="R76" s="18"/>
      <c r="S76" s="18"/>
      <c r="T76" s="18"/>
      <c r="U76" s="18"/>
      <c r="V76" s="18"/>
      <c r="W76" s="18"/>
      <c r="X76" s="18"/>
      <c r="Y76" s="18"/>
      <c r="Z76" s="22"/>
      <c r="AA76" s="22"/>
      <c r="AB76" s="22"/>
      <c r="AC76" s="22"/>
      <c r="AD76" s="22"/>
      <c r="AE76" s="22"/>
      <c r="AF76" s="22"/>
      <c r="AG76" s="22"/>
      <c r="AH76" s="22"/>
      <c r="AI76" s="22"/>
    </row>
    <row r="77" spans="1:35" ht="12" customHeight="1">
      <c r="A77" s="99" t="str">
        <f t="array" ref="A77">IFERROR(INDEX('03.Muestra'!$B$8:$B$17,SMALL(IF("Página Web"='03.Muestra'!$D$8:$D$17,ROW('03.Muestra'!$B$8:$B$17)-MIN(ROW('03.Muestra'!$D$8:$D$17))+1,""),ROW()-72)),"")</f>
        <v/>
      </c>
      <c r="B77" s="129" t="str">
        <f t="array" ref="B77">IFERROR(INDEX('03.Muestra'!$C$8:$C$17,SMALL(IF("Página Web"='03.Muestra'!$D$8:$D$17,ROW('03.Muestra'!$C$8:$C$17)-MIN(ROW('03.Muestra'!$D$8:$D$17))+1,""),ROW()-72)),"")</f>
        <v/>
      </c>
      <c r="C77" s="129" t="str">
        <f t="array" ref="C77">IFERROR(INDEX('03.Muestra'!$F$8:$F$17,SMALL(IF("Página Web"='03.Muestra'!$D$8:$D$17,ROW('03.Muestra'!$F$8:$F$17)-MIN(ROW('03.Muestra'!$D$8:$D$17))+1,""),ROW()-72)),"")</f>
        <v/>
      </c>
      <c r="D77" s="103" t="str">
        <f t="shared" si="10"/>
        <v/>
      </c>
      <c r="E77" s="66" t="str">
        <f t="shared" si="11"/>
        <v/>
      </c>
      <c r="F77" s="22"/>
      <c r="G77" s="18"/>
      <c r="H77" s="18"/>
      <c r="I77" s="18"/>
      <c r="J77" s="18"/>
      <c r="K77" s="148"/>
      <c r="L77" s="18"/>
      <c r="M77" s="18"/>
      <c r="N77" s="18"/>
      <c r="O77" s="18"/>
      <c r="P77" s="18"/>
      <c r="Q77" s="18"/>
      <c r="R77" s="18"/>
      <c r="S77" s="18"/>
      <c r="T77" s="18"/>
      <c r="U77" s="18"/>
      <c r="V77" s="18"/>
      <c r="W77" s="18"/>
      <c r="X77" s="18"/>
      <c r="Y77" s="18"/>
      <c r="Z77" s="22"/>
      <c r="AA77" s="22"/>
      <c r="AB77" s="22"/>
      <c r="AC77" s="22"/>
      <c r="AD77" s="22"/>
      <c r="AE77" s="22"/>
      <c r="AF77" s="22"/>
      <c r="AG77" s="22"/>
      <c r="AH77" s="22"/>
      <c r="AI77" s="22"/>
    </row>
    <row r="78" spans="1:35" ht="12" customHeight="1">
      <c r="A78" s="99" t="str">
        <f t="array" ref="A78">IFERROR(INDEX('03.Muestra'!$B$8:$B$17,SMALL(IF("Página Web"='03.Muestra'!$D$8:$D$17,ROW('03.Muestra'!$B$8:$B$17)-MIN(ROW('03.Muestra'!$D$8:$D$17))+1,""),ROW()-72)),"")</f>
        <v/>
      </c>
      <c r="B78" s="129" t="str">
        <f t="array" ref="B78">IFERROR(INDEX('03.Muestra'!$C$8:$C$17,SMALL(IF("Página Web"='03.Muestra'!$D$8:$D$17,ROW('03.Muestra'!$C$8:$C$17)-MIN(ROW('03.Muestra'!$D$8:$D$17))+1,""),ROW()-72)),"")</f>
        <v/>
      </c>
      <c r="C78" s="129" t="str">
        <f t="array" ref="C78">IFERROR(INDEX('03.Muestra'!$F$8:$F$17,SMALL(IF("Página Web"='03.Muestra'!$D$8:$D$17,ROW('03.Muestra'!$F$8:$F$17)-MIN(ROW('03.Muestra'!$D$8:$D$17))+1,""),ROW()-72)),"")</f>
        <v/>
      </c>
      <c r="D78" s="103" t="str">
        <f t="shared" si="10"/>
        <v/>
      </c>
      <c r="E78" s="66" t="str">
        <f t="shared" si="11"/>
        <v/>
      </c>
      <c r="F78" s="22"/>
      <c r="G78" s="18"/>
      <c r="H78" s="18"/>
      <c r="I78" s="18"/>
      <c r="J78" s="18"/>
      <c r="K78" s="148"/>
      <c r="L78" s="18"/>
      <c r="M78" s="18"/>
      <c r="N78" s="18"/>
      <c r="O78" s="18"/>
      <c r="P78" s="18"/>
      <c r="Q78" s="18"/>
      <c r="R78" s="18"/>
      <c r="S78" s="18"/>
      <c r="T78" s="18"/>
      <c r="U78" s="18"/>
      <c r="V78" s="18"/>
      <c r="W78" s="18"/>
      <c r="X78" s="18"/>
      <c r="Y78" s="18"/>
      <c r="Z78" s="22"/>
      <c r="AA78" s="22"/>
      <c r="AB78" s="22"/>
      <c r="AC78" s="22"/>
      <c r="AD78" s="22"/>
      <c r="AE78" s="22"/>
      <c r="AF78" s="22"/>
      <c r="AG78" s="22"/>
      <c r="AH78" s="22"/>
      <c r="AI78" s="22"/>
    </row>
    <row r="79" spans="1:35" ht="12" customHeight="1">
      <c r="A79" s="99" t="str">
        <f t="array" ref="A79">IFERROR(INDEX('03.Muestra'!$B$8:$B$17,SMALL(IF("Página Web"='03.Muestra'!$D$8:$D$17,ROW('03.Muestra'!$B$8:$B$17)-MIN(ROW('03.Muestra'!$D$8:$D$17))+1,""),ROW()-72)),"")</f>
        <v/>
      </c>
      <c r="B79" s="129" t="str">
        <f t="array" ref="B79">IFERROR(INDEX('03.Muestra'!$C$8:$C$17,SMALL(IF("Página Web"='03.Muestra'!$D$8:$D$17,ROW('03.Muestra'!$C$8:$C$17)-MIN(ROW('03.Muestra'!$D$8:$D$17))+1,""),ROW()-72)),"")</f>
        <v/>
      </c>
      <c r="C79" s="129" t="str">
        <f t="array" ref="C79">IFERROR(INDEX('03.Muestra'!$F$8:$F$17,SMALL(IF("Página Web"='03.Muestra'!$D$8:$D$17,ROW('03.Muestra'!$F$8:$F$17)-MIN(ROW('03.Muestra'!$D$8:$D$17))+1,""),ROW()-72)),"")</f>
        <v/>
      </c>
      <c r="D79" s="103" t="str">
        <f t="shared" si="10"/>
        <v/>
      </c>
      <c r="E79" s="66" t="str">
        <f t="shared" si="11"/>
        <v/>
      </c>
      <c r="F79" s="18"/>
      <c r="G79" s="18"/>
      <c r="H79" s="18"/>
      <c r="I79" s="18"/>
      <c r="J79" s="18"/>
      <c r="K79" s="148"/>
      <c r="L79" s="18"/>
      <c r="M79" s="18"/>
      <c r="N79" s="18"/>
      <c r="O79" s="18"/>
      <c r="P79" s="18"/>
      <c r="Q79" s="18"/>
      <c r="R79" s="18"/>
      <c r="S79" s="18"/>
      <c r="T79" s="18"/>
      <c r="U79" s="18"/>
      <c r="V79" s="18"/>
      <c r="W79" s="18"/>
      <c r="X79" s="18"/>
      <c r="Y79" s="18"/>
      <c r="Z79" s="22"/>
      <c r="AA79" s="22"/>
      <c r="AB79" s="22"/>
      <c r="AC79" s="22"/>
      <c r="AD79" s="22"/>
      <c r="AE79" s="22"/>
      <c r="AF79" s="22"/>
      <c r="AG79" s="22"/>
      <c r="AH79" s="22"/>
      <c r="AI79" s="22"/>
    </row>
    <row r="80" spans="1:35" ht="12" customHeight="1">
      <c r="A80" s="99" t="str">
        <f t="array" ref="A80">IFERROR(INDEX('03.Muestra'!$B$8:$B$17,SMALL(IF("Página Web"='03.Muestra'!$D$8:$D$17,ROW('03.Muestra'!$B$8:$B$17)-MIN(ROW('03.Muestra'!$D$8:$D$17))+1,""),ROW()-72)),"")</f>
        <v/>
      </c>
      <c r="B80" s="129" t="str">
        <f t="array" ref="B80">IFERROR(INDEX('03.Muestra'!$C$8:$C$17,SMALL(IF("Página Web"='03.Muestra'!$D$8:$D$17,ROW('03.Muestra'!$C$8:$C$17)-MIN(ROW('03.Muestra'!$D$8:$D$17))+1,""),ROW()-72)),"")</f>
        <v/>
      </c>
      <c r="C80" s="129" t="str">
        <f t="array" ref="C80">IFERROR(INDEX('03.Muestra'!$F$8:$F$17,SMALL(IF("Página Web"='03.Muestra'!$D$8:$D$17,ROW('03.Muestra'!$F$8:$F$17)-MIN(ROW('03.Muestra'!$D$8:$D$17))+1,""),ROW()-72)),"")</f>
        <v/>
      </c>
      <c r="D80" s="103" t="str">
        <f t="shared" si="10"/>
        <v/>
      </c>
      <c r="E80" s="66" t="str">
        <f t="shared" si="11"/>
        <v/>
      </c>
      <c r="F80" s="18"/>
      <c r="G80" s="18"/>
      <c r="H80" s="18"/>
      <c r="I80" s="18"/>
      <c r="J80" s="18"/>
      <c r="K80" s="148"/>
      <c r="L80" s="18"/>
      <c r="M80" s="18"/>
      <c r="N80" s="18"/>
      <c r="O80" s="18"/>
      <c r="P80" s="18"/>
      <c r="Q80" s="18"/>
      <c r="R80" s="18"/>
      <c r="S80" s="18"/>
      <c r="T80" s="18"/>
      <c r="U80" s="18"/>
      <c r="V80" s="18"/>
      <c r="W80" s="18"/>
      <c r="X80" s="18"/>
      <c r="Y80" s="18"/>
      <c r="Z80" s="22"/>
      <c r="AA80" s="22"/>
      <c r="AB80" s="22"/>
      <c r="AC80" s="22"/>
      <c r="AD80" s="22"/>
      <c r="AE80" s="22"/>
      <c r="AF80" s="22"/>
      <c r="AG80" s="22"/>
      <c r="AH80" s="22"/>
      <c r="AI80" s="22"/>
    </row>
    <row r="81" spans="1:35" ht="12" customHeight="1">
      <c r="A81" s="99" t="str">
        <f t="array" ref="A81">IFERROR(INDEX('03.Muestra'!$B$8:$B$17,SMALL(IF("Página Web"='03.Muestra'!$D$8:$D$17,ROW('03.Muestra'!$B$8:$B$17)-MIN(ROW('03.Muestra'!$D$8:$D$17))+1,""),ROW()-72)),"")</f>
        <v/>
      </c>
      <c r="B81" s="129" t="str">
        <f t="array" ref="B81">IFERROR(INDEX('03.Muestra'!$C$8:$C$17,SMALL(IF("Página Web"='03.Muestra'!$D$8:$D$17,ROW('03.Muestra'!$C$8:$C$17)-MIN(ROW('03.Muestra'!$D$8:$D$17))+1,""),ROW()-72)),"")</f>
        <v/>
      </c>
      <c r="C81" s="129" t="str">
        <f t="array" ref="C81">IFERROR(INDEX('03.Muestra'!$F$8:$F$17,SMALL(IF("Página Web"='03.Muestra'!$D$8:$D$17,ROW('03.Muestra'!$F$8:$F$17)-MIN(ROW('03.Muestra'!$D$8:$D$17))+1,""),ROW()-72)),"")</f>
        <v/>
      </c>
      <c r="D81" s="103" t="str">
        <f t="shared" si="10"/>
        <v/>
      </c>
      <c r="E81" s="66" t="str">
        <f t="shared" si="11"/>
        <v/>
      </c>
      <c r="F81" s="18"/>
      <c r="G81" s="18"/>
      <c r="H81" s="18"/>
      <c r="I81" s="18"/>
      <c r="J81" s="18"/>
      <c r="K81" s="148"/>
      <c r="L81" s="18"/>
      <c r="M81" s="18"/>
      <c r="N81" s="18"/>
      <c r="O81" s="18"/>
      <c r="P81" s="18"/>
      <c r="Q81" s="18"/>
      <c r="R81" s="18"/>
      <c r="S81" s="18"/>
      <c r="T81" s="18"/>
      <c r="U81" s="18"/>
      <c r="V81" s="18"/>
      <c r="W81" s="18"/>
      <c r="X81" s="18"/>
      <c r="Y81" s="18"/>
      <c r="Z81" s="22"/>
      <c r="AA81" s="22"/>
      <c r="AB81" s="22"/>
      <c r="AC81" s="22"/>
      <c r="AD81" s="22"/>
      <c r="AE81" s="22"/>
      <c r="AF81" s="22"/>
      <c r="AG81" s="22"/>
      <c r="AH81" s="22"/>
      <c r="AI81" s="22"/>
    </row>
    <row r="82" spans="1:35" ht="12" customHeight="1">
      <c r="A82" s="99" t="str">
        <f t="array" ref="A82">IFERROR(INDEX('03.Muestra'!$B$8:$B$17,SMALL(IF("Página Web"='03.Muestra'!$D$8:$D$17,ROW('03.Muestra'!$B$8:$B$17)-MIN(ROW('03.Muestra'!$D$8:$D$17))+1,""),ROW()-72)),"")</f>
        <v/>
      </c>
      <c r="B82" s="129" t="str">
        <f t="array" ref="B82">IFERROR(INDEX('03.Muestra'!$C$8:$C$17,SMALL(IF("Página Web"='03.Muestra'!$D$8:$D$17,ROW('03.Muestra'!$C$8:$C$17)-MIN(ROW('03.Muestra'!$D$8:$D$17))+1,""),ROW()-72)),"")</f>
        <v/>
      </c>
      <c r="C82" s="129" t="str">
        <f t="array" ref="C82">IFERROR(INDEX('03.Muestra'!$F$8:$F$17,SMALL(IF("Página Web"='03.Muestra'!$D$8:$D$17,ROW('03.Muestra'!$F$8:$F$17)-MIN(ROW('03.Muestra'!$D$8:$D$17))+1,""),ROW()-72)),"")</f>
        <v/>
      </c>
      <c r="D82" s="103" t="str">
        <f t="shared" si="10"/>
        <v/>
      </c>
      <c r="E82" s="66" t="str">
        <f t="shared" si="11"/>
        <v/>
      </c>
      <c r="F82" s="18"/>
      <c r="G82" s="18"/>
      <c r="H82" s="18"/>
      <c r="I82" s="18"/>
      <c r="J82" s="18"/>
      <c r="K82" s="148"/>
      <c r="L82" s="18"/>
      <c r="M82" s="18"/>
      <c r="N82" s="18"/>
      <c r="O82" s="18"/>
      <c r="P82" s="18"/>
      <c r="Q82" s="18"/>
      <c r="R82" s="18"/>
      <c r="S82" s="18"/>
      <c r="T82" s="18"/>
      <c r="U82" s="18"/>
      <c r="V82" s="18"/>
      <c r="W82" s="18"/>
      <c r="X82" s="18"/>
      <c r="Y82" s="18"/>
      <c r="Z82" s="22"/>
      <c r="AA82" s="22"/>
      <c r="AB82" s="22"/>
      <c r="AC82" s="22"/>
      <c r="AD82" s="22"/>
      <c r="AE82" s="22"/>
      <c r="AF82" s="22"/>
      <c r="AG82" s="22"/>
      <c r="AH82" s="22"/>
      <c r="AI82" s="22"/>
    </row>
    <row r="83" spans="1:35" ht="12" customHeight="1">
      <c r="A83" s="63"/>
      <c r="B83" s="133"/>
      <c r="C83" s="133"/>
      <c r="D83" s="134"/>
      <c r="E83" s="66"/>
      <c r="F83" s="18"/>
      <c r="G83" s="18"/>
      <c r="H83" s="18"/>
      <c r="I83" s="18"/>
      <c r="J83" s="18"/>
      <c r="K83" s="148"/>
      <c r="L83" s="18"/>
      <c r="M83" s="18"/>
      <c r="N83" s="18"/>
      <c r="O83" s="18"/>
      <c r="P83" s="18"/>
      <c r="Q83" s="18"/>
      <c r="R83" s="18"/>
      <c r="S83" s="18"/>
      <c r="T83" s="18"/>
      <c r="U83" s="18"/>
      <c r="V83" s="18"/>
      <c r="W83" s="18"/>
      <c r="X83" s="18"/>
      <c r="Y83" s="18"/>
      <c r="Z83" s="22"/>
      <c r="AA83" s="22"/>
      <c r="AB83" s="22"/>
      <c r="AC83" s="22"/>
      <c r="AD83" s="22"/>
      <c r="AE83" s="22"/>
      <c r="AF83" s="22"/>
      <c r="AG83" s="22"/>
      <c r="AH83" s="22"/>
      <c r="AI83" s="22"/>
    </row>
    <row r="84" spans="1:35" ht="12" customHeight="1">
      <c r="A84" s="63"/>
      <c r="B84" s="133"/>
      <c r="C84" s="133"/>
      <c r="D84" s="134"/>
      <c r="E84" s="66"/>
      <c r="F84" s="18"/>
      <c r="G84" s="18"/>
      <c r="H84" s="18"/>
      <c r="I84" s="18"/>
      <c r="J84" s="18"/>
      <c r="K84" s="148"/>
      <c r="L84" s="18"/>
      <c r="M84" s="18"/>
      <c r="N84" s="18"/>
      <c r="O84" s="18"/>
      <c r="P84" s="18"/>
      <c r="Q84" s="18"/>
      <c r="R84" s="18"/>
      <c r="S84" s="18"/>
      <c r="T84" s="18"/>
      <c r="U84" s="18"/>
      <c r="V84" s="18"/>
      <c r="W84" s="18"/>
      <c r="X84" s="18"/>
      <c r="Y84" s="18"/>
      <c r="Z84" s="22"/>
      <c r="AA84" s="22"/>
      <c r="AB84" s="22"/>
      <c r="AC84" s="22"/>
      <c r="AD84" s="22"/>
      <c r="AE84" s="22"/>
      <c r="AF84" s="22"/>
      <c r="AG84" s="22"/>
      <c r="AH84" s="22"/>
      <c r="AI84" s="22"/>
    </row>
    <row r="85" spans="1:35" ht="12.75" customHeight="1">
      <c r="A85" s="111"/>
      <c r="B85" s="112"/>
      <c r="C85" s="111"/>
      <c r="D85" s="135"/>
      <c r="E85" s="66"/>
      <c r="F85" s="18"/>
      <c r="G85" s="18"/>
      <c r="H85" s="18"/>
      <c r="I85" s="18"/>
      <c r="J85" s="18"/>
      <c r="K85" s="148"/>
      <c r="L85" s="18"/>
      <c r="M85" s="18"/>
      <c r="N85" s="18"/>
      <c r="O85" s="18"/>
      <c r="P85" s="18"/>
      <c r="Q85" s="18"/>
      <c r="R85" s="18"/>
      <c r="S85" s="18"/>
      <c r="T85" s="18"/>
      <c r="U85" s="18"/>
      <c r="V85" s="18"/>
      <c r="W85" s="18"/>
      <c r="X85" s="18"/>
      <c r="Y85" s="18"/>
      <c r="Z85" s="22"/>
      <c r="AA85" s="22"/>
      <c r="AB85" s="22"/>
      <c r="AC85" s="22"/>
      <c r="AD85" s="22"/>
      <c r="AE85" s="22"/>
      <c r="AF85" s="22"/>
      <c r="AG85" s="22"/>
      <c r="AH85" s="22"/>
      <c r="AI85" s="22"/>
    </row>
    <row r="86" spans="1:35" ht="15.75" customHeight="1">
      <c r="A86" s="109"/>
      <c r="B86" s="109"/>
      <c r="C86" s="109"/>
      <c r="D86" s="136"/>
      <c r="E86" s="66"/>
      <c r="F86" s="63"/>
      <c r="G86" s="18"/>
      <c r="H86" s="18"/>
      <c r="I86" s="18"/>
      <c r="J86" s="18"/>
      <c r="K86" s="148"/>
      <c r="L86" s="18"/>
      <c r="M86" s="18"/>
      <c r="N86" s="18"/>
      <c r="O86" s="18"/>
      <c r="P86" s="18"/>
      <c r="Q86" s="18"/>
      <c r="R86" s="18"/>
      <c r="S86" s="18"/>
      <c r="T86" s="18"/>
      <c r="U86" s="18"/>
      <c r="V86" s="18"/>
      <c r="W86" s="18"/>
      <c r="X86" s="18"/>
      <c r="Y86" s="18"/>
      <c r="Z86" s="22"/>
      <c r="AA86" s="22"/>
      <c r="AB86" s="22"/>
      <c r="AC86" s="22"/>
      <c r="AD86" s="22"/>
      <c r="AE86" s="22"/>
      <c r="AF86" s="22"/>
      <c r="AG86" s="22"/>
      <c r="AH86" s="22"/>
      <c r="AI86" s="22"/>
    </row>
    <row r="87" spans="1:35" ht="12" customHeight="1">
      <c r="A87" s="22"/>
      <c r="B87" s="18"/>
      <c r="C87" s="18"/>
      <c r="D87" s="127"/>
      <c r="E87" s="66"/>
      <c r="F87" s="18"/>
      <c r="G87" s="18"/>
      <c r="H87" s="18"/>
      <c r="I87" s="18"/>
      <c r="J87" s="18"/>
      <c r="K87" s="148"/>
      <c r="L87" s="18"/>
      <c r="M87" s="18"/>
      <c r="N87" s="18"/>
      <c r="O87" s="18"/>
      <c r="P87" s="18"/>
      <c r="Q87" s="18"/>
      <c r="R87" s="18"/>
      <c r="S87" s="18"/>
      <c r="T87" s="18"/>
      <c r="U87" s="18"/>
      <c r="V87" s="18"/>
      <c r="W87" s="18"/>
      <c r="X87" s="18"/>
      <c r="Y87" s="18"/>
      <c r="Z87" s="22"/>
      <c r="AA87" s="22"/>
      <c r="AB87" s="22"/>
      <c r="AC87" s="22"/>
      <c r="AD87" s="22"/>
      <c r="AE87" s="22"/>
      <c r="AF87" s="22"/>
      <c r="AG87" s="22"/>
      <c r="AH87" s="22"/>
      <c r="AI87" s="22"/>
    </row>
    <row r="88" spans="1:35" ht="12" customHeight="1">
      <c r="A88" s="22"/>
      <c r="B88" s="18"/>
      <c r="C88" s="18"/>
      <c r="D88" s="127"/>
      <c r="E88" s="100"/>
      <c r="F88" s="18"/>
      <c r="G88" s="18"/>
      <c r="H88" s="18"/>
      <c r="I88" s="18"/>
      <c r="J88" s="18"/>
      <c r="K88" s="148"/>
      <c r="L88" s="18"/>
      <c r="M88" s="18"/>
      <c r="N88" s="18"/>
      <c r="O88" s="18"/>
      <c r="P88" s="18"/>
      <c r="Q88" s="18"/>
      <c r="R88" s="18"/>
      <c r="S88" s="18"/>
      <c r="T88" s="18"/>
      <c r="U88" s="18"/>
      <c r="V88" s="18"/>
      <c r="W88" s="18"/>
      <c r="X88" s="18"/>
      <c r="Y88" s="18"/>
      <c r="Z88" s="22"/>
      <c r="AA88" s="22"/>
      <c r="AB88" s="22"/>
      <c r="AC88" s="22"/>
      <c r="AD88" s="22"/>
      <c r="AE88" s="22"/>
      <c r="AF88" s="22"/>
      <c r="AG88" s="22"/>
      <c r="AH88" s="22"/>
      <c r="AI88" s="22"/>
    </row>
    <row r="89" spans="1:35" ht="29.25" customHeight="1">
      <c r="A89" s="94" t="s">
        <v>100</v>
      </c>
      <c r="B89" s="95" t="s">
        <v>86</v>
      </c>
      <c r="C89" s="96" t="s">
        <v>255</v>
      </c>
      <c r="D89" s="128" t="s">
        <v>106</v>
      </c>
      <c r="E89" s="114"/>
      <c r="F89" s="22"/>
      <c r="G89" s="22"/>
      <c r="H89" s="22"/>
      <c r="I89" s="22"/>
      <c r="J89" s="22"/>
      <c r="K89" s="148"/>
      <c r="L89" s="18"/>
      <c r="M89" s="18"/>
      <c r="N89" s="18"/>
      <c r="O89" s="18"/>
      <c r="P89" s="18"/>
      <c r="Q89" s="18"/>
      <c r="R89" s="18"/>
      <c r="S89" s="18"/>
      <c r="T89" s="18"/>
      <c r="U89" s="18"/>
      <c r="V89" s="18"/>
      <c r="W89" s="18"/>
      <c r="X89" s="18"/>
      <c r="Y89" s="18"/>
      <c r="Z89" s="22"/>
      <c r="AA89" s="22"/>
      <c r="AB89" s="22"/>
      <c r="AC89" s="22"/>
      <c r="AD89" s="22"/>
      <c r="AE89" s="22"/>
      <c r="AF89" s="22"/>
      <c r="AG89" s="22"/>
      <c r="AH89" s="22"/>
      <c r="AI89" s="22"/>
    </row>
    <row r="90" spans="1:35" ht="12" customHeight="1">
      <c r="A90" s="99">
        <f t="array" ref="A90">IFERROR(INDEX('03.Muestra'!$B$8:$B$17,SMALL(IF("Página Web"='03.Muestra'!$D$8:$D$17,ROW('03.Muestra'!$B$8:$B$17)-MIN(ROW('03.Muestra'!$D$8:$D$17))+1,""),ROW()-89)),"")</f>
        <v>1</v>
      </c>
      <c r="B90" s="129" t="str">
        <f t="array" ref="B90">IFERROR(INDEX('03.Muestra'!$C$8:$C$17,SMALL(IF("Página Web"='03.Muestra'!$D$8:$D$17,ROW('03.Muestra'!$C$8:$C$17)-MIN(ROW('03.Muestra'!$D$8:$D$17))+1,""),ROW()-89)),"")</f>
        <v>Home</v>
      </c>
      <c r="C90" s="130" t="str">
        <f t="array" ref="C90">IFERROR(INDEX('03.Muestra'!$F$8:$F$17,SMALL(IF("Página Web"='03.Muestra'!$D$8:$D$17,ROW('03.Muestra'!$F$8:$F$17)-MIN(ROW('03.Muestra'!$D$8:$D$17))+1,""),ROW()-89)),"")</f>
        <v>https://pigmentoayd.com/</v>
      </c>
      <c r="D90" s="103" t="str">
        <f t="shared" ref="D90:D99" si="12">IF(C90="","",$D$18)</f>
        <v>N/A</v>
      </c>
      <c r="E90" s="66" t="str">
        <f t="shared" ref="E90:E99" si="13">IF(D90&lt;&gt;"",IF(AND(B90&lt;&gt;"",C90&lt;&gt;""),"","ERR"),"")</f>
        <v/>
      </c>
      <c r="F90" s="104" t="s">
        <v>89</v>
      </c>
      <c r="G90" s="89" t="s">
        <v>98</v>
      </c>
      <c r="H90" s="84" t="s">
        <v>93</v>
      </c>
      <c r="I90" s="105" t="s">
        <v>91</v>
      </c>
      <c r="J90" s="106" t="s">
        <v>87</v>
      </c>
      <c r="K90" s="131" t="s">
        <v>97</v>
      </c>
      <c r="L90" s="18"/>
      <c r="M90" s="18"/>
      <c r="N90" s="18"/>
      <c r="O90" s="18"/>
      <c r="P90" s="18"/>
      <c r="Q90" s="18"/>
      <c r="R90" s="18"/>
      <c r="S90" s="18"/>
      <c r="T90" s="18"/>
      <c r="U90" s="18"/>
      <c r="V90" s="18"/>
      <c r="W90" s="18"/>
      <c r="X90" s="18"/>
      <c r="Y90" s="18"/>
      <c r="Z90" s="22"/>
      <c r="AA90" s="22"/>
      <c r="AB90" s="22"/>
      <c r="AC90" s="22"/>
      <c r="AD90" s="22"/>
      <c r="AE90" s="22"/>
      <c r="AF90" s="22"/>
      <c r="AG90" s="22"/>
      <c r="AH90" s="22"/>
      <c r="AI90" s="22"/>
    </row>
    <row r="91" spans="1:35" ht="12" customHeight="1">
      <c r="A91" s="99">
        <f t="array" ref="A91">IFERROR(INDEX('03.Muestra'!$B$8:$B$17,SMALL(IF("Página Web"='03.Muestra'!$D$8:$D$17,ROW('03.Muestra'!$B$8:$B$17)-MIN(ROW('03.Muestra'!$D$8:$D$17))+1,""),ROW()-89)),"")</f>
        <v>2</v>
      </c>
      <c r="B91" s="129" t="str">
        <f t="array" ref="B91">IFERROR(INDEX('03.Muestra'!$C$8:$C$17,SMALL(IF("Página Web"='03.Muestra'!$D$8:$D$17,ROW('03.Muestra'!$C$8:$C$17)-MIN(ROW('03.Muestra'!$D$8:$D$17))+1,""),ROW()-89)),"")</f>
        <v>Contacto</v>
      </c>
      <c r="C91" s="130" t="str">
        <f t="array" ref="C91">IFERROR(INDEX('03.Muestra'!$F$8:$F$17,SMALL(IF("Página Web"='03.Muestra'!$D$8:$D$17,ROW('03.Muestra'!$F$8:$F$17)-MIN(ROW('03.Muestra'!$D$8:$D$17))+1,""),ROW()-89)),"")</f>
        <v>https://pigmentoayd.com/contacto</v>
      </c>
      <c r="D91" s="103" t="str">
        <f t="shared" si="12"/>
        <v>N/A</v>
      </c>
      <c r="E91" s="66" t="str">
        <f t="shared" si="13"/>
        <v/>
      </c>
      <c r="F91" s="107">
        <f ca="1">COUNTIF($D90:INDIRECT("$D" &amp;  SUM(ROW()-1,'03.Muestra'!$D$20)-1),F90)</f>
        <v>0</v>
      </c>
      <c r="G91" s="107">
        <f ca="1">COUNTIF($D90:INDIRECT("$D" &amp;  SUM(ROW()-1,'03.Muestra'!$D$20)-1),G90)</f>
        <v>0</v>
      </c>
      <c r="H91" s="107">
        <f ca="1">COUNTIF($D90:INDIRECT("$D" &amp;  SUM(ROW()-1,'03.Muestra'!$D$20)-1),H90)</f>
        <v>3</v>
      </c>
      <c r="I91" s="107">
        <f ca="1">COUNTIF($D90:INDIRECT("$D" &amp;  SUM(ROW()-1,'03.Muestra'!$D$20)-1),I90)</f>
        <v>0</v>
      </c>
      <c r="J91" s="107">
        <f ca="1">COUNTIF($D90:INDIRECT("$D" &amp;  SUM(ROW()-1,'03.Muestra'!$D$20)-1),J90)</f>
        <v>0</v>
      </c>
      <c r="K91" s="132">
        <f ca="1">IF(COUNTIF('03.Muestra'!$D$8:$D$17,"Página Web")=0,0,COUNTBLANK($D90:INDIRECT("$D" &amp;  SUM(ROW()-1,COUNTIF('03.Muestra'!$D$8:$D$17,"Página Web"))-1)))</f>
        <v>0</v>
      </c>
      <c r="L91" s="18"/>
      <c r="M91" s="18"/>
      <c r="N91" s="18"/>
      <c r="O91" s="18"/>
      <c r="P91" s="18"/>
      <c r="Q91" s="18"/>
      <c r="R91" s="18"/>
      <c r="S91" s="18"/>
      <c r="T91" s="18"/>
      <c r="U91" s="18"/>
      <c r="V91" s="18"/>
      <c r="W91" s="18"/>
      <c r="X91" s="18"/>
      <c r="Y91" s="18"/>
      <c r="Z91" s="22"/>
      <c r="AA91" s="22"/>
      <c r="AB91" s="22"/>
      <c r="AC91" s="22"/>
      <c r="AD91" s="22"/>
      <c r="AE91" s="22"/>
      <c r="AF91" s="22"/>
      <c r="AG91" s="22"/>
      <c r="AH91" s="22"/>
      <c r="AI91" s="22"/>
    </row>
    <row r="92" spans="1:35" ht="12" customHeight="1">
      <c r="A92" s="99">
        <f t="array" ref="A92">IFERROR(INDEX('03.Muestra'!$B$8:$B$17,SMALL(IF("Página Web"='03.Muestra'!$D$8:$D$17,ROW('03.Muestra'!$B$8:$B$17)-MIN(ROW('03.Muestra'!$D$8:$D$17))+1,""),ROW()-89)),"")</f>
        <v>3</v>
      </c>
      <c r="B92" s="129" t="str">
        <f t="array" ref="B92">IFERROR(INDEX('03.Muestra'!$C$8:$C$17,SMALL(IF("Página Web"='03.Muestra'!$D$8:$D$17,ROW('03.Muestra'!$C$8:$C$17)-MIN(ROW('03.Muestra'!$D$8:$D$17))+1,""),ROW()-89)),"")</f>
        <v>Servicios</v>
      </c>
      <c r="C92" s="130" t="str">
        <f t="array" ref="C92">IFERROR(INDEX('03.Muestra'!$F$8:$F$17,SMALL(IF("Página Web"='03.Muestra'!$D$8:$D$17,ROW('03.Muestra'!$F$8:$F$17)-MIN(ROW('03.Muestra'!$D$8:$D$17))+1,""),ROW()-89)),"")</f>
        <v>https://pigmentoayd.com/servicios</v>
      </c>
      <c r="D92" s="103" t="str">
        <f t="shared" si="12"/>
        <v>N/A</v>
      </c>
      <c r="E92" s="66" t="str">
        <f t="shared" si="13"/>
        <v/>
      </c>
      <c r="F92" s="22"/>
      <c r="G92" s="18"/>
      <c r="H92" s="18"/>
      <c r="I92" s="18"/>
      <c r="J92" s="18"/>
      <c r="K92" s="148"/>
      <c r="L92" s="18"/>
      <c r="M92" s="18"/>
      <c r="N92" s="18"/>
      <c r="O92" s="18"/>
      <c r="P92" s="18"/>
      <c r="Q92" s="18"/>
      <c r="R92" s="18"/>
      <c r="S92" s="18"/>
      <c r="T92" s="18"/>
      <c r="U92" s="18"/>
      <c r="V92" s="18"/>
      <c r="W92" s="18"/>
      <c r="X92" s="18"/>
      <c r="Y92" s="18"/>
      <c r="Z92" s="22"/>
      <c r="AA92" s="22"/>
      <c r="AB92" s="22"/>
      <c r="AC92" s="22"/>
      <c r="AD92" s="22"/>
      <c r="AE92" s="22"/>
      <c r="AF92" s="22"/>
      <c r="AG92" s="22"/>
      <c r="AH92" s="22"/>
      <c r="AI92" s="22"/>
    </row>
    <row r="93" spans="1:35" ht="12" customHeight="1">
      <c r="A93" s="99" t="str">
        <f t="array" ref="A93">IFERROR(INDEX('03.Muestra'!$B$8:$B$17,SMALL(IF("Página Web"='03.Muestra'!$D$8:$D$17,ROW('03.Muestra'!$B$8:$B$17)-MIN(ROW('03.Muestra'!$D$8:$D$17))+1,""),ROW()-89)),"")</f>
        <v/>
      </c>
      <c r="B93" s="129" t="str">
        <f t="array" ref="B93">IFERROR(INDEX('03.Muestra'!$C$8:$C$17,SMALL(IF("Página Web"='03.Muestra'!$D$8:$D$17,ROW('03.Muestra'!$C$8:$C$17)-MIN(ROW('03.Muestra'!$D$8:$D$17))+1,""),ROW()-89)),"")</f>
        <v/>
      </c>
      <c r="C93" s="129" t="str">
        <f t="array" ref="C93">IFERROR(INDEX('03.Muestra'!$F$8:$F$17,SMALL(IF("Página Web"='03.Muestra'!$D$8:$D$17,ROW('03.Muestra'!$F$8:$F$17)-MIN(ROW('03.Muestra'!$D$8:$D$17))+1,""),ROW()-89)),"")</f>
        <v/>
      </c>
      <c r="D93" s="103" t="str">
        <f t="shared" si="12"/>
        <v/>
      </c>
      <c r="E93" s="66" t="str">
        <f t="shared" si="13"/>
        <v/>
      </c>
      <c r="F93" s="22"/>
      <c r="G93" s="18"/>
      <c r="H93" s="18"/>
      <c r="I93" s="18"/>
      <c r="J93" s="18"/>
      <c r="K93" s="148"/>
      <c r="L93" s="18"/>
      <c r="M93" s="18"/>
      <c r="N93" s="18"/>
      <c r="O93" s="18"/>
      <c r="P93" s="18"/>
      <c r="Q93" s="18"/>
      <c r="R93" s="18"/>
      <c r="S93" s="18"/>
      <c r="T93" s="18"/>
      <c r="U93" s="18"/>
      <c r="V93" s="18"/>
      <c r="W93" s="18"/>
      <c r="X93" s="18"/>
      <c r="Y93" s="18"/>
      <c r="Z93" s="22"/>
      <c r="AA93" s="22"/>
      <c r="AB93" s="22"/>
      <c r="AC93" s="22"/>
      <c r="AD93" s="22"/>
      <c r="AE93" s="22"/>
      <c r="AF93" s="22"/>
      <c r="AG93" s="22"/>
      <c r="AH93" s="22"/>
      <c r="AI93" s="22"/>
    </row>
    <row r="94" spans="1:35" ht="12" customHeight="1">
      <c r="A94" s="99" t="str">
        <f t="array" ref="A94">IFERROR(INDEX('03.Muestra'!$B$8:$B$17,SMALL(IF("Página Web"='03.Muestra'!$D$8:$D$17,ROW('03.Muestra'!$B$8:$B$17)-MIN(ROW('03.Muestra'!$D$8:$D$17))+1,""),ROW()-89)),"")</f>
        <v/>
      </c>
      <c r="B94" s="129" t="str">
        <f t="array" ref="B94">IFERROR(INDEX('03.Muestra'!$C$8:$C$17,SMALL(IF("Página Web"='03.Muestra'!$D$8:$D$17,ROW('03.Muestra'!$C$8:$C$17)-MIN(ROW('03.Muestra'!$D$8:$D$17))+1,""),ROW()-89)),"")</f>
        <v/>
      </c>
      <c r="C94" s="129" t="str">
        <f t="array" ref="C94">IFERROR(INDEX('03.Muestra'!$F$8:$F$17,SMALL(IF("Página Web"='03.Muestra'!$D$8:$D$17,ROW('03.Muestra'!$F$8:$F$17)-MIN(ROW('03.Muestra'!$D$8:$D$17))+1,""),ROW()-89)),"")</f>
        <v/>
      </c>
      <c r="D94" s="103" t="str">
        <f t="shared" si="12"/>
        <v/>
      </c>
      <c r="E94" s="66" t="str">
        <f t="shared" si="13"/>
        <v/>
      </c>
      <c r="F94" s="22"/>
      <c r="G94" s="18"/>
      <c r="H94" s="18"/>
      <c r="I94" s="18"/>
      <c r="J94" s="18"/>
      <c r="K94" s="148"/>
      <c r="L94" s="18"/>
      <c r="M94" s="18"/>
      <c r="N94" s="18"/>
      <c r="O94" s="18"/>
      <c r="P94" s="18"/>
      <c r="Q94" s="18"/>
      <c r="R94" s="18"/>
      <c r="S94" s="18"/>
      <c r="T94" s="18"/>
      <c r="U94" s="18"/>
      <c r="V94" s="18"/>
      <c r="W94" s="18"/>
      <c r="X94" s="18"/>
      <c r="Y94" s="18"/>
      <c r="Z94" s="22"/>
      <c r="AA94" s="22"/>
      <c r="AB94" s="22"/>
      <c r="AC94" s="22"/>
      <c r="AD94" s="22"/>
      <c r="AE94" s="22"/>
      <c r="AF94" s="22"/>
      <c r="AG94" s="22"/>
      <c r="AH94" s="22"/>
      <c r="AI94" s="22"/>
    </row>
    <row r="95" spans="1:35" ht="12" customHeight="1">
      <c r="A95" s="99" t="str">
        <f t="array" ref="A95">IFERROR(INDEX('03.Muestra'!$B$8:$B$17,SMALL(IF("Página Web"='03.Muestra'!$D$8:$D$17,ROW('03.Muestra'!$B$8:$B$17)-MIN(ROW('03.Muestra'!$D$8:$D$17))+1,""),ROW()-89)),"")</f>
        <v/>
      </c>
      <c r="B95" s="129" t="str">
        <f t="array" ref="B95">IFERROR(INDEX('03.Muestra'!$C$8:$C$17,SMALL(IF("Página Web"='03.Muestra'!$D$8:$D$17,ROW('03.Muestra'!$C$8:$C$17)-MIN(ROW('03.Muestra'!$D$8:$D$17))+1,""),ROW()-89)),"")</f>
        <v/>
      </c>
      <c r="C95" s="129" t="str">
        <f t="array" ref="C95">IFERROR(INDEX('03.Muestra'!$F$8:$F$17,SMALL(IF("Página Web"='03.Muestra'!$D$8:$D$17,ROW('03.Muestra'!$F$8:$F$17)-MIN(ROW('03.Muestra'!$D$8:$D$17))+1,""),ROW()-89)),"")</f>
        <v/>
      </c>
      <c r="D95" s="103" t="str">
        <f t="shared" si="12"/>
        <v/>
      </c>
      <c r="E95" s="66" t="str">
        <f t="shared" si="13"/>
        <v/>
      </c>
      <c r="F95" s="22"/>
      <c r="G95" s="18"/>
      <c r="H95" s="18"/>
      <c r="I95" s="18"/>
      <c r="J95" s="18"/>
      <c r="K95" s="148"/>
      <c r="L95" s="18"/>
      <c r="M95" s="18"/>
      <c r="N95" s="18"/>
      <c r="O95" s="18"/>
      <c r="P95" s="18"/>
      <c r="Q95" s="18"/>
      <c r="R95" s="18"/>
      <c r="S95" s="18"/>
      <c r="T95" s="18"/>
      <c r="U95" s="18"/>
      <c r="V95" s="18"/>
      <c r="W95" s="18"/>
      <c r="X95" s="18"/>
      <c r="Y95" s="18"/>
      <c r="Z95" s="22"/>
      <c r="AA95" s="22"/>
      <c r="AB95" s="22"/>
      <c r="AC95" s="22"/>
      <c r="AD95" s="22"/>
      <c r="AE95" s="22"/>
      <c r="AF95" s="22"/>
      <c r="AG95" s="22"/>
      <c r="AH95" s="22"/>
      <c r="AI95" s="22"/>
    </row>
    <row r="96" spans="1:35" ht="12" customHeight="1">
      <c r="A96" s="99" t="str">
        <f t="array" ref="A96">IFERROR(INDEX('03.Muestra'!$B$8:$B$17,SMALL(IF("Página Web"='03.Muestra'!$D$8:$D$17,ROW('03.Muestra'!$B$8:$B$17)-MIN(ROW('03.Muestra'!$D$8:$D$17))+1,""),ROW()-89)),"")</f>
        <v/>
      </c>
      <c r="B96" s="129" t="str">
        <f t="array" ref="B96">IFERROR(INDEX('03.Muestra'!$C$8:$C$17,SMALL(IF("Página Web"='03.Muestra'!$D$8:$D$17,ROW('03.Muestra'!$C$8:$C$17)-MIN(ROW('03.Muestra'!$D$8:$D$17))+1,""),ROW()-89)),"")</f>
        <v/>
      </c>
      <c r="C96" s="129" t="str">
        <f t="array" ref="C96">IFERROR(INDEX('03.Muestra'!$F$8:$F$17,SMALL(IF("Página Web"='03.Muestra'!$D$8:$D$17,ROW('03.Muestra'!$F$8:$F$17)-MIN(ROW('03.Muestra'!$D$8:$D$17))+1,""),ROW()-89)),"")</f>
        <v/>
      </c>
      <c r="D96" s="103" t="str">
        <f t="shared" si="12"/>
        <v/>
      </c>
      <c r="E96" s="66" t="str">
        <f t="shared" si="13"/>
        <v/>
      </c>
      <c r="F96" s="18"/>
      <c r="G96" s="18"/>
      <c r="H96" s="18"/>
      <c r="I96" s="18"/>
      <c r="J96" s="18"/>
      <c r="K96" s="148"/>
      <c r="L96" s="18"/>
      <c r="M96" s="18"/>
      <c r="N96" s="18"/>
      <c r="O96" s="18"/>
      <c r="P96" s="18"/>
      <c r="Q96" s="18"/>
      <c r="R96" s="18"/>
      <c r="S96" s="18"/>
      <c r="T96" s="18"/>
      <c r="U96" s="18"/>
      <c r="V96" s="18"/>
      <c r="W96" s="18"/>
      <c r="X96" s="18"/>
      <c r="Y96" s="18"/>
      <c r="Z96" s="22"/>
      <c r="AA96" s="22"/>
      <c r="AB96" s="22"/>
      <c r="AC96" s="22"/>
      <c r="AD96" s="22"/>
      <c r="AE96" s="22"/>
      <c r="AF96" s="22"/>
      <c r="AG96" s="22"/>
      <c r="AH96" s="22"/>
      <c r="AI96" s="22"/>
    </row>
    <row r="97" spans="1:35" ht="12" customHeight="1">
      <c r="A97" s="99" t="str">
        <f t="array" ref="A97">IFERROR(INDEX('03.Muestra'!$B$8:$B$17,SMALL(IF("Página Web"='03.Muestra'!$D$8:$D$17,ROW('03.Muestra'!$B$8:$B$17)-MIN(ROW('03.Muestra'!$D$8:$D$17))+1,""),ROW()-89)),"")</f>
        <v/>
      </c>
      <c r="B97" s="129" t="str">
        <f t="array" ref="B97">IFERROR(INDEX('03.Muestra'!$C$8:$C$17,SMALL(IF("Página Web"='03.Muestra'!$D$8:$D$17,ROW('03.Muestra'!$C$8:$C$17)-MIN(ROW('03.Muestra'!$D$8:$D$17))+1,""),ROW()-89)),"")</f>
        <v/>
      </c>
      <c r="C97" s="129" t="str">
        <f t="array" ref="C97">IFERROR(INDEX('03.Muestra'!$F$8:$F$17,SMALL(IF("Página Web"='03.Muestra'!$D$8:$D$17,ROW('03.Muestra'!$F$8:$F$17)-MIN(ROW('03.Muestra'!$D$8:$D$17))+1,""),ROW()-89)),"")</f>
        <v/>
      </c>
      <c r="D97" s="103" t="str">
        <f t="shared" si="12"/>
        <v/>
      </c>
      <c r="E97" s="66" t="str">
        <f t="shared" si="13"/>
        <v/>
      </c>
      <c r="F97" s="18"/>
      <c r="G97" s="18"/>
      <c r="H97" s="18"/>
      <c r="I97" s="18"/>
      <c r="J97" s="18"/>
      <c r="K97" s="148"/>
      <c r="L97" s="18"/>
      <c r="M97" s="18"/>
      <c r="N97" s="18"/>
      <c r="O97" s="18"/>
      <c r="P97" s="18"/>
      <c r="Q97" s="18"/>
      <c r="R97" s="18"/>
      <c r="S97" s="18"/>
      <c r="T97" s="18"/>
      <c r="U97" s="18"/>
      <c r="V97" s="18"/>
      <c r="W97" s="18"/>
      <c r="X97" s="18"/>
      <c r="Y97" s="18"/>
      <c r="Z97" s="22"/>
      <c r="AA97" s="22"/>
      <c r="AB97" s="22"/>
      <c r="AC97" s="22"/>
      <c r="AD97" s="22"/>
      <c r="AE97" s="22"/>
      <c r="AF97" s="22"/>
      <c r="AG97" s="22"/>
      <c r="AH97" s="22"/>
      <c r="AI97" s="22"/>
    </row>
    <row r="98" spans="1:35" ht="12" customHeight="1">
      <c r="A98" s="99" t="str">
        <f t="array" ref="A98">IFERROR(INDEX('03.Muestra'!$B$8:$B$17,SMALL(IF("Página Web"='03.Muestra'!$D$8:$D$17,ROW('03.Muestra'!$B$8:$B$17)-MIN(ROW('03.Muestra'!$D$8:$D$17))+1,""),ROW()-89)),"")</f>
        <v/>
      </c>
      <c r="B98" s="129" t="str">
        <f t="array" ref="B98">IFERROR(INDEX('03.Muestra'!$C$8:$C$17,SMALL(IF("Página Web"='03.Muestra'!$D$8:$D$17,ROW('03.Muestra'!$C$8:$C$17)-MIN(ROW('03.Muestra'!$D$8:$D$17))+1,""),ROW()-89)),"")</f>
        <v/>
      </c>
      <c r="C98" s="129" t="str">
        <f t="array" ref="C98">IFERROR(INDEX('03.Muestra'!$F$8:$F$17,SMALL(IF("Página Web"='03.Muestra'!$D$8:$D$17,ROW('03.Muestra'!$F$8:$F$17)-MIN(ROW('03.Muestra'!$D$8:$D$17))+1,""),ROW()-89)),"")</f>
        <v/>
      </c>
      <c r="D98" s="103" t="str">
        <f t="shared" si="12"/>
        <v/>
      </c>
      <c r="E98" s="66" t="str">
        <f t="shared" si="13"/>
        <v/>
      </c>
      <c r="F98" s="18"/>
      <c r="G98" s="18"/>
      <c r="H98" s="18"/>
      <c r="I98" s="18"/>
      <c r="J98" s="18"/>
      <c r="K98" s="148"/>
      <c r="L98" s="18"/>
      <c r="M98" s="18"/>
      <c r="N98" s="18"/>
      <c r="O98" s="18"/>
      <c r="P98" s="18"/>
      <c r="Q98" s="18"/>
      <c r="R98" s="18"/>
      <c r="S98" s="18"/>
      <c r="T98" s="18"/>
      <c r="U98" s="18"/>
      <c r="V98" s="18"/>
      <c r="W98" s="18"/>
      <c r="X98" s="18"/>
      <c r="Y98" s="18"/>
      <c r="Z98" s="22"/>
      <c r="AA98" s="22"/>
      <c r="AB98" s="22"/>
      <c r="AC98" s="22"/>
      <c r="AD98" s="22"/>
      <c r="AE98" s="22"/>
      <c r="AF98" s="22"/>
      <c r="AG98" s="22"/>
      <c r="AH98" s="22"/>
      <c r="AI98" s="22"/>
    </row>
    <row r="99" spans="1:35" ht="12" customHeight="1">
      <c r="A99" s="99" t="str">
        <f t="array" ref="A99">IFERROR(INDEX('03.Muestra'!$B$8:$B$17,SMALL(IF("Página Web"='03.Muestra'!$D$8:$D$17,ROW('03.Muestra'!$B$8:$B$17)-MIN(ROW('03.Muestra'!$D$8:$D$17))+1,""),ROW()-89)),"")</f>
        <v/>
      </c>
      <c r="B99" s="129" t="str">
        <f t="array" ref="B99">IFERROR(INDEX('03.Muestra'!$C$8:$C$17,SMALL(IF("Página Web"='03.Muestra'!$D$8:$D$17,ROW('03.Muestra'!$C$8:$C$17)-MIN(ROW('03.Muestra'!$D$8:$D$17))+1,""),ROW()-89)),"")</f>
        <v/>
      </c>
      <c r="C99" s="129" t="str">
        <f t="array" ref="C99">IFERROR(INDEX('03.Muestra'!$F$8:$F$17,SMALL(IF("Página Web"='03.Muestra'!$D$8:$D$17,ROW('03.Muestra'!$F$8:$F$17)-MIN(ROW('03.Muestra'!$D$8:$D$17))+1,""),ROW()-89)),"")</f>
        <v/>
      </c>
      <c r="D99" s="103" t="str">
        <f t="shared" si="12"/>
        <v/>
      </c>
      <c r="E99" s="66" t="str">
        <f t="shared" si="13"/>
        <v/>
      </c>
      <c r="F99" s="18"/>
      <c r="G99" s="18"/>
      <c r="H99" s="18"/>
      <c r="I99" s="18"/>
      <c r="J99" s="18"/>
      <c r="K99" s="148"/>
      <c r="L99" s="18"/>
      <c r="M99" s="18"/>
      <c r="N99" s="18"/>
      <c r="O99" s="18"/>
      <c r="P99" s="18"/>
      <c r="Q99" s="18"/>
      <c r="R99" s="18"/>
      <c r="S99" s="18"/>
      <c r="T99" s="18"/>
      <c r="U99" s="18"/>
      <c r="V99" s="18"/>
      <c r="W99" s="18"/>
      <c r="X99" s="18"/>
      <c r="Y99" s="18"/>
      <c r="Z99" s="22"/>
      <c r="AA99" s="22"/>
      <c r="AB99" s="22"/>
      <c r="AC99" s="22"/>
      <c r="AD99" s="22"/>
      <c r="AE99" s="22"/>
      <c r="AF99" s="22"/>
      <c r="AG99" s="22"/>
      <c r="AH99" s="22"/>
      <c r="AI99" s="22"/>
    </row>
    <row r="100" spans="1:35" ht="12" customHeight="1">
      <c r="A100" s="22"/>
      <c r="B100" s="18"/>
      <c r="C100" s="18"/>
      <c r="D100" s="127"/>
      <c r="E100" s="66"/>
      <c r="F100" s="18"/>
      <c r="G100" s="18"/>
      <c r="H100" s="18"/>
      <c r="I100" s="18"/>
      <c r="J100" s="18"/>
      <c r="K100" s="148"/>
      <c r="L100" s="18"/>
      <c r="M100" s="18"/>
      <c r="N100" s="18"/>
      <c r="O100" s="18"/>
      <c r="P100" s="18"/>
      <c r="Q100" s="18"/>
      <c r="R100" s="18"/>
      <c r="S100" s="18"/>
      <c r="T100" s="18"/>
      <c r="U100" s="18"/>
      <c r="V100" s="18"/>
      <c r="W100" s="18"/>
      <c r="X100" s="18"/>
      <c r="Y100" s="18"/>
      <c r="Z100" s="22"/>
      <c r="AA100" s="22"/>
      <c r="AB100" s="22"/>
      <c r="AC100" s="22"/>
      <c r="AD100" s="22"/>
      <c r="AE100" s="22"/>
      <c r="AF100" s="22"/>
      <c r="AG100" s="22"/>
      <c r="AH100" s="22"/>
      <c r="AI100" s="22"/>
    </row>
    <row r="101" spans="1:35" ht="12" customHeight="1">
      <c r="A101" s="22"/>
      <c r="B101" s="18"/>
      <c r="C101" s="18"/>
      <c r="D101" s="127"/>
      <c r="E101" s="66"/>
      <c r="F101" s="18"/>
      <c r="G101" s="18"/>
      <c r="H101" s="18"/>
      <c r="I101" s="18"/>
      <c r="J101" s="18"/>
      <c r="K101" s="148"/>
      <c r="L101" s="18"/>
      <c r="M101" s="18"/>
      <c r="N101" s="18"/>
      <c r="O101" s="18"/>
      <c r="P101" s="18"/>
      <c r="Q101" s="18"/>
      <c r="R101" s="18"/>
      <c r="S101" s="18"/>
      <c r="T101" s="18"/>
      <c r="U101" s="18"/>
      <c r="V101" s="18"/>
      <c r="W101" s="18"/>
      <c r="X101" s="18"/>
      <c r="Y101" s="18"/>
      <c r="Z101" s="22"/>
      <c r="AA101" s="22"/>
      <c r="AB101" s="22"/>
      <c r="AC101" s="22"/>
      <c r="AD101" s="22"/>
      <c r="AE101" s="22"/>
      <c r="AF101" s="22"/>
      <c r="AG101" s="22"/>
      <c r="AH101" s="22"/>
      <c r="AI101" s="22"/>
    </row>
    <row r="102" spans="1:35" ht="12" customHeight="1">
      <c r="A102" s="22"/>
      <c r="B102" s="18"/>
      <c r="C102" s="18"/>
      <c r="D102" s="127"/>
      <c r="E102" s="66"/>
      <c r="F102" s="18"/>
      <c r="G102" s="18"/>
      <c r="H102" s="18"/>
      <c r="I102" s="18"/>
      <c r="J102" s="18"/>
      <c r="K102" s="148"/>
      <c r="L102" s="18"/>
      <c r="M102" s="18"/>
      <c r="N102" s="18"/>
      <c r="O102" s="18"/>
      <c r="P102" s="18"/>
      <c r="Q102" s="18"/>
      <c r="R102" s="18"/>
      <c r="S102" s="18"/>
      <c r="T102" s="18"/>
      <c r="U102" s="18"/>
      <c r="V102" s="18"/>
      <c r="W102" s="18"/>
      <c r="X102" s="18"/>
      <c r="Y102" s="18"/>
      <c r="Z102" s="22"/>
      <c r="AA102" s="22"/>
      <c r="AB102" s="22"/>
      <c r="AC102" s="22"/>
      <c r="AD102" s="22"/>
      <c r="AE102" s="22"/>
      <c r="AF102" s="22"/>
      <c r="AG102" s="22"/>
      <c r="AH102" s="22"/>
      <c r="AI102" s="22"/>
    </row>
    <row r="103" spans="1:35" ht="12" customHeight="1">
      <c r="A103" s="22"/>
      <c r="B103" s="18"/>
      <c r="C103" s="18"/>
      <c r="D103" s="127"/>
      <c r="E103" s="66"/>
      <c r="F103" s="18"/>
      <c r="G103" s="18"/>
      <c r="H103" s="18"/>
      <c r="I103" s="18"/>
      <c r="J103" s="18"/>
      <c r="K103" s="148"/>
      <c r="L103" s="18"/>
      <c r="M103" s="18"/>
      <c r="N103" s="18"/>
      <c r="O103" s="18"/>
      <c r="P103" s="18"/>
      <c r="Q103" s="18"/>
      <c r="R103" s="18"/>
      <c r="S103" s="18"/>
      <c r="T103" s="18"/>
      <c r="U103" s="18"/>
      <c r="V103" s="18"/>
      <c r="W103" s="18"/>
      <c r="X103" s="18"/>
      <c r="Y103" s="18"/>
      <c r="Z103" s="22"/>
      <c r="AA103" s="22"/>
      <c r="AB103" s="22"/>
      <c r="AC103" s="22"/>
      <c r="AD103" s="22"/>
      <c r="AE103" s="22"/>
      <c r="AF103" s="22"/>
      <c r="AG103" s="22"/>
      <c r="AH103" s="22"/>
      <c r="AI103" s="22"/>
    </row>
    <row r="104" spans="1:35" ht="12" customHeight="1">
      <c r="A104" s="22"/>
      <c r="B104" s="18"/>
      <c r="C104" s="18"/>
      <c r="D104" s="127"/>
      <c r="E104" s="66"/>
      <c r="F104" s="18"/>
      <c r="G104" s="18"/>
      <c r="H104" s="18"/>
      <c r="I104" s="18"/>
      <c r="J104" s="18"/>
      <c r="K104" s="148"/>
      <c r="L104" s="18"/>
      <c r="M104" s="18"/>
      <c r="N104" s="18"/>
      <c r="O104" s="18"/>
      <c r="P104" s="18"/>
      <c r="Q104" s="18"/>
      <c r="R104" s="18"/>
      <c r="S104" s="18"/>
      <c r="T104" s="18"/>
      <c r="U104" s="18"/>
      <c r="V104" s="18"/>
      <c r="W104" s="18"/>
      <c r="X104" s="18"/>
      <c r="Y104" s="18"/>
      <c r="Z104" s="22"/>
      <c r="AA104" s="22"/>
      <c r="AB104" s="22"/>
      <c r="AC104" s="22"/>
      <c r="AD104" s="22"/>
      <c r="AE104" s="22"/>
      <c r="AF104" s="22"/>
      <c r="AG104" s="22"/>
      <c r="AH104" s="22"/>
      <c r="AI104" s="22"/>
    </row>
    <row r="105" spans="1:35" ht="12" customHeight="1">
      <c r="A105" s="22"/>
      <c r="B105" s="18"/>
      <c r="C105" s="18"/>
      <c r="D105" s="127"/>
      <c r="E105" s="66"/>
      <c r="F105" s="18"/>
      <c r="G105" s="18"/>
      <c r="H105" s="18"/>
      <c r="I105" s="18"/>
      <c r="J105" s="18"/>
      <c r="K105" s="148"/>
      <c r="L105" s="18"/>
      <c r="M105" s="18"/>
      <c r="N105" s="18"/>
      <c r="O105" s="18"/>
      <c r="P105" s="18"/>
      <c r="Q105" s="18"/>
      <c r="R105" s="18"/>
      <c r="S105" s="18"/>
      <c r="T105" s="18"/>
      <c r="U105" s="18"/>
      <c r="V105" s="18"/>
      <c r="W105" s="18"/>
      <c r="X105" s="18"/>
      <c r="Y105" s="18"/>
      <c r="Z105" s="22"/>
      <c r="AA105" s="22"/>
      <c r="AB105" s="22"/>
      <c r="AC105" s="22"/>
      <c r="AD105" s="22"/>
      <c r="AE105" s="22"/>
      <c r="AF105" s="22"/>
      <c r="AG105" s="22"/>
      <c r="AH105" s="22"/>
      <c r="AI105" s="22"/>
    </row>
    <row r="106" spans="1:35" ht="12" customHeight="1">
      <c r="A106" s="22"/>
      <c r="B106" s="18"/>
      <c r="C106" s="18"/>
      <c r="D106" s="127"/>
      <c r="E106" s="66"/>
      <c r="F106" s="18"/>
      <c r="G106" s="18"/>
      <c r="H106" s="18"/>
      <c r="I106" s="18"/>
      <c r="J106" s="18"/>
      <c r="K106" s="148"/>
      <c r="L106" s="18"/>
      <c r="M106" s="18"/>
      <c r="N106" s="18"/>
      <c r="O106" s="18"/>
      <c r="P106" s="18"/>
      <c r="Q106" s="18"/>
      <c r="R106" s="18"/>
      <c r="S106" s="18"/>
      <c r="T106" s="18"/>
      <c r="U106" s="18"/>
      <c r="V106" s="18"/>
      <c r="W106" s="18"/>
      <c r="X106" s="18"/>
      <c r="Y106" s="18"/>
      <c r="Z106" s="22"/>
      <c r="AA106" s="22"/>
      <c r="AB106" s="22"/>
      <c r="AC106" s="22"/>
      <c r="AD106" s="22"/>
      <c r="AE106" s="22"/>
      <c r="AF106" s="22"/>
      <c r="AG106" s="22"/>
      <c r="AH106" s="22"/>
      <c r="AI106" s="22"/>
    </row>
    <row r="107" spans="1:35" ht="12" customHeight="1">
      <c r="A107" s="22"/>
      <c r="B107" s="18"/>
      <c r="C107" s="18"/>
      <c r="D107" s="127"/>
      <c r="E107" s="66"/>
      <c r="F107" s="18"/>
      <c r="G107" s="18"/>
      <c r="H107" s="18"/>
      <c r="I107" s="18"/>
      <c r="J107" s="18"/>
      <c r="K107" s="148"/>
      <c r="L107" s="18"/>
      <c r="M107" s="18"/>
      <c r="N107" s="18"/>
      <c r="O107" s="18"/>
      <c r="P107" s="18"/>
      <c r="Q107" s="18"/>
      <c r="R107" s="18"/>
      <c r="S107" s="18"/>
      <c r="T107" s="18"/>
      <c r="U107" s="18"/>
      <c r="V107" s="18"/>
      <c r="W107" s="18"/>
      <c r="X107" s="18"/>
      <c r="Y107" s="18"/>
      <c r="Z107" s="22"/>
      <c r="AA107" s="22"/>
      <c r="AB107" s="22"/>
      <c r="AC107" s="22"/>
      <c r="AD107" s="22"/>
      <c r="AE107" s="22"/>
      <c r="AF107" s="22"/>
      <c r="AG107" s="22"/>
      <c r="AH107" s="22"/>
      <c r="AI107" s="22"/>
    </row>
    <row r="108" spans="1:35" ht="12" customHeight="1">
      <c r="A108" s="22"/>
      <c r="B108" s="18"/>
      <c r="C108" s="18"/>
      <c r="D108" s="127"/>
      <c r="E108" s="66"/>
      <c r="F108" s="18"/>
      <c r="G108" s="18"/>
      <c r="H108" s="18"/>
      <c r="I108" s="18"/>
      <c r="J108" s="18"/>
      <c r="K108" s="148"/>
      <c r="L108" s="18"/>
      <c r="M108" s="18"/>
      <c r="N108" s="18"/>
      <c r="O108" s="18"/>
      <c r="P108" s="18"/>
      <c r="Q108" s="18"/>
      <c r="R108" s="18"/>
      <c r="S108" s="18"/>
      <c r="T108" s="18"/>
      <c r="U108" s="18"/>
      <c r="V108" s="18"/>
      <c r="W108" s="18"/>
      <c r="X108" s="18"/>
      <c r="Y108" s="18"/>
      <c r="Z108" s="22"/>
      <c r="AA108" s="22"/>
      <c r="AB108" s="22"/>
      <c r="AC108" s="22"/>
      <c r="AD108" s="22"/>
      <c r="AE108" s="22"/>
      <c r="AF108" s="22"/>
      <c r="AG108" s="22"/>
      <c r="AH108" s="22"/>
      <c r="AI108" s="22"/>
    </row>
    <row r="109" spans="1:35" ht="12" customHeight="1">
      <c r="A109" s="22"/>
      <c r="B109" s="18"/>
      <c r="C109" s="18"/>
      <c r="D109" s="127"/>
      <c r="E109" s="66"/>
      <c r="F109" s="18"/>
      <c r="G109" s="18"/>
      <c r="H109" s="18"/>
      <c r="I109" s="18"/>
      <c r="J109" s="18"/>
      <c r="K109" s="148"/>
      <c r="L109" s="18"/>
      <c r="M109" s="18"/>
      <c r="N109" s="18"/>
      <c r="O109" s="18"/>
      <c r="P109" s="18"/>
      <c r="Q109" s="18"/>
      <c r="R109" s="18"/>
      <c r="S109" s="18"/>
      <c r="T109" s="18"/>
      <c r="U109" s="18"/>
      <c r="V109" s="18"/>
      <c r="W109" s="18"/>
      <c r="X109" s="18"/>
      <c r="Y109" s="18"/>
      <c r="Z109" s="22"/>
      <c r="AA109" s="22"/>
      <c r="AB109" s="22"/>
      <c r="AC109" s="22"/>
      <c r="AD109" s="22"/>
      <c r="AE109" s="22"/>
      <c r="AF109" s="22"/>
      <c r="AG109" s="22"/>
      <c r="AH109" s="22"/>
      <c r="AI109" s="22"/>
    </row>
    <row r="110" spans="1:35" ht="12" customHeight="1">
      <c r="A110" s="22"/>
      <c r="B110" s="18"/>
      <c r="C110" s="18"/>
      <c r="D110" s="127"/>
      <c r="E110" s="66"/>
      <c r="F110" s="18"/>
      <c r="G110" s="18"/>
      <c r="H110" s="18"/>
      <c r="I110" s="18"/>
      <c r="J110" s="18"/>
      <c r="K110" s="148"/>
      <c r="L110" s="18"/>
      <c r="M110" s="18"/>
      <c r="N110" s="18"/>
      <c r="O110" s="18"/>
      <c r="P110" s="18"/>
      <c r="Q110" s="18"/>
      <c r="R110" s="18"/>
      <c r="S110" s="18"/>
      <c r="T110" s="18"/>
      <c r="U110" s="18"/>
      <c r="V110" s="18"/>
      <c r="W110" s="18"/>
      <c r="X110" s="18"/>
      <c r="Y110" s="18"/>
      <c r="Z110" s="22"/>
      <c r="AA110" s="22"/>
      <c r="AB110" s="22"/>
      <c r="AC110" s="22"/>
      <c r="AD110" s="22"/>
      <c r="AE110" s="22"/>
      <c r="AF110" s="22"/>
      <c r="AG110" s="22"/>
      <c r="AH110" s="22"/>
      <c r="AI110" s="22"/>
    </row>
    <row r="111" spans="1:35" ht="12" customHeight="1">
      <c r="A111" s="22"/>
      <c r="B111" s="18"/>
      <c r="C111" s="18"/>
      <c r="D111" s="127"/>
      <c r="E111" s="66"/>
      <c r="F111" s="18"/>
      <c r="G111" s="18"/>
      <c r="H111" s="18"/>
      <c r="I111" s="18"/>
      <c r="J111" s="18"/>
      <c r="K111" s="148"/>
      <c r="L111" s="18"/>
      <c r="M111" s="18"/>
      <c r="N111" s="18"/>
      <c r="O111" s="18"/>
      <c r="P111" s="18"/>
      <c r="Q111" s="18"/>
      <c r="R111" s="18"/>
      <c r="S111" s="18"/>
      <c r="T111" s="18"/>
      <c r="U111" s="18"/>
      <c r="V111" s="18"/>
      <c r="W111" s="18"/>
      <c r="X111" s="18"/>
      <c r="Y111" s="18"/>
      <c r="Z111" s="22"/>
      <c r="AA111" s="22"/>
      <c r="AB111" s="22"/>
      <c r="AC111" s="22"/>
      <c r="AD111" s="22"/>
      <c r="AE111" s="22"/>
      <c r="AF111" s="22"/>
      <c r="AG111" s="22"/>
      <c r="AH111" s="22"/>
      <c r="AI111" s="22"/>
    </row>
    <row r="112" spans="1:35" ht="12" customHeight="1">
      <c r="A112" s="22"/>
      <c r="B112" s="18"/>
      <c r="C112" s="18"/>
      <c r="D112" s="127"/>
      <c r="E112" s="66"/>
      <c r="F112" s="18"/>
      <c r="G112" s="18"/>
      <c r="H112" s="18"/>
      <c r="I112" s="18"/>
      <c r="J112" s="18"/>
      <c r="K112" s="148"/>
      <c r="L112" s="18"/>
      <c r="M112" s="18"/>
      <c r="N112" s="18"/>
      <c r="O112" s="18"/>
      <c r="P112" s="18"/>
      <c r="Q112" s="18"/>
      <c r="R112" s="18"/>
      <c r="S112" s="18"/>
      <c r="T112" s="18"/>
      <c r="U112" s="18"/>
      <c r="V112" s="18"/>
      <c r="W112" s="18"/>
      <c r="X112" s="18"/>
      <c r="Y112" s="18"/>
      <c r="Z112" s="22"/>
      <c r="AA112" s="22"/>
      <c r="AB112" s="22"/>
      <c r="AC112" s="22"/>
      <c r="AD112" s="22"/>
      <c r="AE112" s="22"/>
      <c r="AF112" s="22"/>
      <c r="AG112" s="22"/>
      <c r="AH112" s="22"/>
      <c r="AI112" s="22"/>
    </row>
    <row r="113" spans="1:35" ht="12" customHeight="1">
      <c r="A113" s="22"/>
      <c r="B113" s="18"/>
      <c r="C113" s="18"/>
      <c r="D113" s="127"/>
      <c r="E113" s="66"/>
      <c r="F113" s="18"/>
      <c r="G113" s="18"/>
      <c r="H113" s="18"/>
      <c r="I113" s="18"/>
      <c r="J113" s="18"/>
      <c r="K113" s="148"/>
      <c r="L113" s="18"/>
      <c r="M113" s="18"/>
      <c r="N113" s="18"/>
      <c r="O113" s="18"/>
      <c r="P113" s="18"/>
      <c r="Q113" s="18"/>
      <c r="R113" s="18"/>
      <c r="S113" s="18"/>
      <c r="T113" s="18"/>
      <c r="U113" s="18"/>
      <c r="V113" s="18"/>
      <c r="W113" s="18"/>
      <c r="X113" s="18"/>
      <c r="Y113" s="18"/>
      <c r="Z113" s="22"/>
      <c r="AA113" s="22"/>
      <c r="AB113" s="22"/>
      <c r="AC113" s="22"/>
      <c r="AD113" s="22"/>
      <c r="AE113" s="22"/>
      <c r="AF113" s="22"/>
      <c r="AG113" s="22"/>
      <c r="AH113" s="22"/>
      <c r="AI113" s="22"/>
    </row>
    <row r="114" spans="1:35" ht="12" customHeight="1">
      <c r="A114" s="22"/>
      <c r="B114" s="18"/>
      <c r="C114" s="18"/>
      <c r="D114" s="127"/>
      <c r="E114" s="66"/>
      <c r="F114" s="18"/>
      <c r="G114" s="18"/>
      <c r="H114" s="18"/>
      <c r="I114" s="18"/>
      <c r="J114" s="18"/>
      <c r="K114" s="148"/>
      <c r="L114" s="18"/>
      <c r="M114" s="18"/>
      <c r="N114" s="18"/>
      <c r="O114" s="18"/>
      <c r="P114" s="18"/>
      <c r="Q114" s="18"/>
      <c r="R114" s="18"/>
      <c r="S114" s="18"/>
      <c r="T114" s="18"/>
      <c r="U114" s="18"/>
      <c r="V114" s="18"/>
      <c r="W114" s="18"/>
      <c r="X114" s="18"/>
      <c r="Y114" s="18"/>
      <c r="Z114" s="22"/>
      <c r="AA114" s="22"/>
      <c r="AB114" s="22"/>
      <c r="AC114" s="22"/>
      <c r="AD114" s="22"/>
      <c r="AE114" s="22"/>
      <c r="AF114" s="22"/>
      <c r="AG114" s="22"/>
      <c r="AH114" s="22"/>
      <c r="AI114" s="22"/>
    </row>
    <row r="115" spans="1:35" ht="12" customHeight="1">
      <c r="A115" s="22"/>
      <c r="B115" s="18"/>
      <c r="C115" s="18"/>
      <c r="D115" s="127"/>
      <c r="E115" s="66"/>
      <c r="F115" s="18"/>
      <c r="G115" s="18"/>
      <c r="H115" s="18"/>
      <c r="I115" s="18"/>
      <c r="J115" s="18"/>
      <c r="K115" s="148"/>
      <c r="L115" s="18"/>
      <c r="M115" s="18"/>
      <c r="N115" s="18"/>
      <c r="O115" s="18"/>
      <c r="P115" s="18"/>
      <c r="Q115" s="18"/>
      <c r="R115" s="18"/>
      <c r="S115" s="18"/>
      <c r="T115" s="18"/>
      <c r="U115" s="18"/>
      <c r="V115" s="18"/>
      <c r="W115" s="18"/>
      <c r="X115" s="18"/>
      <c r="Y115" s="18"/>
      <c r="Z115" s="22"/>
      <c r="AA115" s="22"/>
      <c r="AB115" s="22"/>
      <c r="AC115" s="22"/>
      <c r="AD115" s="22"/>
      <c r="AE115" s="22"/>
      <c r="AF115" s="22"/>
      <c r="AG115" s="22"/>
      <c r="AH115" s="22"/>
      <c r="AI115" s="22"/>
    </row>
    <row r="116" spans="1:35" ht="12" customHeight="1">
      <c r="A116" s="22"/>
      <c r="B116" s="18"/>
      <c r="C116" s="18"/>
      <c r="D116" s="127"/>
      <c r="E116" s="66"/>
      <c r="F116" s="18"/>
      <c r="G116" s="18"/>
      <c r="H116" s="18"/>
      <c r="I116" s="18"/>
      <c r="J116" s="18"/>
      <c r="K116" s="148"/>
      <c r="L116" s="18"/>
      <c r="M116" s="18"/>
      <c r="N116" s="18"/>
      <c r="O116" s="18"/>
      <c r="P116" s="18"/>
      <c r="Q116" s="18"/>
      <c r="R116" s="18"/>
      <c r="S116" s="18"/>
      <c r="T116" s="18"/>
      <c r="U116" s="18"/>
      <c r="V116" s="18"/>
      <c r="W116" s="18"/>
      <c r="X116" s="18"/>
      <c r="Y116" s="18"/>
      <c r="Z116" s="22"/>
      <c r="AA116" s="22"/>
      <c r="AB116" s="22"/>
      <c r="AC116" s="22"/>
      <c r="AD116" s="22"/>
      <c r="AE116" s="22"/>
      <c r="AF116" s="22"/>
      <c r="AG116" s="22"/>
      <c r="AH116" s="22"/>
      <c r="AI116" s="22"/>
    </row>
    <row r="117" spans="1:35" ht="12" customHeight="1">
      <c r="A117" s="22"/>
      <c r="B117" s="18"/>
      <c r="C117" s="18"/>
      <c r="D117" s="127"/>
      <c r="E117" s="66"/>
      <c r="F117" s="18"/>
      <c r="G117" s="18"/>
      <c r="H117" s="18"/>
      <c r="I117" s="18"/>
      <c r="J117" s="18"/>
      <c r="K117" s="148"/>
      <c r="L117" s="18"/>
      <c r="M117" s="18"/>
      <c r="N117" s="18"/>
      <c r="O117" s="18"/>
      <c r="P117" s="18"/>
      <c r="Q117" s="18"/>
      <c r="R117" s="18"/>
      <c r="S117" s="18"/>
      <c r="T117" s="18"/>
      <c r="U117" s="18"/>
      <c r="V117" s="18"/>
      <c r="W117" s="18"/>
      <c r="X117" s="18"/>
      <c r="Y117" s="18"/>
      <c r="Z117" s="22"/>
      <c r="AA117" s="22"/>
      <c r="AB117" s="22"/>
      <c r="AC117" s="22"/>
      <c r="AD117" s="22"/>
      <c r="AE117" s="22"/>
      <c r="AF117" s="22"/>
      <c r="AG117" s="22"/>
      <c r="AH117" s="22"/>
      <c r="AI117" s="22"/>
    </row>
    <row r="118" spans="1:35" ht="12" customHeight="1">
      <c r="A118" s="22"/>
      <c r="B118" s="18"/>
      <c r="C118" s="18"/>
      <c r="D118" s="127"/>
      <c r="E118" s="66"/>
      <c r="F118" s="18"/>
      <c r="G118" s="18"/>
      <c r="H118" s="18"/>
      <c r="I118" s="18"/>
      <c r="J118" s="18"/>
      <c r="K118" s="148"/>
      <c r="L118" s="18"/>
      <c r="M118" s="18"/>
      <c r="N118" s="18"/>
      <c r="O118" s="18"/>
      <c r="P118" s="18"/>
      <c r="Q118" s="18"/>
      <c r="R118" s="18"/>
      <c r="S118" s="18"/>
      <c r="T118" s="18"/>
      <c r="U118" s="18"/>
      <c r="V118" s="18"/>
      <c r="W118" s="18"/>
      <c r="X118" s="18"/>
      <c r="Y118" s="18"/>
      <c r="Z118" s="22"/>
      <c r="AA118" s="22"/>
      <c r="AB118" s="22"/>
      <c r="AC118" s="22"/>
      <c r="AD118" s="22"/>
      <c r="AE118" s="22"/>
      <c r="AF118" s="22"/>
      <c r="AG118" s="22"/>
      <c r="AH118" s="22"/>
      <c r="AI118" s="22"/>
    </row>
    <row r="119" spans="1:35" ht="12" customHeight="1">
      <c r="A119" s="22"/>
      <c r="B119" s="18"/>
      <c r="C119" s="18"/>
      <c r="D119" s="127"/>
      <c r="E119" s="66"/>
      <c r="F119" s="18"/>
      <c r="G119" s="18"/>
      <c r="H119" s="18"/>
      <c r="I119" s="18"/>
      <c r="J119" s="18"/>
      <c r="K119" s="148"/>
      <c r="L119" s="18"/>
      <c r="M119" s="18"/>
      <c r="N119" s="18"/>
      <c r="O119" s="18"/>
      <c r="P119" s="18"/>
      <c r="Q119" s="18"/>
      <c r="R119" s="18"/>
      <c r="S119" s="18"/>
      <c r="T119" s="18"/>
      <c r="U119" s="18"/>
      <c r="V119" s="18"/>
      <c r="W119" s="18"/>
      <c r="X119" s="18"/>
      <c r="Y119" s="18"/>
      <c r="Z119" s="22"/>
      <c r="AA119" s="22"/>
      <c r="AB119" s="22"/>
      <c r="AC119" s="22"/>
      <c r="AD119" s="22"/>
      <c r="AE119" s="22"/>
      <c r="AF119" s="22"/>
      <c r="AG119" s="22"/>
      <c r="AH119" s="22"/>
      <c r="AI119" s="22"/>
    </row>
    <row r="120" spans="1:35" ht="12" customHeight="1">
      <c r="A120" s="22"/>
      <c r="B120" s="18"/>
      <c r="C120" s="18"/>
      <c r="D120" s="127"/>
      <c r="E120" s="66"/>
      <c r="F120" s="18"/>
      <c r="G120" s="18"/>
      <c r="H120" s="18"/>
      <c r="I120" s="18"/>
      <c r="J120" s="18"/>
      <c r="K120" s="148"/>
      <c r="L120" s="18"/>
      <c r="M120" s="18"/>
      <c r="N120" s="18"/>
      <c r="O120" s="18"/>
      <c r="P120" s="18"/>
      <c r="Q120" s="18"/>
      <c r="R120" s="18"/>
      <c r="S120" s="18"/>
      <c r="T120" s="18"/>
      <c r="U120" s="18"/>
      <c r="V120" s="18"/>
      <c r="W120" s="18"/>
      <c r="X120" s="18"/>
      <c r="Y120" s="18"/>
      <c r="Z120" s="22"/>
      <c r="AA120" s="22"/>
      <c r="AB120" s="22"/>
      <c r="AC120" s="22"/>
      <c r="AD120" s="22"/>
      <c r="AE120" s="22"/>
      <c r="AF120" s="22"/>
      <c r="AG120" s="22"/>
      <c r="AH120" s="22"/>
      <c r="AI120" s="22"/>
    </row>
    <row r="121" spans="1:35" ht="12" customHeight="1">
      <c r="A121" s="22"/>
      <c r="B121" s="18"/>
      <c r="C121" s="18"/>
      <c r="D121" s="127"/>
      <c r="E121" s="66"/>
      <c r="F121" s="18"/>
      <c r="G121" s="18"/>
      <c r="H121" s="18"/>
      <c r="I121" s="18"/>
      <c r="J121" s="18"/>
      <c r="K121" s="148"/>
      <c r="L121" s="18"/>
      <c r="M121" s="18"/>
      <c r="N121" s="18"/>
      <c r="O121" s="18"/>
      <c r="P121" s="18"/>
      <c r="Q121" s="18"/>
      <c r="R121" s="18"/>
      <c r="S121" s="18"/>
      <c r="T121" s="18"/>
      <c r="U121" s="18"/>
      <c r="V121" s="18"/>
      <c r="W121" s="18"/>
      <c r="X121" s="18"/>
      <c r="Y121" s="18"/>
      <c r="Z121" s="22"/>
      <c r="AA121" s="22"/>
      <c r="AB121" s="22"/>
      <c r="AC121" s="22"/>
      <c r="AD121" s="22"/>
      <c r="AE121" s="22"/>
      <c r="AF121" s="22"/>
      <c r="AG121" s="22"/>
      <c r="AH121" s="22"/>
      <c r="AI121" s="22"/>
    </row>
    <row r="122" spans="1:35" ht="12" customHeight="1">
      <c r="A122" s="22"/>
      <c r="B122" s="18"/>
      <c r="C122" s="18"/>
      <c r="D122" s="127"/>
      <c r="E122" s="66"/>
      <c r="F122" s="18"/>
      <c r="G122" s="18"/>
      <c r="H122" s="18"/>
      <c r="I122" s="18"/>
      <c r="J122" s="18"/>
      <c r="K122" s="148"/>
      <c r="L122" s="18"/>
      <c r="M122" s="18"/>
      <c r="N122" s="18"/>
      <c r="O122" s="18"/>
      <c r="P122" s="18"/>
      <c r="Q122" s="18"/>
      <c r="R122" s="18"/>
      <c r="S122" s="18"/>
      <c r="T122" s="18"/>
      <c r="U122" s="18"/>
      <c r="V122" s="18"/>
      <c r="W122" s="18"/>
      <c r="X122" s="18"/>
      <c r="Y122" s="18"/>
      <c r="Z122" s="22"/>
      <c r="AA122" s="22"/>
      <c r="AB122" s="22"/>
      <c r="AC122" s="22"/>
      <c r="AD122" s="22"/>
      <c r="AE122" s="22"/>
      <c r="AF122" s="22"/>
      <c r="AG122" s="22"/>
      <c r="AH122" s="22"/>
      <c r="AI122" s="22"/>
    </row>
    <row r="123" spans="1:35" ht="12" customHeight="1">
      <c r="A123" s="22"/>
      <c r="B123" s="18"/>
      <c r="C123" s="18"/>
      <c r="D123" s="127"/>
      <c r="E123" s="66"/>
      <c r="F123" s="18"/>
      <c r="G123" s="18"/>
      <c r="H123" s="18"/>
      <c r="I123" s="18"/>
      <c r="J123" s="18"/>
      <c r="K123" s="148"/>
      <c r="L123" s="18"/>
      <c r="M123" s="18"/>
      <c r="N123" s="18"/>
      <c r="O123" s="18"/>
      <c r="P123" s="18"/>
      <c r="Q123" s="18"/>
      <c r="R123" s="18"/>
      <c r="S123" s="18"/>
      <c r="T123" s="18"/>
      <c r="U123" s="18"/>
      <c r="V123" s="18"/>
      <c r="W123" s="18"/>
      <c r="X123" s="18"/>
      <c r="Y123" s="18"/>
      <c r="Z123" s="22"/>
      <c r="AA123" s="22"/>
      <c r="AB123" s="22"/>
      <c r="AC123" s="22"/>
      <c r="AD123" s="22"/>
      <c r="AE123" s="22"/>
      <c r="AF123" s="22"/>
      <c r="AG123" s="22"/>
      <c r="AH123" s="22"/>
      <c r="AI123" s="22"/>
    </row>
    <row r="124" spans="1:35" ht="12" customHeight="1">
      <c r="A124" s="22"/>
      <c r="B124" s="18"/>
      <c r="C124" s="18"/>
      <c r="D124" s="127"/>
      <c r="E124" s="66"/>
      <c r="F124" s="18"/>
      <c r="G124" s="18"/>
      <c r="H124" s="18"/>
      <c r="I124" s="18"/>
      <c r="J124" s="18"/>
      <c r="K124" s="148"/>
      <c r="L124" s="18"/>
      <c r="M124" s="18"/>
      <c r="N124" s="18"/>
      <c r="O124" s="18"/>
      <c r="P124" s="18"/>
      <c r="Q124" s="18"/>
      <c r="R124" s="18"/>
      <c r="S124" s="18"/>
      <c r="T124" s="18"/>
      <c r="U124" s="18"/>
      <c r="V124" s="18"/>
      <c r="W124" s="18"/>
      <c r="X124" s="18"/>
      <c r="Y124" s="18"/>
      <c r="Z124" s="22"/>
      <c r="AA124" s="22"/>
      <c r="AB124" s="22"/>
      <c r="AC124" s="22"/>
      <c r="AD124" s="22"/>
      <c r="AE124" s="22"/>
      <c r="AF124" s="22"/>
      <c r="AG124" s="22"/>
      <c r="AH124" s="22"/>
      <c r="AI124" s="22"/>
    </row>
    <row r="125" spans="1:35" ht="12" customHeight="1">
      <c r="A125" s="22"/>
      <c r="B125" s="18"/>
      <c r="C125" s="18"/>
      <c r="D125" s="127"/>
      <c r="E125" s="66"/>
      <c r="F125" s="18"/>
      <c r="G125" s="18"/>
      <c r="H125" s="18"/>
      <c r="I125" s="18"/>
      <c r="J125" s="18"/>
      <c r="K125" s="148"/>
      <c r="L125" s="18"/>
      <c r="M125" s="18"/>
      <c r="N125" s="18"/>
      <c r="O125" s="18"/>
      <c r="P125" s="18"/>
      <c r="Q125" s="18"/>
      <c r="R125" s="18"/>
      <c r="S125" s="18"/>
      <c r="T125" s="18"/>
      <c r="U125" s="18"/>
      <c r="V125" s="18"/>
      <c r="W125" s="18"/>
      <c r="X125" s="18"/>
      <c r="Y125" s="18"/>
      <c r="Z125" s="22"/>
      <c r="AA125" s="22"/>
      <c r="AB125" s="22"/>
      <c r="AC125" s="22"/>
      <c r="AD125" s="22"/>
      <c r="AE125" s="22"/>
      <c r="AF125" s="22"/>
      <c r="AG125" s="22"/>
      <c r="AH125" s="22"/>
      <c r="AI125" s="22"/>
    </row>
    <row r="126" spans="1:35" ht="12" customHeight="1">
      <c r="A126" s="22"/>
      <c r="B126" s="18"/>
      <c r="C126" s="18"/>
      <c r="D126" s="127"/>
      <c r="E126" s="66"/>
      <c r="F126" s="18"/>
      <c r="G126" s="18"/>
      <c r="H126" s="18"/>
      <c r="I126" s="18"/>
      <c r="J126" s="18"/>
      <c r="K126" s="148"/>
      <c r="L126" s="18"/>
      <c r="M126" s="18"/>
      <c r="N126" s="18"/>
      <c r="O126" s="18"/>
      <c r="P126" s="18"/>
      <c r="Q126" s="18"/>
      <c r="R126" s="18"/>
      <c r="S126" s="18"/>
      <c r="T126" s="18"/>
      <c r="U126" s="18"/>
      <c r="V126" s="18"/>
      <c r="W126" s="18"/>
      <c r="X126" s="18"/>
      <c r="Y126" s="18"/>
      <c r="Z126" s="22"/>
      <c r="AA126" s="22"/>
      <c r="AB126" s="22"/>
      <c r="AC126" s="22"/>
      <c r="AD126" s="22"/>
      <c r="AE126" s="22"/>
      <c r="AF126" s="22"/>
      <c r="AG126" s="22"/>
      <c r="AH126" s="22"/>
      <c r="AI126" s="22"/>
    </row>
    <row r="127" spans="1:35" ht="12" customHeight="1">
      <c r="A127" s="22"/>
      <c r="B127" s="18"/>
      <c r="C127" s="18"/>
      <c r="D127" s="127"/>
      <c r="E127" s="66"/>
      <c r="F127" s="18"/>
      <c r="G127" s="18"/>
      <c r="H127" s="18"/>
      <c r="I127" s="18"/>
      <c r="J127" s="18"/>
      <c r="K127" s="148"/>
      <c r="L127" s="18"/>
      <c r="M127" s="18"/>
      <c r="N127" s="18"/>
      <c r="O127" s="18"/>
      <c r="P127" s="18"/>
      <c r="Q127" s="18"/>
      <c r="R127" s="18"/>
      <c r="S127" s="18"/>
      <c r="T127" s="18"/>
      <c r="U127" s="18"/>
      <c r="V127" s="18"/>
      <c r="W127" s="18"/>
      <c r="X127" s="18"/>
      <c r="Y127" s="18"/>
      <c r="Z127" s="22"/>
      <c r="AA127" s="22"/>
      <c r="AB127" s="22"/>
      <c r="AC127" s="22"/>
      <c r="AD127" s="22"/>
      <c r="AE127" s="22"/>
      <c r="AF127" s="22"/>
      <c r="AG127" s="22"/>
      <c r="AH127" s="22"/>
      <c r="AI127" s="22"/>
    </row>
    <row r="128" spans="1:35" ht="12" customHeight="1">
      <c r="A128" s="22"/>
      <c r="B128" s="18"/>
      <c r="C128" s="18"/>
      <c r="D128" s="127"/>
      <c r="E128" s="66"/>
      <c r="F128" s="18"/>
      <c r="G128" s="18"/>
      <c r="H128" s="18"/>
      <c r="I128" s="18"/>
      <c r="J128" s="18"/>
      <c r="K128" s="148"/>
      <c r="L128" s="18"/>
      <c r="M128" s="18"/>
      <c r="N128" s="18"/>
      <c r="O128" s="18"/>
      <c r="P128" s="18"/>
      <c r="Q128" s="18"/>
      <c r="R128" s="18"/>
      <c r="S128" s="18"/>
      <c r="T128" s="18"/>
      <c r="U128" s="18"/>
      <c r="V128" s="18"/>
      <c r="W128" s="18"/>
      <c r="X128" s="18"/>
      <c r="Y128" s="18"/>
      <c r="Z128" s="22"/>
      <c r="AA128" s="22"/>
      <c r="AB128" s="22"/>
      <c r="AC128" s="22"/>
      <c r="AD128" s="22"/>
      <c r="AE128" s="22"/>
      <c r="AF128" s="22"/>
      <c r="AG128" s="22"/>
      <c r="AH128" s="22"/>
      <c r="AI128" s="22"/>
    </row>
    <row r="129" spans="1:35" ht="12" customHeight="1">
      <c r="A129" s="22"/>
      <c r="B129" s="18"/>
      <c r="C129" s="18"/>
      <c r="D129" s="127"/>
      <c r="E129" s="66"/>
      <c r="F129" s="18"/>
      <c r="G129" s="18"/>
      <c r="H129" s="18"/>
      <c r="I129" s="18"/>
      <c r="J129" s="18"/>
      <c r="K129" s="148"/>
      <c r="L129" s="18"/>
      <c r="M129" s="18"/>
      <c r="N129" s="18"/>
      <c r="O129" s="18"/>
      <c r="P129" s="18"/>
      <c r="Q129" s="18"/>
      <c r="R129" s="18"/>
      <c r="S129" s="18"/>
      <c r="T129" s="18"/>
      <c r="U129" s="18"/>
      <c r="V129" s="18"/>
      <c r="W129" s="18"/>
      <c r="X129" s="18"/>
      <c r="Y129" s="18"/>
      <c r="Z129" s="22"/>
      <c r="AA129" s="22"/>
      <c r="AB129" s="22"/>
      <c r="AC129" s="22"/>
      <c r="AD129" s="22"/>
      <c r="AE129" s="22"/>
      <c r="AF129" s="22"/>
      <c r="AG129" s="22"/>
      <c r="AH129" s="22"/>
      <c r="AI129" s="22"/>
    </row>
    <row r="130" spans="1:35" ht="12" customHeight="1">
      <c r="A130" s="22"/>
      <c r="B130" s="18"/>
      <c r="C130" s="18"/>
      <c r="D130" s="127"/>
      <c r="E130" s="66"/>
      <c r="F130" s="18"/>
      <c r="G130" s="18"/>
      <c r="H130" s="18"/>
      <c r="I130" s="18"/>
      <c r="J130" s="18"/>
      <c r="K130" s="148"/>
      <c r="L130" s="18"/>
      <c r="M130" s="18"/>
      <c r="N130" s="18"/>
      <c r="O130" s="18"/>
      <c r="P130" s="18"/>
      <c r="Q130" s="18"/>
      <c r="R130" s="18"/>
      <c r="S130" s="18"/>
      <c r="T130" s="18"/>
      <c r="U130" s="18"/>
      <c r="V130" s="18"/>
      <c r="W130" s="18"/>
      <c r="X130" s="18"/>
      <c r="Y130" s="18"/>
      <c r="Z130" s="22"/>
      <c r="AA130" s="22"/>
      <c r="AB130" s="22"/>
      <c r="AC130" s="22"/>
      <c r="AD130" s="22"/>
      <c r="AE130" s="22"/>
      <c r="AF130" s="22"/>
      <c r="AG130" s="22"/>
      <c r="AH130" s="22"/>
      <c r="AI130" s="22"/>
    </row>
    <row r="131" spans="1:35" ht="12" customHeight="1">
      <c r="A131" s="22"/>
      <c r="B131" s="18"/>
      <c r="C131" s="18"/>
      <c r="D131" s="127"/>
      <c r="E131" s="66"/>
      <c r="F131" s="18"/>
      <c r="G131" s="18"/>
      <c r="H131" s="18"/>
      <c r="I131" s="18"/>
      <c r="J131" s="18"/>
      <c r="K131" s="148"/>
      <c r="L131" s="18"/>
      <c r="M131" s="18"/>
      <c r="N131" s="18"/>
      <c r="O131" s="18"/>
      <c r="P131" s="18"/>
      <c r="Q131" s="18"/>
      <c r="R131" s="18"/>
      <c r="S131" s="18"/>
      <c r="T131" s="18"/>
      <c r="U131" s="18"/>
      <c r="V131" s="18"/>
      <c r="W131" s="18"/>
      <c r="X131" s="18"/>
      <c r="Y131" s="18"/>
      <c r="Z131" s="22"/>
      <c r="AA131" s="22"/>
      <c r="AB131" s="22"/>
      <c r="AC131" s="22"/>
      <c r="AD131" s="22"/>
      <c r="AE131" s="22"/>
      <c r="AF131" s="22"/>
      <c r="AG131" s="22"/>
      <c r="AH131" s="22"/>
      <c r="AI131" s="22"/>
    </row>
    <row r="132" spans="1:35" ht="12" customHeight="1">
      <c r="A132" s="22"/>
      <c r="B132" s="18"/>
      <c r="C132" s="18"/>
      <c r="D132" s="127"/>
      <c r="E132" s="66"/>
      <c r="F132" s="18"/>
      <c r="G132" s="18"/>
      <c r="H132" s="18"/>
      <c r="I132" s="18"/>
      <c r="J132" s="18"/>
      <c r="K132" s="148"/>
      <c r="L132" s="18"/>
      <c r="M132" s="18"/>
      <c r="N132" s="18"/>
      <c r="O132" s="18"/>
      <c r="P132" s="18"/>
      <c r="Q132" s="18"/>
      <c r="R132" s="18"/>
      <c r="S132" s="18"/>
      <c r="T132" s="18"/>
      <c r="U132" s="18"/>
      <c r="V132" s="18"/>
      <c r="W132" s="18"/>
      <c r="X132" s="18"/>
      <c r="Y132" s="18"/>
      <c r="Z132" s="22"/>
      <c r="AA132" s="22"/>
      <c r="AB132" s="22"/>
      <c r="AC132" s="22"/>
      <c r="AD132" s="22"/>
      <c r="AE132" s="22"/>
      <c r="AF132" s="22"/>
      <c r="AG132" s="22"/>
      <c r="AH132" s="22"/>
      <c r="AI132" s="22"/>
    </row>
    <row r="133" spans="1:35" ht="12" customHeight="1">
      <c r="A133" s="22"/>
      <c r="B133" s="18"/>
      <c r="C133" s="18"/>
      <c r="D133" s="127"/>
      <c r="E133" s="66"/>
      <c r="F133" s="18"/>
      <c r="G133" s="18"/>
      <c r="H133" s="18"/>
      <c r="I133" s="18"/>
      <c r="J133" s="18"/>
      <c r="K133" s="148"/>
      <c r="L133" s="18"/>
      <c r="M133" s="18"/>
      <c r="N133" s="18"/>
      <c r="O133" s="18"/>
      <c r="P133" s="18"/>
      <c r="Q133" s="18"/>
      <c r="R133" s="18"/>
      <c r="S133" s="18"/>
      <c r="T133" s="18"/>
      <c r="U133" s="18"/>
      <c r="V133" s="18"/>
      <c r="W133" s="18"/>
      <c r="X133" s="18"/>
      <c r="Y133" s="18"/>
      <c r="Z133" s="22"/>
      <c r="AA133" s="22"/>
      <c r="AB133" s="22"/>
      <c r="AC133" s="22"/>
      <c r="AD133" s="22"/>
      <c r="AE133" s="22"/>
      <c r="AF133" s="22"/>
      <c r="AG133" s="22"/>
      <c r="AH133" s="22"/>
      <c r="AI133" s="22"/>
    </row>
    <row r="134" spans="1:35" ht="12" customHeight="1">
      <c r="A134" s="22"/>
      <c r="B134" s="18"/>
      <c r="C134" s="18"/>
      <c r="D134" s="127"/>
      <c r="E134" s="66"/>
      <c r="F134" s="18"/>
      <c r="G134" s="18"/>
      <c r="H134" s="18"/>
      <c r="I134" s="18"/>
      <c r="J134" s="18"/>
      <c r="K134" s="148"/>
      <c r="L134" s="18"/>
      <c r="M134" s="18"/>
      <c r="N134" s="18"/>
      <c r="O134" s="18"/>
      <c r="P134" s="18"/>
      <c r="Q134" s="18"/>
      <c r="R134" s="18"/>
      <c r="S134" s="18"/>
      <c r="T134" s="18"/>
      <c r="U134" s="18"/>
      <c r="V134" s="18"/>
      <c r="W134" s="18"/>
      <c r="X134" s="18"/>
      <c r="Y134" s="18"/>
      <c r="Z134" s="22"/>
      <c r="AA134" s="22"/>
      <c r="AB134" s="22"/>
      <c r="AC134" s="22"/>
      <c r="AD134" s="22"/>
      <c r="AE134" s="22"/>
      <c r="AF134" s="22"/>
      <c r="AG134" s="22"/>
      <c r="AH134" s="22"/>
      <c r="AI134" s="22"/>
    </row>
    <row r="135" spans="1:35" ht="12" customHeight="1">
      <c r="A135" s="22"/>
      <c r="B135" s="18"/>
      <c r="C135" s="18"/>
      <c r="D135" s="127"/>
      <c r="E135" s="66"/>
      <c r="F135" s="18"/>
      <c r="G135" s="18"/>
      <c r="H135" s="18"/>
      <c r="I135" s="18"/>
      <c r="J135" s="18"/>
      <c r="K135" s="148"/>
      <c r="L135" s="18"/>
      <c r="M135" s="18"/>
      <c r="N135" s="18"/>
      <c r="O135" s="18"/>
      <c r="P135" s="18"/>
      <c r="Q135" s="18"/>
      <c r="R135" s="18"/>
      <c r="S135" s="18"/>
      <c r="T135" s="18"/>
      <c r="U135" s="18"/>
      <c r="V135" s="18"/>
      <c r="W135" s="18"/>
      <c r="X135" s="18"/>
      <c r="Y135" s="18"/>
      <c r="Z135" s="22"/>
      <c r="AA135" s="22"/>
      <c r="AB135" s="22"/>
      <c r="AC135" s="22"/>
      <c r="AD135" s="22"/>
      <c r="AE135" s="22"/>
      <c r="AF135" s="22"/>
      <c r="AG135" s="22"/>
      <c r="AH135" s="22"/>
      <c r="AI135" s="22"/>
    </row>
    <row r="136" spans="1:35" ht="12" customHeight="1">
      <c r="A136" s="22"/>
      <c r="B136" s="18"/>
      <c r="C136" s="18"/>
      <c r="D136" s="127"/>
      <c r="E136" s="66"/>
      <c r="F136" s="18"/>
      <c r="G136" s="18"/>
      <c r="H136" s="18"/>
      <c r="I136" s="18"/>
      <c r="J136" s="18"/>
      <c r="K136" s="148"/>
      <c r="L136" s="18"/>
      <c r="M136" s="18"/>
      <c r="N136" s="18"/>
      <c r="O136" s="18"/>
      <c r="P136" s="18"/>
      <c r="Q136" s="18"/>
      <c r="R136" s="18"/>
      <c r="S136" s="18"/>
      <c r="T136" s="18"/>
      <c r="U136" s="18"/>
      <c r="V136" s="18"/>
      <c r="W136" s="18"/>
      <c r="X136" s="18"/>
      <c r="Y136" s="18"/>
      <c r="Z136" s="22"/>
      <c r="AA136" s="22"/>
      <c r="AB136" s="22"/>
      <c r="AC136" s="22"/>
      <c r="AD136" s="22"/>
      <c r="AE136" s="22"/>
      <c r="AF136" s="22"/>
      <c r="AG136" s="22"/>
      <c r="AH136" s="22"/>
      <c r="AI136" s="22"/>
    </row>
    <row r="137" spans="1:35" ht="12" customHeight="1">
      <c r="A137" s="22"/>
      <c r="B137" s="18"/>
      <c r="C137" s="18"/>
      <c r="D137" s="127"/>
      <c r="E137" s="66"/>
      <c r="F137" s="18"/>
      <c r="G137" s="18"/>
      <c r="H137" s="18"/>
      <c r="I137" s="18"/>
      <c r="J137" s="18"/>
      <c r="K137" s="148"/>
      <c r="L137" s="18"/>
      <c r="M137" s="18"/>
      <c r="N137" s="18"/>
      <c r="O137" s="18"/>
      <c r="P137" s="18"/>
      <c r="Q137" s="18"/>
      <c r="R137" s="18"/>
      <c r="S137" s="18"/>
      <c r="T137" s="18"/>
      <c r="U137" s="18"/>
      <c r="V137" s="18"/>
      <c r="W137" s="18"/>
      <c r="X137" s="18"/>
      <c r="Y137" s="18"/>
      <c r="Z137" s="22"/>
      <c r="AA137" s="22"/>
      <c r="AB137" s="22"/>
      <c r="AC137" s="22"/>
      <c r="AD137" s="22"/>
      <c r="AE137" s="22"/>
      <c r="AF137" s="22"/>
      <c r="AG137" s="22"/>
      <c r="AH137" s="22"/>
      <c r="AI137" s="22"/>
    </row>
    <row r="138" spans="1:35" ht="12" customHeight="1">
      <c r="A138" s="22"/>
      <c r="B138" s="18"/>
      <c r="C138" s="18"/>
      <c r="D138" s="127"/>
      <c r="E138" s="66"/>
      <c r="F138" s="18"/>
      <c r="G138" s="18"/>
      <c r="H138" s="18"/>
      <c r="I138" s="18"/>
      <c r="J138" s="18"/>
      <c r="K138" s="148"/>
      <c r="L138" s="18"/>
      <c r="M138" s="18"/>
      <c r="N138" s="18"/>
      <c r="O138" s="18"/>
      <c r="P138" s="18"/>
      <c r="Q138" s="18"/>
      <c r="R138" s="18"/>
      <c r="S138" s="18"/>
      <c r="T138" s="18"/>
      <c r="U138" s="18"/>
      <c r="V138" s="18"/>
      <c r="W138" s="18"/>
      <c r="X138" s="18"/>
      <c r="Y138" s="18"/>
      <c r="Z138" s="22"/>
      <c r="AA138" s="22"/>
      <c r="AB138" s="22"/>
      <c r="AC138" s="22"/>
      <c r="AD138" s="22"/>
      <c r="AE138" s="22"/>
      <c r="AF138" s="22"/>
      <c r="AG138" s="22"/>
      <c r="AH138" s="22"/>
      <c r="AI138" s="22"/>
    </row>
    <row r="139" spans="1:35" ht="12" customHeight="1">
      <c r="A139" s="22"/>
      <c r="B139" s="18"/>
      <c r="C139" s="18"/>
      <c r="D139" s="127"/>
      <c r="E139" s="66"/>
      <c r="F139" s="18"/>
      <c r="G139" s="18"/>
      <c r="H139" s="18"/>
      <c r="I139" s="18"/>
      <c r="J139" s="18"/>
      <c r="K139" s="148"/>
      <c r="L139" s="18"/>
      <c r="M139" s="18"/>
      <c r="N139" s="18"/>
      <c r="O139" s="18"/>
      <c r="P139" s="18"/>
      <c r="Q139" s="18"/>
      <c r="R139" s="18"/>
      <c r="S139" s="18"/>
      <c r="T139" s="18"/>
      <c r="U139" s="18"/>
      <c r="V139" s="18"/>
      <c r="W139" s="18"/>
      <c r="X139" s="18"/>
      <c r="Y139" s="18"/>
      <c r="Z139" s="22"/>
      <c r="AA139" s="22"/>
      <c r="AB139" s="22"/>
      <c r="AC139" s="22"/>
      <c r="AD139" s="22"/>
      <c r="AE139" s="22"/>
      <c r="AF139" s="22"/>
      <c r="AG139" s="22"/>
      <c r="AH139" s="22"/>
      <c r="AI139" s="22"/>
    </row>
    <row r="140" spans="1:35" ht="12" customHeight="1">
      <c r="A140" s="22"/>
      <c r="B140" s="18"/>
      <c r="C140" s="18"/>
      <c r="D140" s="127"/>
      <c r="E140" s="66"/>
      <c r="F140" s="18"/>
      <c r="G140" s="18"/>
      <c r="H140" s="18"/>
      <c r="I140" s="18"/>
      <c r="J140" s="18"/>
      <c r="K140" s="148"/>
      <c r="L140" s="18"/>
      <c r="M140" s="18"/>
      <c r="N140" s="18"/>
      <c r="O140" s="18"/>
      <c r="P140" s="18"/>
      <c r="Q140" s="18"/>
      <c r="R140" s="18"/>
      <c r="S140" s="18"/>
      <c r="T140" s="18"/>
      <c r="U140" s="18"/>
      <c r="V140" s="18"/>
      <c r="W140" s="18"/>
      <c r="X140" s="18"/>
      <c r="Y140" s="18"/>
      <c r="Z140" s="22"/>
      <c r="AA140" s="22"/>
      <c r="AB140" s="22"/>
      <c r="AC140" s="22"/>
      <c r="AD140" s="22"/>
      <c r="AE140" s="22"/>
      <c r="AF140" s="22"/>
      <c r="AG140" s="22"/>
      <c r="AH140" s="22"/>
      <c r="AI140" s="22"/>
    </row>
    <row r="141" spans="1:35" ht="12" customHeight="1">
      <c r="A141" s="22"/>
      <c r="B141" s="18"/>
      <c r="C141" s="18"/>
      <c r="D141" s="127"/>
      <c r="E141" s="66"/>
      <c r="F141" s="18"/>
      <c r="G141" s="18"/>
      <c r="H141" s="18"/>
      <c r="I141" s="18"/>
      <c r="J141" s="18"/>
      <c r="K141" s="148"/>
      <c r="L141" s="18"/>
      <c r="M141" s="18"/>
      <c r="N141" s="18"/>
      <c r="O141" s="18"/>
      <c r="P141" s="18"/>
      <c r="Q141" s="18"/>
      <c r="R141" s="18"/>
      <c r="S141" s="18"/>
      <c r="T141" s="18"/>
      <c r="U141" s="18"/>
      <c r="V141" s="18"/>
      <c r="W141" s="18"/>
      <c r="X141" s="18"/>
      <c r="Y141" s="18"/>
      <c r="Z141" s="22"/>
      <c r="AA141" s="22"/>
      <c r="AB141" s="22"/>
      <c r="AC141" s="22"/>
      <c r="AD141" s="22"/>
      <c r="AE141" s="22"/>
      <c r="AF141" s="22"/>
      <c r="AG141" s="22"/>
      <c r="AH141" s="22"/>
      <c r="AI141" s="22"/>
    </row>
    <row r="142" spans="1:35" ht="12" customHeight="1">
      <c r="A142" s="22"/>
      <c r="B142" s="18"/>
      <c r="C142" s="18"/>
      <c r="D142" s="127"/>
      <c r="E142" s="66"/>
      <c r="F142" s="18"/>
      <c r="G142" s="18"/>
      <c r="H142" s="18"/>
      <c r="I142" s="18"/>
      <c r="J142" s="18"/>
      <c r="K142" s="148"/>
      <c r="L142" s="18"/>
      <c r="M142" s="18"/>
      <c r="N142" s="18"/>
      <c r="O142" s="18"/>
      <c r="P142" s="18"/>
      <c r="Q142" s="18"/>
      <c r="R142" s="18"/>
      <c r="S142" s="18"/>
      <c r="T142" s="18"/>
      <c r="U142" s="18"/>
      <c r="V142" s="18"/>
      <c r="W142" s="18"/>
      <c r="X142" s="18"/>
      <c r="Y142" s="18"/>
      <c r="Z142" s="22"/>
      <c r="AA142" s="22"/>
      <c r="AB142" s="22"/>
      <c r="AC142" s="22"/>
      <c r="AD142" s="22"/>
      <c r="AE142" s="22"/>
      <c r="AF142" s="22"/>
      <c r="AG142" s="22"/>
      <c r="AH142" s="22"/>
      <c r="AI142" s="22"/>
    </row>
    <row r="143" spans="1:35" ht="12" customHeight="1">
      <c r="A143" s="22"/>
      <c r="B143" s="18"/>
      <c r="C143" s="18"/>
      <c r="D143" s="127"/>
      <c r="E143" s="66"/>
      <c r="F143" s="18"/>
      <c r="G143" s="18"/>
      <c r="H143" s="18"/>
      <c r="I143" s="18"/>
      <c r="J143" s="18"/>
      <c r="K143" s="148"/>
      <c r="L143" s="18"/>
      <c r="M143" s="18"/>
      <c r="N143" s="18"/>
      <c r="O143" s="18"/>
      <c r="P143" s="18"/>
      <c r="Q143" s="18"/>
      <c r="R143" s="18"/>
      <c r="S143" s="18"/>
      <c r="T143" s="18"/>
      <c r="U143" s="18"/>
      <c r="V143" s="18"/>
      <c r="W143" s="18"/>
      <c r="X143" s="18"/>
      <c r="Y143" s="18"/>
      <c r="Z143" s="22"/>
      <c r="AA143" s="22"/>
      <c r="AB143" s="22"/>
      <c r="AC143" s="22"/>
      <c r="AD143" s="22"/>
      <c r="AE143" s="22"/>
      <c r="AF143" s="22"/>
      <c r="AG143" s="22"/>
      <c r="AH143" s="22"/>
      <c r="AI143" s="22"/>
    </row>
    <row r="144" spans="1:35" ht="12" customHeight="1">
      <c r="A144" s="22"/>
      <c r="B144" s="18"/>
      <c r="C144" s="18"/>
      <c r="D144" s="127"/>
      <c r="E144" s="66"/>
      <c r="F144" s="18"/>
      <c r="G144" s="18"/>
      <c r="H144" s="18"/>
      <c r="I144" s="18"/>
      <c r="J144" s="18"/>
      <c r="K144" s="148"/>
      <c r="L144" s="18"/>
      <c r="M144" s="18"/>
      <c r="N144" s="18"/>
      <c r="O144" s="18"/>
      <c r="P144" s="18"/>
      <c r="Q144" s="18"/>
      <c r="R144" s="18"/>
      <c r="S144" s="18"/>
      <c r="T144" s="18"/>
      <c r="U144" s="18"/>
      <c r="V144" s="18"/>
      <c r="W144" s="18"/>
      <c r="X144" s="18"/>
      <c r="Y144" s="18"/>
      <c r="Z144" s="22"/>
      <c r="AA144" s="22"/>
      <c r="AB144" s="22"/>
      <c r="AC144" s="22"/>
      <c r="AD144" s="22"/>
      <c r="AE144" s="22"/>
      <c r="AF144" s="22"/>
      <c r="AG144" s="22"/>
      <c r="AH144" s="22"/>
      <c r="AI144" s="22"/>
    </row>
    <row r="145" spans="1:35" ht="12" customHeight="1">
      <c r="A145" s="22"/>
      <c r="B145" s="18"/>
      <c r="C145" s="18"/>
      <c r="D145" s="127"/>
      <c r="E145" s="66"/>
      <c r="F145" s="18"/>
      <c r="G145" s="18"/>
      <c r="H145" s="18"/>
      <c r="I145" s="18"/>
      <c r="J145" s="18"/>
      <c r="K145" s="148"/>
      <c r="L145" s="18"/>
      <c r="M145" s="18"/>
      <c r="N145" s="18"/>
      <c r="O145" s="18"/>
      <c r="P145" s="18"/>
      <c r="Q145" s="18"/>
      <c r="R145" s="18"/>
      <c r="S145" s="18"/>
      <c r="T145" s="18"/>
      <c r="U145" s="18"/>
      <c r="V145" s="18"/>
      <c r="W145" s="18"/>
      <c r="X145" s="18"/>
      <c r="Y145" s="18"/>
      <c r="Z145" s="22"/>
      <c r="AA145" s="22"/>
      <c r="AB145" s="22"/>
      <c r="AC145" s="22"/>
      <c r="AD145" s="22"/>
      <c r="AE145" s="22"/>
      <c r="AF145" s="22"/>
      <c r="AG145" s="22"/>
      <c r="AH145" s="22"/>
      <c r="AI145" s="22"/>
    </row>
    <row r="146" spans="1:35" ht="12" customHeight="1">
      <c r="A146" s="22"/>
      <c r="B146" s="18"/>
      <c r="C146" s="18"/>
      <c r="D146" s="127"/>
      <c r="E146" s="66"/>
      <c r="F146" s="18"/>
      <c r="G146" s="18"/>
      <c r="H146" s="18"/>
      <c r="I146" s="18"/>
      <c r="J146" s="18"/>
      <c r="K146" s="148"/>
      <c r="L146" s="18"/>
      <c r="M146" s="18"/>
      <c r="N146" s="18"/>
      <c r="O146" s="18"/>
      <c r="P146" s="18"/>
      <c r="Q146" s="18"/>
      <c r="R146" s="18"/>
      <c r="S146" s="18"/>
      <c r="T146" s="18"/>
      <c r="U146" s="18"/>
      <c r="V146" s="18"/>
      <c r="W146" s="18"/>
      <c r="X146" s="18"/>
      <c r="Y146" s="18"/>
      <c r="Z146" s="22"/>
      <c r="AA146" s="22"/>
      <c r="AB146" s="22"/>
      <c r="AC146" s="22"/>
      <c r="AD146" s="22"/>
      <c r="AE146" s="22"/>
      <c r="AF146" s="22"/>
      <c r="AG146" s="22"/>
      <c r="AH146" s="22"/>
      <c r="AI146" s="22"/>
    </row>
    <row r="147" spans="1:35" ht="12" customHeight="1">
      <c r="A147" s="22"/>
      <c r="B147" s="18"/>
      <c r="C147" s="18"/>
      <c r="D147" s="127"/>
      <c r="E147" s="66"/>
      <c r="F147" s="18"/>
      <c r="G147" s="18"/>
      <c r="H147" s="18"/>
      <c r="I147" s="18"/>
      <c r="J147" s="18"/>
      <c r="K147" s="148"/>
      <c r="L147" s="18"/>
      <c r="M147" s="18"/>
      <c r="N147" s="18"/>
      <c r="O147" s="18"/>
      <c r="P147" s="18"/>
      <c r="Q147" s="18"/>
      <c r="R147" s="18"/>
      <c r="S147" s="18"/>
      <c r="T147" s="18"/>
      <c r="U147" s="18"/>
      <c r="V147" s="18"/>
      <c r="W147" s="18"/>
      <c r="X147" s="18"/>
      <c r="Y147" s="18"/>
      <c r="Z147" s="22"/>
      <c r="AA147" s="22"/>
      <c r="AB147" s="22"/>
      <c r="AC147" s="22"/>
      <c r="AD147" s="22"/>
      <c r="AE147" s="22"/>
      <c r="AF147" s="22"/>
      <c r="AG147" s="22"/>
      <c r="AH147" s="22"/>
      <c r="AI147" s="22"/>
    </row>
    <row r="148" spans="1:35" ht="12" customHeight="1">
      <c r="A148" s="22"/>
      <c r="B148" s="18"/>
      <c r="C148" s="18"/>
      <c r="D148" s="127"/>
      <c r="E148" s="66"/>
      <c r="F148" s="18"/>
      <c r="G148" s="18"/>
      <c r="H148" s="18"/>
      <c r="I148" s="18"/>
      <c r="J148" s="18"/>
      <c r="K148" s="148"/>
      <c r="L148" s="18"/>
      <c r="M148" s="18"/>
      <c r="N148" s="18"/>
      <c r="O148" s="18"/>
      <c r="P148" s="18"/>
      <c r="Q148" s="18"/>
      <c r="R148" s="18"/>
      <c r="S148" s="18"/>
      <c r="T148" s="18"/>
      <c r="U148" s="18"/>
      <c r="V148" s="18"/>
      <c r="W148" s="18"/>
      <c r="X148" s="18"/>
      <c r="Y148" s="18"/>
      <c r="Z148" s="22"/>
      <c r="AA148" s="22"/>
      <c r="AB148" s="22"/>
      <c r="AC148" s="22"/>
      <c r="AD148" s="22"/>
      <c r="AE148" s="22"/>
      <c r="AF148" s="22"/>
      <c r="AG148" s="22"/>
      <c r="AH148" s="22"/>
      <c r="AI148" s="22"/>
    </row>
    <row r="149" spans="1:35" ht="12" customHeight="1">
      <c r="A149" s="22"/>
      <c r="B149" s="18"/>
      <c r="C149" s="18"/>
      <c r="D149" s="127"/>
      <c r="E149" s="66"/>
      <c r="F149" s="18"/>
      <c r="G149" s="18"/>
      <c r="H149" s="18"/>
      <c r="I149" s="18"/>
      <c r="J149" s="18"/>
      <c r="K149" s="148"/>
      <c r="L149" s="18"/>
      <c r="M149" s="18"/>
      <c r="N149" s="18"/>
      <c r="O149" s="18"/>
      <c r="P149" s="18"/>
      <c r="Q149" s="18"/>
      <c r="R149" s="18"/>
      <c r="S149" s="18"/>
      <c r="T149" s="18"/>
      <c r="U149" s="18"/>
      <c r="V149" s="18"/>
      <c r="W149" s="18"/>
      <c r="X149" s="18"/>
      <c r="Y149" s="18"/>
      <c r="Z149" s="22"/>
      <c r="AA149" s="22"/>
      <c r="AB149" s="22"/>
      <c r="AC149" s="22"/>
      <c r="AD149" s="22"/>
      <c r="AE149" s="22"/>
      <c r="AF149" s="22"/>
      <c r="AG149" s="22"/>
      <c r="AH149" s="22"/>
      <c r="AI149" s="22"/>
    </row>
    <row r="150" spans="1:35" ht="12" customHeight="1">
      <c r="A150" s="22"/>
      <c r="B150" s="18"/>
      <c r="C150" s="18"/>
      <c r="D150" s="127"/>
      <c r="E150" s="66"/>
      <c r="F150" s="18"/>
      <c r="G150" s="18"/>
      <c r="H150" s="18"/>
      <c r="I150" s="18"/>
      <c r="J150" s="18"/>
      <c r="K150" s="148"/>
      <c r="L150" s="18"/>
      <c r="M150" s="18"/>
      <c r="N150" s="18"/>
      <c r="O150" s="18"/>
      <c r="P150" s="18"/>
      <c r="Q150" s="18"/>
      <c r="R150" s="18"/>
      <c r="S150" s="18"/>
      <c r="T150" s="18"/>
      <c r="U150" s="18"/>
      <c r="V150" s="18"/>
      <c r="W150" s="18"/>
      <c r="X150" s="18"/>
      <c r="Y150" s="18"/>
      <c r="Z150" s="22"/>
      <c r="AA150" s="22"/>
      <c r="AB150" s="22"/>
      <c r="AC150" s="22"/>
      <c r="AD150" s="22"/>
      <c r="AE150" s="22"/>
      <c r="AF150" s="22"/>
      <c r="AG150" s="22"/>
      <c r="AH150" s="22"/>
      <c r="AI150" s="22"/>
    </row>
    <row r="151" spans="1:35" ht="12" customHeight="1">
      <c r="A151" s="22"/>
      <c r="B151" s="18"/>
      <c r="C151" s="18"/>
      <c r="D151" s="127"/>
      <c r="E151" s="66"/>
      <c r="F151" s="18"/>
      <c r="G151" s="18"/>
      <c r="H151" s="18"/>
      <c r="I151" s="18"/>
      <c r="J151" s="18"/>
      <c r="K151" s="148"/>
      <c r="L151" s="18"/>
      <c r="M151" s="18"/>
      <c r="N151" s="18"/>
      <c r="O151" s="18"/>
      <c r="P151" s="18"/>
      <c r="Q151" s="18"/>
      <c r="R151" s="18"/>
      <c r="S151" s="18"/>
      <c r="T151" s="18"/>
      <c r="U151" s="18"/>
      <c r="V151" s="18"/>
      <c r="W151" s="18"/>
      <c r="X151" s="18"/>
      <c r="Y151" s="18"/>
      <c r="Z151" s="22"/>
      <c r="AA151" s="22"/>
      <c r="AB151" s="22"/>
      <c r="AC151" s="22"/>
      <c r="AD151" s="22"/>
      <c r="AE151" s="22"/>
      <c r="AF151" s="22"/>
      <c r="AG151" s="22"/>
      <c r="AH151" s="22"/>
      <c r="AI151" s="22"/>
    </row>
    <row r="152" spans="1:35" ht="12" customHeight="1">
      <c r="A152" s="22"/>
      <c r="B152" s="18"/>
      <c r="C152" s="18"/>
      <c r="D152" s="127"/>
      <c r="E152" s="66"/>
      <c r="F152" s="18"/>
      <c r="G152" s="18"/>
      <c r="H152" s="18"/>
      <c r="I152" s="18"/>
      <c r="J152" s="18"/>
      <c r="K152" s="148"/>
      <c r="L152" s="18"/>
      <c r="M152" s="18"/>
      <c r="N152" s="18"/>
      <c r="O152" s="18"/>
      <c r="P152" s="18"/>
      <c r="Q152" s="18"/>
      <c r="R152" s="18"/>
      <c r="S152" s="18"/>
      <c r="T152" s="18"/>
      <c r="U152" s="18"/>
      <c r="V152" s="18"/>
      <c r="W152" s="18"/>
      <c r="X152" s="18"/>
      <c r="Y152" s="18"/>
      <c r="Z152" s="22"/>
      <c r="AA152" s="22"/>
      <c r="AB152" s="22"/>
      <c r="AC152" s="22"/>
      <c r="AD152" s="22"/>
      <c r="AE152" s="22"/>
      <c r="AF152" s="22"/>
      <c r="AG152" s="22"/>
      <c r="AH152" s="22"/>
      <c r="AI152" s="22"/>
    </row>
    <row r="153" spans="1:35" ht="12" customHeight="1">
      <c r="A153" s="22"/>
      <c r="B153" s="18"/>
      <c r="C153" s="18"/>
      <c r="D153" s="127"/>
      <c r="E153" s="66"/>
      <c r="F153" s="18"/>
      <c r="G153" s="18"/>
      <c r="H153" s="18"/>
      <c r="I153" s="18"/>
      <c r="J153" s="18"/>
      <c r="K153" s="148"/>
      <c r="L153" s="18"/>
      <c r="M153" s="18"/>
      <c r="N153" s="18"/>
      <c r="O153" s="18"/>
      <c r="P153" s="18"/>
      <c r="Q153" s="18"/>
      <c r="R153" s="18"/>
      <c r="S153" s="18"/>
      <c r="T153" s="18"/>
      <c r="U153" s="18"/>
      <c r="V153" s="18"/>
      <c r="W153" s="18"/>
      <c r="X153" s="18"/>
      <c r="Y153" s="18"/>
      <c r="Z153" s="22"/>
      <c r="AA153" s="22"/>
      <c r="AB153" s="22"/>
      <c r="AC153" s="22"/>
      <c r="AD153" s="22"/>
      <c r="AE153" s="22"/>
      <c r="AF153" s="22"/>
      <c r="AG153" s="22"/>
      <c r="AH153" s="22"/>
      <c r="AI153" s="22"/>
    </row>
    <row r="154" spans="1:35" ht="12" customHeight="1">
      <c r="A154" s="22"/>
      <c r="B154" s="18"/>
      <c r="C154" s="18"/>
      <c r="D154" s="127"/>
      <c r="E154" s="66"/>
      <c r="F154" s="18"/>
      <c r="G154" s="18"/>
      <c r="H154" s="18"/>
      <c r="I154" s="18"/>
      <c r="J154" s="18"/>
      <c r="K154" s="148"/>
      <c r="L154" s="18"/>
      <c r="M154" s="18"/>
      <c r="N154" s="18"/>
      <c r="O154" s="18"/>
      <c r="P154" s="18"/>
      <c r="Q154" s="18"/>
      <c r="R154" s="18"/>
      <c r="S154" s="18"/>
      <c r="T154" s="18"/>
      <c r="U154" s="18"/>
      <c r="V154" s="18"/>
      <c r="W154" s="18"/>
      <c r="X154" s="18"/>
      <c r="Y154" s="18"/>
      <c r="Z154" s="22"/>
      <c r="AA154" s="22"/>
      <c r="AB154" s="22"/>
      <c r="AC154" s="22"/>
      <c r="AD154" s="22"/>
      <c r="AE154" s="22"/>
      <c r="AF154" s="22"/>
      <c r="AG154" s="22"/>
      <c r="AH154" s="22"/>
      <c r="AI154" s="22"/>
    </row>
    <row r="155" spans="1:35" ht="12" customHeight="1">
      <c r="A155" s="22"/>
      <c r="B155" s="18"/>
      <c r="C155" s="18"/>
      <c r="D155" s="127"/>
      <c r="E155" s="66"/>
      <c r="F155" s="18"/>
      <c r="G155" s="18"/>
      <c r="H155" s="18"/>
      <c r="I155" s="18"/>
      <c r="J155" s="18"/>
      <c r="K155" s="148"/>
      <c r="L155" s="18"/>
      <c r="M155" s="18"/>
      <c r="N155" s="18"/>
      <c r="O155" s="18"/>
      <c r="P155" s="18"/>
      <c r="Q155" s="18"/>
      <c r="R155" s="18"/>
      <c r="S155" s="18"/>
      <c r="T155" s="18"/>
      <c r="U155" s="18"/>
      <c r="V155" s="18"/>
      <c r="W155" s="18"/>
      <c r="X155" s="18"/>
      <c r="Y155" s="18"/>
      <c r="Z155" s="22"/>
      <c r="AA155" s="22"/>
      <c r="AB155" s="22"/>
      <c r="AC155" s="22"/>
      <c r="AD155" s="22"/>
      <c r="AE155" s="22"/>
      <c r="AF155" s="22"/>
      <c r="AG155" s="22"/>
      <c r="AH155" s="22"/>
      <c r="AI155" s="22"/>
    </row>
    <row r="156" spans="1:35" ht="12" customHeight="1">
      <c r="A156" s="22"/>
      <c r="B156" s="18"/>
      <c r="C156" s="18"/>
      <c r="D156" s="127"/>
      <c r="E156" s="66"/>
      <c r="F156" s="18"/>
      <c r="G156" s="18"/>
      <c r="H156" s="18"/>
      <c r="I156" s="18"/>
      <c r="J156" s="18"/>
      <c r="K156" s="148"/>
      <c r="L156" s="18"/>
      <c r="M156" s="18"/>
      <c r="N156" s="18"/>
      <c r="O156" s="18"/>
      <c r="P156" s="18"/>
      <c r="Q156" s="18"/>
      <c r="R156" s="18"/>
      <c r="S156" s="18"/>
      <c r="T156" s="18"/>
      <c r="U156" s="18"/>
      <c r="V156" s="18"/>
      <c r="W156" s="18"/>
      <c r="X156" s="18"/>
      <c r="Y156" s="18"/>
      <c r="Z156" s="22"/>
      <c r="AA156" s="22"/>
      <c r="AB156" s="22"/>
      <c r="AC156" s="22"/>
      <c r="AD156" s="22"/>
      <c r="AE156" s="22"/>
      <c r="AF156" s="22"/>
      <c r="AG156" s="22"/>
      <c r="AH156" s="22"/>
      <c r="AI156" s="22"/>
    </row>
    <row r="157" spans="1:35" ht="12" customHeight="1">
      <c r="A157" s="22"/>
      <c r="B157" s="18"/>
      <c r="C157" s="18"/>
      <c r="D157" s="127"/>
      <c r="E157" s="66"/>
      <c r="F157" s="18"/>
      <c r="G157" s="18"/>
      <c r="H157" s="18"/>
      <c r="I157" s="18"/>
      <c r="J157" s="18"/>
      <c r="K157" s="148"/>
      <c r="L157" s="18"/>
      <c r="M157" s="18"/>
      <c r="N157" s="18"/>
      <c r="O157" s="18"/>
      <c r="P157" s="18"/>
      <c r="Q157" s="18"/>
      <c r="R157" s="18"/>
      <c r="S157" s="18"/>
      <c r="T157" s="18"/>
      <c r="U157" s="18"/>
      <c r="V157" s="18"/>
      <c r="W157" s="18"/>
      <c r="X157" s="18"/>
      <c r="Y157" s="18"/>
      <c r="Z157" s="22"/>
      <c r="AA157" s="22"/>
      <c r="AB157" s="22"/>
      <c r="AC157" s="22"/>
      <c r="AD157" s="22"/>
      <c r="AE157" s="22"/>
      <c r="AF157" s="22"/>
      <c r="AG157" s="22"/>
      <c r="AH157" s="22"/>
      <c r="AI157" s="22"/>
    </row>
    <row r="158" spans="1:35" ht="12" customHeight="1">
      <c r="A158" s="22"/>
      <c r="B158" s="18"/>
      <c r="C158" s="18"/>
      <c r="D158" s="127"/>
      <c r="E158" s="66"/>
      <c r="F158" s="18"/>
      <c r="G158" s="18"/>
      <c r="H158" s="18"/>
      <c r="I158" s="18"/>
      <c r="J158" s="18"/>
      <c r="K158" s="148"/>
      <c r="L158" s="18"/>
      <c r="M158" s="18"/>
      <c r="N158" s="18"/>
      <c r="O158" s="18"/>
      <c r="P158" s="18"/>
      <c r="Q158" s="18"/>
      <c r="R158" s="18"/>
      <c r="S158" s="18"/>
      <c r="T158" s="18"/>
      <c r="U158" s="18"/>
      <c r="V158" s="18"/>
      <c r="W158" s="18"/>
      <c r="X158" s="18"/>
      <c r="Y158" s="18"/>
      <c r="Z158" s="22"/>
      <c r="AA158" s="22"/>
      <c r="AB158" s="22"/>
      <c r="AC158" s="22"/>
      <c r="AD158" s="22"/>
      <c r="AE158" s="22"/>
      <c r="AF158" s="22"/>
      <c r="AG158" s="22"/>
      <c r="AH158" s="22"/>
      <c r="AI158" s="22"/>
    </row>
    <row r="159" spans="1:35" ht="12" customHeight="1">
      <c r="A159" s="22"/>
      <c r="B159" s="18"/>
      <c r="C159" s="18"/>
      <c r="D159" s="127"/>
      <c r="E159" s="66"/>
      <c r="F159" s="18"/>
      <c r="G159" s="18"/>
      <c r="H159" s="18"/>
      <c r="I159" s="18"/>
      <c r="J159" s="18"/>
      <c r="K159" s="148"/>
      <c r="L159" s="18"/>
      <c r="M159" s="18"/>
      <c r="N159" s="18"/>
      <c r="O159" s="18"/>
      <c r="P159" s="18"/>
      <c r="Q159" s="18"/>
      <c r="R159" s="18"/>
      <c r="S159" s="18"/>
      <c r="T159" s="18"/>
      <c r="U159" s="18"/>
      <c r="V159" s="18"/>
      <c r="W159" s="18"/>
      <c r="X159" s="18"/>
      <c r="Y159" s="18"/>
      <c r="Z159" s="22"/>
      <c r="AA159" s="22"/>
      <c r="AB159" s="22"/>
      <c r="AC159" s="22"/>
      <c r="AD159" s="22"/>
      <c r="AE159" s="22"/>
      <c r="AF159" s="22"/>
      <c r="AG159" s="22"/>
      <c r="AH159" s="22"/>
      <c r="AI159" s="22"/>
    </row>
    <row r="160" spans="1:35" ht="12" customHeight="1">
      <c r="A160" s="22"/>
      <c r="B160" s="18"/>
      <c r="C160" s="18"/>
      <c r="D160" s="127"/>
      <c r="E160" s="66"/>
      <c r="F160" s="18"/>
      <c r="G160" s="18"/>
      <c r="H160" s="18"/>
      <c r="I160" s="18"/>
      <c r="J160" s="18"/>
      <c r="K160" s="148"/>
      <c r="L160" s="18"/>
      <c r="M160" s="18"/>
      <c r="N160" s="18"/>
      <c r="O160" s="18"/>
      <c r="P160" s="18"/>
      <c r="Q160" s="18"/>
      <c r="R160" s="18"/>
      <c r="S160" s="18"/>
      <c r="T160" s="18"/>
      <c r="U160" s="18"/>
      <c r="V160" s="18"/>
      <c r="W160" s="18"/>
      <c r="X160" s="18"/>
      <c r="Y160" s="18"/>
      <c r="Z160" s="22"/>
      <c r="AA160" s="22"/>
      <c r="AB160" s="22"/>
      <c r="AC160" s="22"/>
      <c r="AD160" s="22"/>
      <c r="AE160" s="22"/>
      <c r="AF160" s="22"/>
      <c r="AG160" s="22"/>
      <c r="AH160" s="22"/>
      <c r="AI160" s="22"/>
    </row>
    <row r="161" spans="1:35" ht="12" customHeight="1">
      <c r="A161" s="22"/>
      <c r="B161" s="18"/>
      <c r="C161" s="18"/>
      <c r="D161" s="127"/>
      <c r="E161" s="66"/>
      <c r="F161" s="18"/>
      <c r="G161" s="18"/>
      <c r="H161" s="18"/>
      <c r="I161" s="18"/>
      <c r="J161" s="18"/>
      <c r="K161" s="148"/>
      <c r="L161" s="18"/>
      <c r="M161" s="18"/>
      <c r="N161" s="18"/>
      <c r="O161" s="18"/>
      <c r="P161" s="18"/>
      <c r="Q161" s="18"/>
      <c r="R161" s="18"/>
      <c r="S161" s="18"/>
      <c r="T161" s="18"/>
      <c r="U161" s="18"/>
      <c r="V161" s="18"/>
      <c r="W161" s="18"/>
      <c r="X161" s="18"/>
      <c r="Y161" s="18"/>
      <c r="Z161" s="22"/>
      <c r="AA161" s="22"/>
      <c r="AB161" s="22"/>
      <c r="AC161" s="22"/>
      <c r="AD161" s="22"/>
      <c r="AE161" s="22"/>
      <c r="AF161" s="22"/>
      <c r="AG161" s="22"/>
      <c r="AH161" s="22"/>
      <c r="AI161" s="22"/>
    </row>
    <row r="162" spans="1:35" ht="12" customHeight="1">
      <c r="A162" s="22"/>
      <c r="B162" s="18"/>
      <c r="C162" s="18"/>
      <c r="D162" s="127"/>
      <c r="E162" s="66"/>
      <c r="F162" s="18"/>
      <c r="G162" s="18"/>
      <c r="H162" s="18"/>
      <c r="I162" s="18"/>
      <c r="J162" s="18"/>
      <c r="K162" s="148"/>
      <c r="L162" s="18"/>
      <c r="M162" s="18"/>
      <c r="N162" s="18"/>
      <c r="O162" s="18"/>
      <c r="P162" s="18"/>
      <c r="Q162" s="18"/>
      <c r="R162" s="18"/>
      <c r="S162" s="18"/>
      <c r="T162" s="18"/>
      <c r="U162" s="18"/>
      <c r="V162" s="18"/>
      <c r="W162" s="18"/>
      <c r="X162" s="18"/>
      <c r="Y162" s="18"/>
      <c r="Z162" s="22"/>
      <c r="AA162" s="22"/>
      <c r="AB162" s="22"/>
      <c r="AC162" s="22"/>
      <c r="AD162" s="22"/>
      <c r="AE162" s="22"/>
      <c r="AF162" s="22"/>
      <c r="AG162" s="22"/>
      <c r="AH162" s="22"/>
      <c r="AI162" s="22"/>
    </row>
    <row r="163" spans="1:35" ht="12" customHeight="1">
      <c r="A163" s="22"/>
      <c r="B163" s="18"/>
      <c r="C163" s="18"/>
      <c r="D163" s="127"/>
      <c r="E163" s="66"/>
      <c r="F163" s="18"/>
      <c r="G163" s="18"/>
      <c r="H163" s="18"/>
      <c r="I163" s="18"/>
      <c r="J163" s="18"/>
      <c r="K163" s="148"/>
      <c r="L163" s="18"/>
      <c r="M163" s="18"/>
      <c r="N163" s="18"/>
      <c r="O163" s="18"/>
      <c r="P163" s="18"/>
      <c r="Q163" s="18"/>
      <c r="R163" s="18"/>
      <c r="S163" s="18"/>
      <c r="T163" s="18"/>
      <c r="U163" s="18"/>
      <c r="V163" s="18"/>
      <c r="W163" s="18"/>
      <c r="X163" s="18"/>
      <c r="Y163" s="18"/>
      <c r="Z163" s="22"/>
      <c r="AA163" s="22"/>
      <c r="AB163" s="22"/>
      <c r="AC163" s="22"/>
      <c r="AD163" s="22"/>
      <c r="AE163" s="22"/>
      <c r="AF163" s="22"/>
      <c r="AG163" s="22"/>
      <c r="AH163" s="22"/>
      <c r="AI163" s="22"/>
    </row>
    <row r="164" spans="1:35" ht="12" customHeight="1">
      <c r="A164" s="22"/>
      <c r="B164" s="18"/>
      <c r="C164" s="18"/>
      <c r="D164" s="127"/>
      <c r="E164" s="66"/>
      <c r="F164" s="18"/>
      <c r="G164" s="18"/>
      <c r="H164" s="18"/>
      <c r="I164" s="18"/>
      <c r="J164" s="18"/>
      <c r="K164" s="148"/>
      <c r="L164" s="18"/>
      <c r="M164" s="18"/>
      <c r="N164" s="18"/>
      <c r="O164" s="18"/>
      <c r="P164" s="18"/>
      <c r="Q164" s="18"/>
      <c r="R164" s="18"/>
      <c r="S164" s="18"/>
      <c r="T164" s="18"/>
      <c r="U164" s="18"/>
      <c r="V164" s="18"/>
      <c r="W164" s="18"/>
      <c r="X164" s="18"/>
      <c r="Y164" s="18"/>
      <c r="Z164" s="22"/>
      <c r="AA164" s="22"/>
      <c r="AB164" s="22"/>
      <c r="AC164" s="22"/>
      <c r="AD164" s="22"/>
      <c r="AE164" s="22"/>
      <c r="AF164" s="22"/>
      <c r="AG164" s="22"/>
      <c r="AH164" s="22"/>
      <c r="AI164" s="22"/>
    </row>
    <row r="165" spans="1:35" ht="12" customHeight="1">
      <c r="A165" s="22"/>
      <c r="B165" s="18"/>
      <c r="C165" s="18"/>
      <c r="D165" s="127"/>
      <c r="E165" s="66"/>
      <c r="F165" s="18"/>
      <c r="G165" s="18"/>
      <c r="H165" s="18"/>
      <c r="I165" s="18"/>
      <c r="J165" s="18"/>
      <c r="K165" s="148"/>
      <c r="L165" s="18"/>
      <c r="M165" s="18"/>
      <c r="N165" s="18"/>
      <c r="O165" s="18"/>
      <c r="P165" s="18"/>
      <c r="Q165" s="18"/>
      <c r="R165" s="18"/>
      <c r="S165" s="18"/>
      <c r="T165" s="18"/>
      <c r="U165" s="18"/>
      <c r="V165" s="18"/>
      <c r="W165" s="18"/>
      <c r="X165" s="18"/>
      <c r="Y165" s="18"/>
      <c r="Z165" s="22"/>
      <c r="AA165" s="22"/>
      <c r="AB165" s="22"/>
      <c r="AC165" s="22"/>
      <c r="AD165" s="22"/>
      <c r="AE165" s="22"/>
      <c r="AF165" s="22"/>
      <c r="AG165" s="22"/>
      <c r="AH165" s="22"/>
      <c r="AI165" s="22"/>
    </row>
    <row r="166" spans="1:35" ht="12" customHeight="1">
      <c r="A166" s="22"/>
      <c r="B166" s="18"/>
      <c r="C166" s="18"/>
      <c r="D166" s="127"/>
      <c r="E166" s="66"/>
      <c r="F166" s="18"/>
      <c r="G166" s="18"/>
      <c r="H166" s="18"/>
      <c r="I166" s="18"/>
      <c r="J166" s="18"/>
      <c r="K166" s="148"/>
      <c r="L166" s="18"/>
      <c r="M166" s="18"/>
      <c r="N166" s="18"/>
      <c r="O166" s="18"/>
      <c r="P166" s="18"/>
      <c r="Q166" s="18"/>
      <c r="R166" s="18"/>
      <c r="S166" s="18"/>
      <c r="T166" s="18"/>
      <c r="U166" s="18"/>
      <c r="V166" s="18"/>
      <c r="W166" s="18"/>
      <c r="X166" s="18"/>
      <c r="Y166" s="18"/>
      <c r="Z166" s="22"/>
      <c r="AA166" s="22"/>
      <c r="AB166" s="22"/>
      <c r="AC166" s="22"/>
      <c r="AD166" s="22"/>
      <c r="AE166" s="22"/>
      <c r="AF166" s="22"/>
      <c r="AG166" s="22"/>
      <c r="AH166" s="22"/>
      <c r="AI166" s="22"/>
    </row>
    <row r="167" spans="1:35" ht="12" customHeight="1">
      <c r="A167" s="22"/>
      <c r="B167" s="18"/>
      <c r="C167" s="18"/>
      <c r="D167" s="127"/>
      <c r="E167" s="66"/>
      <c r="F167" s="18"/>
      <c r="G167" s="18"/>
      <c r="H167" s="18"/>
      <c r="I167" s="18"/>
      <c r="J167" s="18"/>
      <c r="K167" s="148"/>
      <c r="L167" s="18"/>
      <c r="M167" s="18"/>
      <c r="N167" s="18"/>
      <c r="O167" s="18"/>
      <c r="P167" s="18"/>
      <c r="Q167" s="18"/>
      <c r="R167" s="18"/>
      <c r="S167" s="18"/>
      <c r="T167" s="18"/>
      <c r="U167" s="18"/>
      <c r="V167" s="18"/>
      <c r="W167" s="18"/>
      <c r="X167" s="18"/>
      <c r="Y167" s="18"/>
      <c r="Z167" s="22"/>
      <c r="AA167" s="22"/>
      <c r="AB167" s="22"/>
      <c r="AC167" s="22"/>
      <c r="AD167" s="22"/>
      <c r="AE167" s="22"/>
      <c r="AF167" s="22"/>
      <c r="AG167" s="22"/>
      <c r="AH167" s="22"/>
      <c r="AI167" s="22"/>
    </row>
    <row r="168" spans="1:35" ht="12" customHeight="1">
      <c r="A168" s="22"/>
      <c r="B168" s="18"/>
      <c r="C168" s="18"/>
      <c r="D168" s="127"/>
      <c r="E168" s="66"/>
      <c r="F168" s="18"/>
      <c r="G168" s="18"/>
      <c r="H168" s="18"/>
      <c r="I168" s="18"/>
      <c r="J168" s="18"/>
      <c r="K168" s="148"/>
      <c r="L168" s="18"/>
      <c r="M168" s="18"/>
      <c r="N168" s="18"/>
      <c r="O168" s="18"/>
      <c r="P168" s="18"/>
      <c r="Q168" s="18"/>
      <c r="R168" s="18"/>
      <c r="S168" s="18"/>
      <c r="T168" s="18"/>
      <c r="U168" s="18"/>
      <c r="V168" s="18"/>
      <c r="W168" s="18"/>
      <c r="X168" s="18"/>
      <c r="Y168" s="18"/>
      <c r="Z168" s="22"/>
      <c r="AA168" s="22"/>
      <c r="AB168" s="22"/>
      <c r="AC168" s="22"/>
      <c r="AD168" s="22"/>
      <c r="AE168" s="22"/>
      <c r="AF168" s="22"/>
      <c r="AG168" s="22"/>
      <c r="AH168" s="22"/>
      <c r="AI168" s="22"/>
    </row>
    <row r="169" spans="1:35" ht="12" customHeight="1">
      <c r="A169" s="22"/>
      <c r="B169" s="18"/>
      <c r="C169" s="18"/>
      <c r="D169" s="127"/>
      <c r="E169" s="66"/>
      <c r="F169" s="18"/>
      <c r="G169" s="18"/>
      <c r="H169" s="18"/>
      <c r="I169" s="18"/>
      <c r="J169" s="18"/>
      <c r="K169" s="148"/>
      <c r="L169" s="18"/>
      <c r="M169" s="18"/>
      <c r="N169" s="18"/>
      <c r="O169" s="18"/>
      <c r="P169" s="18"/>
      <c r="Q169" s="18"/>
      <c r="R169" s="18"/>
      <c r="S169" s="18"/>
      <c r="T169" s="18"/>
      <c r="U169" s="18"/>
      <c r="V169" s="18"/>
      <c r="W169" s="18"/>
      <c r="X169" s="18"/>
      <c r="Y169" s="18"/>
      <c r="Z169" s="22"/>
      <c r="AA169" s="22"/>
      <c r="AB169" s="22"/>
      <c r="AC169" s="22"/>
      <c r="AD169" s="22"/>
      <c r="AE169" s="22"/>
      <c r="AF169" s="22"/>
      <c r="AG169" s="22"/>
      <c r="AH169" s="22"/>
      <c r="AI169" s="22"/>
    </row>
    <row r="170" spans="1:35" ht="12" customHeight="1">
      <c r="A170" s="22"/>
      <c r="B170" s="18"/>
      <c r="C170" s="18"/>
      <c r="D170" s="127"/>
      <c r="E170" s="66"/>
      <c r="F170" s="18"/>
      <c r="G170" s="18"/>
      <c r="H170" s="18"/>
      <c r="I170" s="18"/>
      <c r="J170" s="18"/>
      <c r="K170" s="148"/>
      <c r="L170" s="18"/>
      <c r="M170" s="18"/>
      <c r="N170" s="18"/>
      <c r="O170" s="18"/>
      <c r="P170" s="18"/>
      <c r="Q170" s="18"/>
      <c r="R170" s="18"/>
      <c r="S170" s="18"/>
      <c r="T170" s="18"/>
      <c r="U170" s="18"/>
      <c r="V170" s="18"/>
      <c r="W170" s="18"/>
      <c r="X170" s="18"/>
      <c r="Y170" s="18"/>
      <c r="Z170" s="22"/>
      <c r="AA170" s="22"/>
      <c r="AB170" s="22"/>
      <c r="AC170" s="22"/>
      <c r="AD170" s="22"/>
      <c r="AE170" s="22"/>
      <c r="AF170" s="22"/>
      <c r="AG170" s="22"/>
      <c r="AH170" s="22"/>
      <c r="AI170" s="22"/>
    </row>
    <row r="171" spans="1:35" ht="12" customHeight="1">
      <c r="A171" s="22"/>
      <c r="B171" s="18"/>
      <c r="C171" s="18"/>
      <c r="D171" s="127"/>
      <c r="E171" s="66"/>
      <c r="F171" s="18"/>
      <c r="G171" s="18"/>
      <c r="H171" s="18"/>
      <c r="I171" s="18"/>
      <c r="J171" s="18"/>
      <c r="K171" s="148"/>
      <c r="L171" s="18"/>
      <c r="M171" s="18"/>
      <c r="N171" s="18"/>
      <c r="O171" s="18"/>
      <c r="P171" s="18"/>
      <c r="Q171" s="18"/>
      <c r="R171" s="18"/>
      <c r="S171" s="18"/>
      <c r="T171" s="18"/>
      <c r="U171" s="18"/>
      <c r="V171" s="18"/>
      <c r="W171" s="18"/>
      <c r="X171" s="18"/>
      <c r="Y171" s="18"/>
      <c r="Z171" s="22"/>
      <c r="AA171" s="22"/>
      <c r="AB171" s="22"/>
      <c r="AC171" s="22"/>
      <c r="AD171" s="22"/>
      <c r="AE171" s="22"/>
      <c r="AF171" s="22"/>
      <c r="AG171" s="22"/>
      <c r="AH171" s="22"/>
      <c r="AI171" s="22"/>
    </row>
    <row r="172" spans="1:35" ht="12" customHeight="1">
      <c r="A172" s="22"/>
      <c r="B172" s="18"/>
      <c r="C172" s="18"/>
      <c r="D172" s="127"/>
      <c r="E172" s="66"/>
      <c r="F172" s="18"/>
      <c r="G172" s="18"/>
      <c r="H172" s="18"/>
      <c r="I172" s="18"/>
      <c r="J172" s="18"/>
      <c r="K172" s="148"/>
      <c r="L172" s="18"/>
      <c r="M172" s="18"/>
      <c r="N172" s="18"/>
      <c r="O172" s="18"/>
      <c r="P172" s="18"/>
      <c r="Q172" s="18"/>
      <c r="R172" s="18"/>
      <c r="S172" s="18"/>
      <c r="T172" s="18"/>
      <c r="U172" s="18"/>
      <c r="V172" s="18"/>
      <c r="W172" s="18"/>
      <c r="X172" s="18"/>
      <c r="Y172" s="18"/>
      <c r="Z172" s="22"/>
      <c r="AA172" s="22"/>
      <c r="AB172" s="22"/>
      <c r="AC172" s="22"/>
      <c r="AD172" s="22"/>
      <c r="AE172" s="22"/>
      <c r="AF172" s="22"/>
      <c r="AG172" s="22"/>
      <c r="AH172" s="22"/>
      <c r="AI172" s="22"/>
    </row>
    <row r="173" spans="1:35" ht="12" customHeight="1">
      <c r="A173" s="22"/>
      <c r="B173" s="18"/>
      <c r="C173" s="18"/>
      <c r="D173" s="127"/>
      <c r="E173" s="66"/>
      <c r="F173" s="18"/>
      <c r="G173" s="18"/>
      <c r="H173" s="18"/>
      <c r="I173" s="18"/>
      <c r="J173" s="18"/>
      <c r="K173" s="148"/>
      <c r="L173" s="18"/>
      <c r="M173" s="18"/>
      <c r="N173" s="18"/>
      <c r="O173" s="18"/>
      <c r="P173" s="18"/>
      <c r="Q173" s="18"/>
      <c r="R173" s="18"/>
      <c r="S173" s="18"/>
      <c r="T173" s="18"/>
      <c r="U173" s="18"/>
      <c r="V173" s="18"/>
      <c r="W173" s="18"/>
      <c r="X173" s="18"/>
      <c r="Y173" s="18"/>
      <c r="Z173" s="22"/>
      <c r="AA173" s="22"/>
      <c r="AB173" s="22"/>
      <c r="AC173" s="22"/>
      <c r="AD173" s="22"/>
      <c r="AE173" s="22"/>
      <c r="AF173" s="22"/>
      <c r="AG173" s="22"/>
      <c r="AH173" s="22"/>
      <c r="AI173" s="22"/>
    </row>
    <row r="174" spans="1:35" ht="12" customHeight="1">
      <c r="A174" s="22"/>
      <c r="B174" s="18"/>
      <c r="C174" s="18"/>
      <c r="D174" s="127"/>
      <c r="E174" s="66"/>
      <c r="F174" s="18"/>
      <c r="G174" s="18"/>
      <c r="H174" s="18"/>
      <c r="I174" s="18"/>
      <c r="J174" s="18"/>
      <c r="K174" s="148"/>
      <c r="L174" s="18"/>
      <c r="M174" s="18"/>
      <c r="N174" s="18"/>
      <c r="O174" s="18"/>
      <c r="P174" s="18"/>
      <c r="Q174" s="18"/>
      <c r="R174" s="18"/>
      <c r="S174" s="18"/>
      <c r="T174" s="18"/>
      <c r="U174" s="18"/>
      <c r="V174" s="18"/>
      <c r="W174" s="18"/>
      <c r="X174" s="18"/>
      <c r="Y174" s="18"/>
      <c r="Z174" s="22"/>
      <c r="AA174" s="22"/>
      <c r="AB174" s="22"/>
      <c r="AC174" s="22"/>
      <c r="AD174" s="22"/>
      <c r="AE174" s="22"/>
      <c r="AF174" s="22"/>
      <c r="AG174" s="22"/>
      <c r="AH174" s="22"/>
      <c r="AI174" s="22"/>
    </row>
    <row r="175" spans="1:35" ht="12" customHeight="1">
      <c r="A175" s="22"/>
      <c r="B175" s="18"/>
      <c r="C175" s="18"/>
      <c r="D175" s="127"/>
      <c r="E175" s="66"/>
      <c r="F175" s="18"/>
      <c r="G175" s="18"/>
      <c r="H175" s="18"/>
      <c r="I175" s="18"/>
      <c r="J175" s="18"/>
      <c r="K175" s="148"/>
      <c r="L175" s="18"/>
      <c r="M175" s="18"/>
      <c r="N175" s="18"/>
      <c r="O175" s="18"/>
      <c r="P175" s="18"/>
      <c r="Q175" s="18"/>
      <c r="R175" s="18"/>
      <c r="S175" s="18"/>
      <c r="T175" s="18"/>
      <c r="U175" s="18"/>
      <c r="V175" s="18"/>
      <c r="W175" s="18"/>
      <c r="X175" s="18"/>
      <c r="Y175" s="18"/>
      <c r="Z175" s="22"/>
      <c r="AA175" s="22"/>
      <c r="AB175" s="22"/>
      <c r="AC175" s="22"/>
      <c r="AD175" s="22"/>
      <c r="AE175" s="22"/>
      <c r="AF175" s="22"/>
      <c r="AG175" s="22"/>
      <c r="AH175" s="22"/>
      <c r="AI175" s="22"/>
    </row>
    <row r="176" spans="1:35" ht="12" customHeight="1">
      <c r="A176" s="22"/>
      <c r="B176" s="18"/>
      <c r="C176" s="18"/>
      <c r="D176" s="127"/>
      <c r="E176" s="66"/>
      <c r="F176" s="18"/>
      <c r="G176" s="18"/>
      <c r="H176" s="18"/>
      <c r="I176" s="18"/>
      <c r="J176" s="18"/>
      <c r="K176" s="148"/>
      <c r="L176" s="18"/>
      <c r="M176" s="18"/>
      <c r="N176" s="18"/>
      <c r="O176" s="18"/>
      <c r="P176" s="18"/>
      <c r="Q176" s="18"/>
      <c r="R176" s="18"/>
      <c r="S176" s="18"/>
      <c r="T176" s="18"/>
      <c r="U176" s="18"/>
      <c r="V176" s="18"/>
      <c r="W176" s="18"/>
      <c r="X176" s="18"/>
      <c r="Y176" s="18"/>
      <c r="Z176" s="22"/>
      <c r="AA176" s="22"/>
      <c r="AB176" s="22"/>
      <c r="AC176" s="22"/>
      <c r="AD176" s="22"/>
      <c r="AE176" s="22"/>
      <c r="AF176" s="22"/>
      <c r="AG176" s="22"/>
      <c r="AH176" s="22"/>
      <c r="AI176" s="22"/>
    </row>
    <row r="177" spans="1:35" ht="12" customHeight="1">
      <c r="A177" s="22"/>
      <c r="B177" s="18"/>
      <c r="C177" s="18"/>
      <c r="D177" s="127"/>
      <c r="E177" s="66"/>
      <c r="F177" s="18"/>
      <c r="G177" s="18"/>
      <c r="H177" s="18"/>
      <c r="I177" s="18"/>
      <c r="J177" s="18"/>
      <c r="K177" s="148"/>
      <c r="L177" s="18"/>
      <c r="M177" s="18"/>
      <c r="N177" s="18"/>
      <c r="O177" s="18"/>
      <c r="P177" s="18"/>
      <c r="Q177" s="18"/>
      <c r="R177" s="18"/>
      <c r="S177" s="18"/>
      <c r="T177" s="18"/>
      <c r="U177" s="18"/>
      <c r="V177" s="18"/>
      <c r="W177" s="18"/>
      <c r="X177" s="18"/>
      <c r="Y177" s="18"/>
      <c r="Z177" s="22"/>
      <c r="AA177" s="22"/>
      <c r="AB177" s="22"/>
      <c r="AC177" s="22"/>
      <c r="AD177" s="22"/>
      <c r="AE177" s="22"/>
      <c r="AF177" s="22"/>
      <c r="AG177" s="22"/>
      <c r="AH177" s="22"/>
      <c r="AI177" s="22"/>
    </row>
    <row r="178" spans="1:35" ht="12" customHeight="1">
      <c r="A178" s="22"/>
      <c r="B178" s="18"/>
      <c r="C178" s="18"/>
      <c r="D178" s="127"/>
      <c r="E178" s="66"/>
      <c r="F178" s="18"/>
      <c r="G178" s="18"/>
      <c r="H178" s="18"/>
      <c r="I178" s="18"/>
      <c r="J178" s="18"/>
      <c r="K178" s="148"/>
      <c r="L178" s="18"/>
      <c r="M178" s="18"/>
      <c r="N178" s="18"/>
      <c r="O178" s="18"/>
      <c r="P178" s="18"/>
      <c r="Q178" s="18"/>
      <c r="R178" s="18"/>
      <c r="S178" s="18"/>
      <c r="T178" s="18"/>
      <c r="U178" s="18"/>
      <c r="V178" s="18"/>
      <c r="W178" s="18"/>
      <c r="X178" s="18"/>
      <c r="Y178" s="18"/>
      <c r="Z178" s="22"/>
      <c r="AA178" s="22"/>
      <c r="AB178" s="22"/>
      <c r="AC178" s="22"/>
      <c r="AD178" s="22"/>
      <c r="AE178" s="22"/>
      <c r="AF178" s="22"/>
      <c r="AG178" s="22"/>
      <c r="AH178" s="22"/>
      <c r="AI178" s="22"/>
    </row>
    <row r="179" spans="1:35" ht="12" customHeight="1">
      <c r="A179" s="22"/>
      <c r="B179" s="18"/>
      <c r="C179" s="18"/>
      <c r="D179" s="127"/>
      <c r="E179" s="66"/>
      <c r="F179" s="18"/>
      <c r="G179" s="18"/>
      <c r="H179" s="18"/>
      <c r="I179" s="18"/>
      <c r="J179" s="18"/>
      <c r="K179" s="148"/>
      <c r="L179" s="18"/>
      <c r="M179" s="18"/>
      <c r="N179" s="18"/>
      <c r="O179" s="18"/>
      <c r="P179" s="18"/>
      <c r="Q179" s="18"/>
      <c r="R179" s="18"/>
      <c r="S179" s="18"/>
      <c r="T179" s="18"/>
      <c r="U179" s="18"/>
      <c r="V179" s="18"/>
      <c r="W179" s="18"/>
      <c r="X179" s="18"/>
      <c r="Y179" s="18"/>
      <c r="Z179" s="22"/>
      <c r="AA179" s="22"/>
      <c r="AB179" s="22"/>
      <c r="AC179" s="22"/>
      <c r="AD179" s="22"/>
      <c r="AE179" s="22"/>
      <c r="AF179" s="22"/>
      <c r="AG179" s="22"/>
      <c r="AH179" s="22"/>
      <c r="AI179" s="22"/>
    </row>
    <row r="180" spans="1:35" ht="12" customHeight="1">
      <c r="A180" s="22"/>
      <c r="B180" s="18"/>
      <c r="C180" s="18"/>
      <c r="D180" s="127"/>
      <c r="E180" s="66"/>
      <c r="F180" s="18"/>
      <c r="G180" s="18"/>
      <c r="H180" s="18"/>
      <c r="I180" s="18"/>
      <c r="J180" s="18"/>
      <c r="K180" s="148"/>
      <c r="L180" s="18"/>
      <c r="M180" s="18"/>
      <c r="N180" s="18"/>
      <c r="O180" s="18"/>
      <c r="P180" s="18"/>
      <c r="Q180" s="18"/>
      <c r="R180" s="18"/>
      <c r="S180" s="18"/>
      <c r="T180" s="18"/>
      <c r="U180" s="18"/>
      <c r="V180" s="18"/>
      <c r="W180" s="18"/>
      <c r="X180" s="18"/>
      <c r="Y180" s="18"/>
      <c r="Z180" s="22"/>
      <c r="AA180" s="22"/>
      <c r="AB180" s="22"/>
      <c r="AC180" s="22"/>
      <c r="AD180" s="22"/>
      <c r="AE180" s="22"/>
      <c r="AF180" s="22"/>
      <c r="AG180" s="22"/>
      <c r="AH180" s="22"/>
      <c r="AI180" s="22"/>
    </row>
    <row r="181" spans="1:35" ht="12" customHeight="1">
      <c r="A181" s="22"/>
      <c r="B181" s="18"/>
      <c r="C181" s="18"/>
      <c r="D181" s="127"/>
      <c r="E181" s="66"/>
      <c r="F181" s="18"/>
      <c r="G181" s="18"/>
      <c r="H181" s="18"/>
      <c r="I181" s="18"/>
      <c r="J181" s="18"/>
      <c r="K181" s="148"/>
      <c r="L181" s="18"/>
      <c r="M181" s="18"/>
      <c r="N181" s="18"/>
      <c r="O181" s="18"/>
      <c r="P181" s="18"/>
      <c r="Q181" s="18"/>
      <c r="R181" s="18"/>
      <c r="S181" s="18"/>
      <c r="T181" s="18"/>
      <c r="U181" s="18"/>
      <c r="V181" s="18"/>
      <c r="W181" s="18"/>
      <c r="X181" s="18"/>
      <c r="Y181" s="18"/>
      <c r="Z181" s="22"/>
      <c r="AA181" s="22"/>
      <c r="AB181" s="22"/>
      <c r="AC181" s="22"/>
      <c r="AD181" s="22"/>
      <c r="AE181" s="22"/>
      <c r="AF181" s="22"/>
      <c r="AG181" s="22"/>
      <c r="AH181" s="22"/>
      <c r="AI181" s="22"/>
    </row>
    <row r="182" spans="1:35" ht="12" customHeight="1">
      <c r="A182" s="22"/>
      <c r="B182" s="18"/>
      <c r="C182" s="18"/>
      <c r="D182" s="127"/>
      <c r="E182" s="66"/>
      <c r="F182" s="18"/>
      <c r="G182" s="18"/>
      <c r="H182" s="18"/>
      <c r="I182" s="18"/>
      <c r="J182" s="18"/>
      <c r="K182" s="148"/>
      <c r="L182" s="18"/>
      <c r="M182" s="18"/>
      <c r="N182" s="18"/>
      <c r="O182" s="18"/>
      <c r="P182" s="18"/>
      <c r="Q182" s="18"/>
      <c r="R182" s="18"/>
      <c r="S182" s="18"/>
      <c r="T182" s="18"/>
      <c r="U182" s="18"/>
      <c r="V182" s="18"/>
      <c r="W182" s="18"/>
      <c r="X182" s="18"/>
      <c r="Y182" s="18"/>
      <c r="Z182" s="22"/>
      <c r="AA182" s="22"/>
      <c r="AB182" s="22"/>
      <c r="AC182" s="22"/>
      <c r="AD182" s="22"/>
      <c r="AE182" s="22"/>
      <c r="AF182" s="22"/>
      <c r="AG182" s="22"/>
      <c r="AH182" s="22"/>
      <c r="AI182" s="22"/>
    </row>
    <row r="183" spans="1:35" ht="12" customHeight="1">
      <c r="A183" s="22"/>
      <c r="B183" s="18"/>
      <c r="C183" s="18"/>
      <c r="D183" s="127"/>
      <c r="E183" s="66"/>
      <c r="F183" s="18"/>
      <c r="G183" s="18"/>
      <c r="H183" s="18"/>
      <c r="I183" s="18"/>
      <c r="J183" s="18"/>
      <c r="K183" s="148"/>
      <c r="L183" s="18"/>
      <c r="M183" s="18"/>
      <c r="N183" s="18"/>
      <c r="O183" s="18"/>
      <c r="P183" s="18"/>
      <c r="Q183" s="18"/>
      <c r="R183" s="18"/>
      <c r="S183" s="18"/>
      <c r="T183" s="18"/>
      <c r="U183" s="18"/>
      <c r="V183" s="18"/>
      <c r="W183" s="18"/>
      <c r="X183" s="18"/>
      <c r="Y183" s="18"/>
      <c r="Z183" s="22"/>
      <c r="AA183" s="22"/>
      <c r="AB183" s="22"/>
      <c r="AC183" s="22"/>
      <c r="AD183" s="22"/>
      <c r="AE183" s="22"/>
      <c r="AF183" s="22"/>
      <c r="AG183" s="22"/>
      <c r="AH183" s="22"/>
      <c r="AI183" s="22"/>
    </row>
    <row r="184" spans="1:35" ht="12" customHeight="1">
      <c r="A184" s="22"/>
      <c r="B184" s="18"/>
      <c r="C184" s="18"/>
      <c r="D184" s="127"/>
      <c r="E184" s="66"/>
      <c r="F184" s="18"/>
      <c r="G184" s="18"/>
      <c r="H184" s="18"/>
      <c r="I184" s="18"/>
      <c r="J184" s="18"/>
      <c r="K184" s="148"/>
      <c r="L184" s="18"/>
      <c r="M184" s="18"/>
      <c r="N184" s="18"/>
      <c r="O184" s="18"/>
      <c r="P184" s="18"/>
      <c r="Q184" s="18"/>
      <c r="R184" s="18"/>
      <c r="S184" s="18"/>
      <c r="T184" s="18"/>
      <c r="U184" s="18"/>
      <c r="V184" s="18"/>
      <c r="W184" s="18"/>
      <c r="X184" s="18"/>
      <c r="Y184" s="18"/>
      <c r="Z184" s="22"/>
      <c r="AA184" s="22"/>
      <c r="AB184" s="22"/>
      <c r="AC184" s="22"/>
      <c r="AD184" s="22"/>
      <c r="AE184" s="22"/>
      <c r="AF184" s="22"/>
      <c r="AG184" s="22"/>
      <c r="AH184" s="22"/>
      <c r="AI184" s="22"/>
    </row>
    <row r="185" spans="1:35" ht="12" customHeight="1">
      <c r="A185" s="22"/>
      <c r="B185" s="18"/>
      <c r="C185" s="18"/>
      <c r="D185" s="127"/>
      <c r="E185" s="66"/>
      <c r="F185" s="18"/>
      <c r="G185" s="18"/>
      <c r="H185" s="18"/>
      <c r="I185" s="18"/>
      <c r="J185" s="18"/>
      <c r="K185" s="148"/>
      <c r="L185" s="18"/>
      <c r="M185" s="18"/>
      <c r="N185" s="18"/>
      <c r="O185" s="18"/>
      <c r="P185" s="18"/>
      <c r="Q185" s="18"/>
      <c r="R185" s="18"/>
      <c r="S185" s="18"/>
      <c r="T185" s="18"/>
      <c r="U185" s="18"/>
      <c r="V185" s="18"/>
      <c r="W185" s="18"/>
      <c r="X185" s="18"/>
      <c r="Y185" s="18"/>
      <c r="Z185" s="22"/>
      <c r="AA185" s="22"/>
      <c r="AB185" s="22"/>
      <c r="AC185" s="22"/>
      <c r="AD185" s="22"/>
      <c r="AE185" s="22"/>
      <c r="AF185" s="22"/>
      <c r="AG185" s="22"/>
      <c r="AH185" s="22"/>
      <c r="AI185" s="22"/>
    </row>
    <row r="186" spans="1:35" ht="12" customHeight="1">
      <c r="A186" s="22"/>
      <c r="B186" s="18"/>
      <c r="C186" s="18"/>
      <c r="D186" s="127"/>
      <c r="E186" s="66"/>
      <c r="F186" s="18"/>
      <c r="G186" s="18"/>
      <c r="H186" s="18"/>
      <c r="I186" s="18"/>
      <c r="J186" s="18"/>
      <c r="K186" s="148"/>
      <c r="L186" s="18"/>
      <c r="M186" s="18"/>
      <c r="N186" s="18"/>
      <c r="O186" s="18"/>
      <c r="P186" s="18"/>
      <c r="Q186" s="18"/>
      <c r="R186" s="18"/>
      <c r="S186" s="18"/>
      <c r="T186" s="18"/>
      <c r="U186" s="18"/>
      <c r="V186" s="18"/>
      <c r="W186" s="18"/>
      <c r="X186" s="18"/>
      <c r="Y186" s="18"/>
      <c r="Z186" s="22"/>
      <c r="AA186" s="22"/>
      <c r="AB186" s="22"/>
      <c r="AC186" s="22"/>
      <c r="AD186" s="22"/>
      <c r="AE186" s="22"/>
      <c r="AF186" s="22"/>
      <c r="AG186" s="22"/>
      <c r="AH186" s="22"/>
      <c r="AI186" s="22"/>
    </row>
    <row r="187" spans="1:35" ht="12" customHeight="1">
      <c r="A187" s="22"/>
      <c r="B187" s="18"/>
      <c r="C187" s="18"/>
      <c r="D187" s="127"/>
      <c r="E187" s="66"/>
      <c r="F187" s="18"/>
      <c r="G187" s="18"/>
      <c r="H187" s="18"/>
      <c r="I187" s="18"/>
      <c r="J187" s="18"/>
      <c r="K187" s="148"/>
      <c r="L187" s="18"/>
      <c r="M187" s="18"/>
      <c r="N187" s="18"/>
      <c r="O187" s="18"/>
      <c r="P187" s="18"/>
      <c r="Q187" s="18"/>
      <c r="R187" s="18"/>
      <c r="S187" s="18"/>
      <c r="T187" s="18"/>
      <c r="U187" s="18"/>
      <c r="V187" s="18"/>
      <c r="W187" s="18"/>
      <c r="X187" s="18"/>
      <c r="Y187" s="18"/>
      <c r="Z187" s="22"/>
      <c r="AA187" s="22"/>
      <c r="AB187" s="22"/>
      <c r="AC187" s="22"/>
      <c r="AD187" s="22"/>
      <c r="AE187" s="22"/>
      <c r="AF187" s="22"/>
      <c r="AG187" s="22"/>
      <c r="AH187" s="22"/>
      <c r="AI187" s="22"/>
    </row>
    <row r="188" spans="1:35" ht="12" customHeight="1">
      <c r="A188" s="22"/>
      <c r="B188" s="18"/>
      <c r="C188" s="18"/>
      <c r="D188" s="127"/>
      <c r="E188" s="66"/>
      <c r="F188" s="18"/>
      <c r="G188" s="18"/>
      <c r="H188" s="18"/>
      <c r="I188" s="18"/>
      <c r="J188" s="18"/>
      <c r="K188" s="148"/>
      <c r="L188" s="18"/>
      <c r="M188" s="18"/>
      <c r="N188" s="18"/>
      <c r="O188" s="18"/>
      <c r="P188" s="18"/>
      <c r="Q188" s="18"/>
      <c r="R188" s="18"/>
      <c r="S188" s="18"/>
      <c r="T188" s="18"/>
      <c r="U188" s="18"/>
      <c r="V188" s="18"/>
      <c r="W188" s="18"/>
      <c r="X188" s="18"/>
      <c r="Y188" s="18"/>
      <c r="Z188" s="22"/>
      <c r="AA188" s="22"/>
      <c r="AB188" s="22"/>
      <c r="AC188" s="22"/>
      <c r="AD188" s="22"/>
      <c r="AE188" s="22"/>
      <c r="AF188" s="22"/>
      <c r="AG188" s="22"/>
      <c r="AH188" s="22"/>
      <c r="AI188" s="22"/>
    </row>
    <row r="189" spans="1:35" ht="12" customHeight="1">
      <c r="A189" s="22"/>
      <c r="B189" s="18"/>
      <c r="C189" s="18"/>
      <c r="D189" s="127"/>
      <c r="E189" s="66"/>
      <c r="F189" s="18"/>
      <c r="G189" s="18"/>
      <c r="H189" s="18"/>
      <c r="I189" s="18"/>
      <c r="J189" s="18"/>
      <c r="K189" s="148"/>
      <c r="L189" s="18"/>
      <c r="M189" s="18"/>
      <c r="N189" s="18"/>
      <c r="O189" s="18"/>
      <c r="P189" s="18"/>
      <c r="Q189" s="18"/>
      <c r="R189" s="18"/>
      <c r="S189" s="18"/>
      <c r="T189" s="18"/>
      <c r="U189" s="18"/>
      <c r="V189" s="18"/>
      <c r="W189" s="18"/>
      <c r="X189" s="18"/>
      <c r="Y189" s="18"/>
      <c r="Z189" s="22"/>
      <c r="AA189" s="22"/>
      <c r="AB189" s="22"/>
      <c r="AC189" s="22"/>
      <c r="AD189" s="22"/>
      <c r="AE189" s="22"/>
      <c r="AF189" s="22"/>
      <c r="AG189" s="22"/>
      <c r="AH189" s="22"/>
      <c r="AI189" s="22"/>
    </row>
    <row r="190" spans="1:35" ht="12" customHeight="1">
      <c r="A190" s="22"/>
      <c r="B190" s="18"/>
      <c r="C190" s="18"/>
      <c r="D190" s="127"/>
      <c r="E190" s="66"/>
      <c r="F190" s="18"/>
      <c r="G190" s="18"/>
      <c r="H190" s="18"/>
      <c r="I190" s="18"/>
      <c r="J190" s="18"/>
      <c r="K190" s="148"/>
      <c r="L190" s="18"/>
      <c r="M190" s="18"/>
      <c r="N190" s="18"/>
      <c r="O190" s="18"/>
      <c r="P190" s="18"/>
      <c r="Q190" s="18"/>
      <c r="R190" s="18"/>
      <c r="S190" s="18"/>
      <c r="T190" s="18"/>
      <c r="U190" s="18"/>
      <c r="V190" s="18"/>
      <c r="W190" s="18"/>
      <c r="X190" s="18"/>
      <c r="Y190" s="18"/>
      <c r="Z190" s="22"/>
      <c r="AA190" s="22"/>
      <c r="AB190" s="22"/>
      <c r="AC190" s="22"/>
      <c r="AD190" s="22"/>
      <c r="AE190" s="22"/>
      <c r="AF190" s="22"/>
      <c r="AG190" s="22"/>
      <c r="AH190" s="22"/>
      <c r="AI190" s="22"/>
    </row>
    <row r="191" spans="1:35" ht="12" customHeight="1">
      <c r="A191" s="22"/>
      <c r="B191" s="18"/>
      <c r="C191" s="18"/>
      <c r="D191" s="127"/>
      <c r="E191" s="66"/>
      <c r="F191" s="18"/>
      <c r="G191" s="18"/>
      <c r="H191" s="18"/>
      <c r="I191" s="18"/>
      <c r="J191" s="18"/>
      <c r="K191" s="148"/>
      <c r="L191" s="18"/>
      <c r="M191" s="18"/>
      <c r="N191" s="18"/>
      <c r="O191" s="18"/>
      <c r="P191" s="18"/>
      <c r="Q191" s="18"/>
      <c r="R191" s="18"/>
      <c r="S191" s="18"/>
      <c r="T191" s="18"/>
      <c r="U191" s="18"/>
      <c r="V191" s="18"/>
      <c r="W191" s="18"/>
      <c r="X191" s="18"/>
      <c r="Y191" s="18"/>
      <c r="Z191" s="22"/>
      <c r="AA191" s="22"/>
      <c r="AB191" s="22"/>
      <c r="AC191" s="22"/>
      <c r="AD191" s="22"/>
      <c r="AE191" s="22"/>
      <c r="AF191" s="22"/>
      <c r="AG191" s="22"/>
      <c r="AH191" s="22"/>
      <c r="AI191" s="22"/>
    </row>
    <row r="192" spans="1:35" ht="12" customHeight="1">
      <c r="A192" s="22"/>
      <c r="B192" s="18"/>
      <c r="C192" s="18"/>
      <c r="D192" s="127"/>
      <c r="E192" s="66"/>
      <c r="F192" s="18"/>
      <c r="G192" s="18"/>
      <c r="H192" s="18"/>
      <c r="I192" s="18"/>
      <c r="J192" s="18"/>
      <c r="K192" s="148"/>
      <c r="L192" s="18"/>
      <c r="M192" s="18"/>
      <c r="N192" s="18"/>
      <c r="O192" s="18"/>
      <c r="P192" s="18"/>
      <c r="Q192" s="18"/>
      <c r="R192" s="18"/>
      <c r="S192" s="18"/>
      <c r="T192" s="18"/>
      <c r="U192" s="18"/>
      <c r="V192" s="18"/>
      <c r="W192" s="18"/>
      <c r="X192" s="18"/>
      <c r="Y192" s="18"/>
      <c r="Z192" s="22"/>
      <c r="AA192" s="22"/>
      <c r="AB192" s="22"/>
      <c r="AC192" s="22"/>
      <c r="AD192" s="22"/>
      <c r="AE192" s="22"/>
      <c r="AF192" s="22"/>
      <c r="AG192" s="22"/>
      <c r="AH192" s="22"/>
      <c r="AI192" s="22"/>
    </row>
    <row r="193" spans="1:35" ht="12" customHeight="1">
      <c r="A193" s="22"/>
      <c r="B193" s="18"/>
      <c r="C193" s="18"/>
      <c r="D193" s="127"/>
      <c r="E193" s="66"/>
      <c r="F193" s="18"/>
      <c r="G193" s="18"/>
      <c r="H193" s="18"/>
      <c r="I193" s="18"/>
      <c r="J193" s="18"/>
      <c r="K193" s="148"/>
      <c r="L193" s="18"/>
      <c r="M193" s="18"/>
      <c r="N193" s="18"/>
      <c r="O193" s="18"/>
      <c r="P193" s="18"/>
      <c r="Q193" s="18"/>
      <c r="R193" s="18"/>
      <c r="S193" s="18"/>
      <c r="T193" s="18"/>
      <c r="U193" s="18"/>
      <c r="V193" s="18"/>
      <c r="W193" s="18"/>
      <c r="X193" s="18"/>
      <c r="Y193" s="18"/>
      <c r="Z193" s="22"/>
      <c r="AA193" s="22"/>
      <c r="AB193" s="22"/>
      <c r="AC193" s="22"/>
      <c r="AD193" s="22"/>
      <c r="AE193" s="22"/>
      <c r="AF193" s="22"/>
      <c r="AG193" s="22"/>
      <c r="AH193" s="22"/>
      <c r="AI193" s="22"/>
    </row>
    <row r="194" spans="1:35" ht="12" customHeight="1">
      <c r="A194" s="22"/>
      <c r="B194" s="18"/>
      <c r="C194" s="18"/>
      <c r="D194" s="127"/>
      <c r="E194" s="66"/>
      <c r="F194" s="18"/>
      <c r="G194" s="18"/>
      <c r="H194" s="18"/>
      <c r="I194" s="18"/>
      <c r="J194" s="18"/>
      <c r="K194" s="148"/>
      <c r="L194" s="18"/>
      <c r="M194" s="18"/>
      <c r="N194" s="18"/>
      <c r="O194" s="18"/>
      <c r="P194" s="18"/>
      <c r="Q194" s="18"/>
      <c r="R194" s="18"/>
      <c r="S194" s="18"/>
      <c r="T194" s="18"/>
      <c r="U194" s="18"/>
      <c r="V194" s="18"/>
      <c r="W194" s="18"/>
      <c r="X194" s="18"/>
      <c r="Y194" s="18"/>
      <c r="Z194" s="22"/>
      <c r="AA194" s="22"/>
      <c r="AB194" s="22"/>
      <c r="AC194" s="22"/>
      <c r="AD194" s="22"/>
      <c r="AE194" s="22"/>
      <c r="AF194" s="22"/>
      <c r="AG194" s="22"/>
      <c r="AH194" s="22"/>
      <c r="AI194" s="22"/>
    </row>
    <row r="195" spans="1:35" ht="12" customHeight="1">
      <c r="A195" s="22"/>
      <c r="B195" s="18"/>
      <c r="C195" s="18"/>
      <c r="D195" s="127"/>
      <c r="E195" s="66"/>
      <c r="F195" s="18"/>
      <c r="G195" s="18"/>
      <c r="H195" s="18"/>
      <c r="I195" s="18"/>
      <c r="J195" s="18"/>
      <c r="K195" s="148"/>
      <c r="L195" s="18"/>
      <c r="M195" s="18"/>
      <c r="N195" s="18"/>
      <c r="O195" s="18"/>
      <c r="P195" s="18"/>
      <c r="Q195" s="18"/>
      <c r="R195" s="18"/>
      <c r="S195" s="18"/>
      <c r="T195" s="18"/>
      <c r="U195" s="18"/>
      <c r="V195" s="18"/>
      <c r="W195" s="18"/>
      <c r="X195" s="18"/>
      <c r="Y195" s="18"/>
      <c r="Z195" s="22"/>
      <c r="AA195" s="22"/>
      <c r="AB195" s="22"/>
      <c r="AC195" s="22"/>
      <c r="AD195" s="22"/>
      <c r="AE195" s="22"/>
      <c r="AF195" s="22"/>
      <c r="AG195" s="22"/>
      <c r="AH195" s="22"/>
      <c r="AI195" s="22"/>
    </row>
    <row r="196" spans="1:35" ht="12" customHeight="1">
      <c r="A196" s="22"/>
      <c r="B196" s="18"/>
      <c r="C196" s="18"/>
      <c r="D196" s="127"/>
      <c r="E196" s="66"/>
      <c r="F196" s="18"/>
      <c r="G196" s="18"/>
      <c r="H196" s="18"/>
      <c r="I196" s="18"/>
      <c r="J196" s="18"/>
      <c r="K196" s="148"/>
      <c r="L196" s="18"/>
      <c r="M196" s="18"/>
      <c r="N196" s="18"/>
      <c r="O196" s="18"/>
      <c r="P196" s="18"/>
      <c r="Q196" s="18"/>
      <c r="R196" s="18"/>
      <c r="S196" s="18"/>
      <c r="T196" s="18"/>
      <c r="U196" s="18"/>
      <c r="V196" s="18"/>
      <c r="W196" s="18"/>
      <c r="X196" s="18"/>
      <c r="Y196" s="18"/>
      <c r="Z196" s="22"/>
      <c r="AA196" s="22"/>
      <c r="AB196" s="22"/>
      <c r="AC196" s="22"/>
      <c r="AD196" s="22"/>
      <c r="AE196" s="22"/>
      <c r="AF196" s="22"/>
      <c r="AG196" s="22"/>
      <c r="AH196" s="22"/>
      <c r="AI196" s="22"/>
    </row>
    <row r="197" spans="1:35" ht="12" customHeight="1">
      <c r="A197" s="22"/>
      <c r="B197" s="18"/>
      <c r="C197" s="18"/>
      <c r="D197" s="127"/>
      <c r="E197" s="66"/>
      <c r="F197" s="18"/>
      <c r="G197" s="18"/>
      <c r="H197" s="18"/>
      <c r="I197" s="18"/>
      <c r="J197" s="18"/>
      <c r="K197" s="148"/>
      <c r="L197" s="18"/>
      <c r="M197" s="18"/>
      <c r="N197" s="18"/>
      <c r="O197" s="18"/>
      <c r="P197" s="18"/>
      <c r="Q197" s="18"/>
      <c r="R197" s="18"/>
      <c r="S197" s="18"/>
      <c r="T197" s="18"/>
      <c r="U197" s="18"/>
      <c r="V197" s="18"/>
      <c r="W197" s="18"/>
      <c r="X197" s="18"/>
      <c r="Y197" s="18"/>
      <c r="Z197" s="22"/>
      <c r="AA197" s="22"/>
      <c r="AB197" s="22"/>
      <c r="AC197" s="22"/>
      <c r="AD197" s="22"/>
      <c r="AE197" s="22"/>
      <c r="AF197" s="22"/>
      <c r="AG197" s="22"/>
      <c r="AH197" s="22"/>
      <c r="AI197" s="22"/>
    </row>
    <row r="198" spans="1:35" ht="12" customHeight="1">
      <c r="A198" s="22"/>
      <c r="B198" s="18"/>
      <c r="C198" s="18"/>
      <c r="D198" s="127"/>
      <c r="E198" s="66"/>
      <c r="F198" s="18"/>
      <c r="G198" s="18"/>
      <c r="H198" s="18"/>
      <c r="I198" s="18"/>
      <c r="J198" s="18"/>
      <c r="K198" s="148"/>
      <c r="L198" s="18"/>
      <c r="M198" s="18"/>
      <c r="N198" s="18"/>
      <c r="O198" s="18"/>
      <c r="P198" s="18"/>
      <c r="Q198" s="18"/>
      <c r="R198" s="18"/>
      <c r="S198" s="18"/>
      <c r="T198" s="18"/>
      <c r="U198" s="18"/>
      <c r="V198" s="18"/>
      <c r="W198" s="18"/>
      <c r="X198" s="18"/>
      <c r="Y198" s="18"/>
      <c r="Z198" s="22"/>
      <c r="AA198" s="22"/>
      <c r="AB198" s="22"/>
      <c r="AC198" s="22"/>
      <c r="AD198" s="22"/>
      <c r="AE198" s="22"/>
      <c r="AF198" s="22"/>
      <c r="AG198" s="22"/>
      <c r="AH198" s="22"/>
      <c r="AI198" s="22"/>
    </row>
    <row r="199" spans="1:35" ht="12" customHeight="1">
      <c r="A199" s="22"/>
      <c r="B199" s="18"/>
      <c r="C199" s="18"/>
      <c r="D199" s="127"/>
      <c r="E199" s="66"/>
      <c r="F199" s="18"/>
      <c r="G199" s="18"/>
      <c r="H199" s="18"/>
      <c r="I199" s="18"/>
      <c r="J199" s="18"/>
      <c r="K199" s="148"/>
      <c r="L199" s="18"/>
      <c r="M199" s="18"/>
      <c r="N199" s="18"/>
      <c r="O199" s="18"/>
      <c r="P199" s="18"/>
      <c r="Q199" s="18"/>
      <c r="R199" s="18"/>
      <c r="S199" s="18"/>
      <c r="T199" s="18"/>
      <c r="U199" s="18"/>
      <c r="V199" s="18"/>
      <c r="W199" s="18"/>
      <c r="X199" s="18"/>
      <c r="Y199" s="18"/>
      <c r="Z199" s="22"/>
      <c r="AA199" s="22"/>
      <c r="AB199" s="22"/>
      <c r="AC199" s="22"/>
      <c r="AD199" s="22"/>
      <c r="AE199" s="22"/>
      <c r="AF199" s="22"/>
      <c r="AG199" s="22"/>
      <c r="AH199" s="22"/>
      <c r="AI199" s="22"/>
    </row>
    <row r="200" spans="1:35" ht="12" customHeight="1">
      <c r="A200" s="22"/>
      <c r="B200" s="18"/>
      <c r="C200" s="18"/>
      <c r="D200" s="127"/>
      <c r="E200" s="66"/>
      <c r="F200" s="18"/>
      <c r="G200" s="18"/>
      <c r="H200" s="18"/>
      <c r="I200" s="18"/>
      <c r="J200" s="18"/>
      <c r="K200" s="148"/>
      <c r="L200" s="18"/>
      <c r="M200" s="18"/>
      <c r="N200" s="18"/>
      <c r="O200" s="18"/>
      <c r="P200" s="18"/>
      <c r="Q200" s="18"/>
      <c r="R200" s="18"/>
      <c r="S200" s="18"/>
      <c r="T200" s="18"/>
      <c r="U200" s="18"/>
      <c r="V200" s="18"/>
      <c r="W200" s="18"/>
      <c r="X200" s="18"/>
      <c r="Y200" s="18"/>
      <c r="Z200" s="22"/>
      <c r="AA200" s="22"/>
      <c r="AB200" s="22"/>
      <c r="AC200" s="22"/>
      <c r="AD200" s="22"/>
      <c r="AE200" s="22"/>
      <c r="AF200" s="22"/>
      <c r="AG200" s="22"/>
      <c r="AH200" s="22"/>
      <c r="AI200" s="22"/>
    </row>
    <row r="201" spans="1:35" ht="12" customHeight="1">
      <c r="A201" s="22"/>
      <c r="B201" s="18"/>
      <c r="C201" s="18"/>
      <c r="D201" s="127"/>
      <c r="E201" s="66"/>
      <c r="F201" s="18"/>
      <c r="G201" s="18"/>
      <c r="H201" s="18"/>
      <c r="I201" s="18"/>
      <c r="J201" s="18"/>
      <c r="K201" s="148"/>
      <c r="L201" s="18"/>
      <c r="M201" s="18"/>
      <c r="N201" s="18"/>
      <c r="O201" s="18"/>
      <c r="P201" s="18"/>
      <c r="Q201" s="18"/>
      <c r="R201" s="18"/>
      <c r="S201" s="18"/>
      <c r="T201" s="18"/>
      <c r="U201" s="18"/>
      <c r="V201" s="18"/>
      <c r="W201" s="18"/>
      <c r="X201" s="18"/>
      <c r="Y201" s="18"/>
      <c r="Z201" s="22"/>
      <c r="AA201" s="22"/>
      <c r="AB201" s="22"/>
      <c r="AC201" s="22"/>
      <c r="AD201" s="22"/>
      <c r="AE201" s="22"/>
      <c r="AF201" s="22"/>
      <c r="AG201" s="22"/>
      <c r="AH201" s="22"/>
      <c r="AI201" s="22"/>
    </row>
    <row r="202" spans="1:35" ht="12" customHeight="1">
      <c r="A202" s="22"/>
      <c r="B202" s="18"/>
      <c r="C202" s="18"/>
      <c r="D202" s="127"/>
      <c r="E202" s="66"/>
      <c r="F202" s="18"/>
      <c r="G202" s="18"/>
      <c r="H202" s="18"/>
      <c r="I202" s="18"/>
      <c r="J202" s="18"/>
      <c r="K202" s="148"/>
      <c r="L202" s="18"/>
      <c r="M202" s="18"/>
      <c r="N202" s="18"/>
      <c r="O202" s="18"/>
      <c r="P202" s="18"/>
      <c r="Q202" s="18"/>
      <c r="R202" s="18"/>
      <c r="S202" s="18"/>
      <c r="T202" s="18"/>
      <c r="U202" s="18"/>
      <c r="V202" s="18"/>
      <c r="W202" s="18"/>
      <c r="X202" s="18"/>
      <c r="Y202" s="18"/>
      <c r="Z202" s="22"/>
      <c r="AA202" s="22"/>
      <c r="AB202" s="22"/>
      <c r="AC202" s="22"/>
      <c r="AD202" s="22"/>
      <c r="AE202" s="22"/>
      <c r="AF202" s="22"/>
      <c r="AG202" s="22"/>
      <c r="AH202" s="22"/>
      <c r="AI202" s="22"/>
    </row>
    <row r="203" spans="1:35" ht="12" customHeight="1">
      <c r="A203" s="22"/>
      <c r="B203" s="18"/>
      <c r="C203" s="18"/>
      <c r="D203" s="127"/>
      <c r="E203" s="66"/>
      <c r="F203" s="18"/>
      <c r="G203" s="18"/>
      <c r="H203" s="18"/>
      <c r="I203" s="18"/>
      <c r="J203" s="18"/>
      <c r="K203" s="148"/>
      <c r="L203" s="18"/>
      <c r="M203" s="18"/>
      <c r="N203" s="18"/>
      <c r="O203" s="18"/>
      <c r="P203" s="18"/>
      <c r="Q203" s="18"/>
      <c r="R203" s="18"/>
      <c r="S203" s="18"/>
      <c r="T203" s="18"/>
      <c r="U203" s="18"/>
      <c r="V203" s="18"/>
      <c r="W203" s="18"/>
      <c r="X203" s="18"/>
      <c r="Y203" s="18"/>
      <c r="Z203" s="22"/>
      <c r="AA203" s="22"/>
      <c r="AB203" s="22"/>
      <c r="AC203" s="22"/>
      <c r="AD203" s="22"/>
      <c r="AE203" s="22"/>
      <c r="AF203" s="22"/>
      <c r="AG203" s="22"/>
      <c r="AH203" s="22"/>
      <c r="AI203" s="22"/>
    </row>
    <row r="204" spans="1:35" ht="12" customHeight="1">
      <c r="A204" s="22"/>
      <c r="B204" s="18"/>
      <c r="C204" s="18"/>
      <c r="D204" s="127"/>
      <c r="E204" s="66"/>
      <c r="F204" s="18"/>
      <c r="G204" s="18"/>
      <c r="H204" s="18"/>
      <c r="I204" s="18"/>
      <c r="J204" s="18"/>
      <c r="K204" s="148"/>
      <c r="L204" s="18"/>
      <c r="M204" s="18"/>
      <c r="N204" s="18"/>
      <c r="O204" s="18"/>
      <c r="P204" s="18"/>
      <c r="Q204" s="18"/>
      <c r="R204" s="18"/>
      <c r="S204" s="18"/>
      <c r="T204" s="18"/>
      <c r="U204" s="18"/>
      <c r="V204" s="18"/>
      <c r="W204" s="18"/>
      <c r="X204" s="18"/>
      <c r="Y204" s="18"/>
      <c r="Z204" s="22"/>
      <c r="AA204" s="22"/>
      <c r="AB204" s="22"/>
      <c r="AC204" s="22"/>
      <c r="AD204" s="22"/>
      <c r="AE204" s="22"/>
      <c r="AF204" s="22"/>
      <c r="AG204" s="22"/>
      <c r="AH204" s="22"/>
      <c r="AI204" s="22"/>
    </row>
    <row r="205" spans="1:35" ht="12" customHeight="1">
      <c r="A205" s="22"/>
      <c r="B205" s="18"/>
      <c r="C205" s="18"/>
      <c r="D205" s="127"/>
      <c r="E205" s="66"/>
      <c r="F205" s="18"/>
      <c r="G205" s="18"/>
      <c r="H205" s="18"/>
      <c r="I205" s="18"/>
      <c r="J205" s="18"/>
      <c r="K205" s="148"/>
      <c r="L205" s="18"/>
      <c r="M205" s="18"/>
      <c r="N205" s="18"/>
      <c r="O205" s="18"/>
      <c r="P205" s="18"/>
      <c r="Q205" s="18"/>
      <c r="R205" s="18"/>
      <c r="S205" s="18"/>
      <c r="T205" s="18"/>
      <c r="U205" s="18"/>
      <c r="V205" s="18"/>
      <c r="W205" s="18"/>
      <c r="X205" s="18"/>
      <c r="Y205" s="18"/>
      <c r="Z205" s="22"/>
      <c r="AA205" s="22"/>
      <c r="AB205" s="22"/>
      <c r="AC205" s="22"/>
      <c r="AD205" s="22"/>
      <c r="AE205" s="22"/>
      <c r="AF205" s="22"/>
      <c r="AG205" s="22"/>
      <c r="AH205" s="22"/>
      <c r="AI205" s="22"/>
    </row>
    <row r="206" spans="1:35" ht="12" customHeight="1">
      <c r="A206" s="22"/>
      <c r="B206" s="18"/>
      <c r="C206" s="18"/>
      <c r="D206" s="127"/>
      <c r="E206" s="66"/>
      <c r="F206" s="18"/>
      <c r="G206" s="18"/>
      <c r="H206" s="18"/>
      <c r="I206" s="18"/>
      <c r="J206" s="18"/>
      <c r="K206" s="148"/>
      <c r="L206" s="18"/>
      <c r="M206" s="18"/>
      <c r="N206" s="18"/>
      <c r="O206" s="18"/>
      <c r="P206" s="18"/>
      <c r="Q206" s="18"/>
      <c r="R206" s="18"/>
      <c r="S206" s="18"/>
      <c r="T206" s="18"/>
      <c r="U206" s="18"/>
      <c r="V206" s="18"/>
      <c r="W206" s="18"/>
      <c r="X206" s="18"/>
      <c r="Y206" s="18"/>
      <c r="Z206" s="22"/>
      <c r="AA206" s="22"/>
      <c r="AB206" s="22"/>
      <c r="AC206" s="22"/>
      <c r="AD206" s="22"/>
      <c r="AE206" s="22"/>
      <c r="AF206" s="22"/>
      <c r="AG206" s="22"/>
      <c r="AH206" s="22"/>
      <c r="AI206" s="22"/>
    </row>
    <row r="207" spans="1:35" ht="12" customHeight="1">
      <c r="A207" s="22"/>
      <c r="B207" s="18"/>
      <c r="C207" s="18"/>
      <c r="D207" s="127"/>
      <c r="E207" s="66"/>
      <c r="F207" s="18"/>
      <c r="G207" s="18"/>
      <c r="H207" s="18"/>
      <c r="I207" s="18"/>
      <c r="J207" s="18"/>
      <c r="K207" s="148"/>
      <c r="L207" s="18"/>
      <c r="M207" s="18"/>
      <c r="N207" s="18"/>
      <c r="O207" s="18"/>
      <c r="P207" s="18"/>
      <c r="Q207" s="18"/>
      <c r="R207" s="18"/>
      <c r="S207" s="18"/>
      <c r="T207" s="18"/>
      <c r="U207" s="18"/>
      <c r="V207" s="18"/>
      <c r="W207" s="18"/>
      <c r="X207" s="18"/>
      <c r="Y207" s="18"/>
      <c r="Z207" s="22"/>
      <c r="AA207" s="22"/>
      <c r="AB207" s="22"/>
      <c r="AC207" s="22"/>
      <c r="AD207" s="22"/>
      <c r="AE207" s="22"/>
      <c r="AF207" s="22"/>
      <c r="AG207" s="22"/>
      <c r="AH207" s="22"/>
      <c r="AI207" s="22"/>
    </row>
    <row r="208" spans="1:35" ht="12" customHeight="1">
      <c r="A208" s="22"/>
      <c r="B208" s="18"/>
      <c r="C208" s="18"/>
      <c r="D208" s="127"/>
      <c r="E208" s="66"/>
      <c r="F208" s="18"/>
      <c r="G208" s="18"/>
      <c r="H208" s="18"/>
      <c r="I208" s="18"/>
      <c r="J208" s="18"/>
      <c r="K208" s="148"/>
      <c r="L208" s="18"/>
      <c r="M208" s="18"/>
      <c r="N208" s="18"/>
      <c r="O208" s="18"/>
      <c r="P208" s="18"/>
      <c r="Q208" s="18"/>
      <c r="R208" s="18"/>
      <c r="S208" s="18"/>
      <c r="T208" s="18"/>
      <c r="U208" s="18"/>
      <c r="V208" s="18"/>
      <c r="W208" s="18"/>
      <c r="X208" s="18"/>
      <c r="Y208" s="18"/>
      <c r="Z208" s="22"/>
      <c r="AA208" s="22"/>
      <c r="AB208" s="22"/>
      <c r="AC208" s="22"/>
      <c r="AD208" s="22"/>
      <c r="AE208" s="22"/>
      <c r="AF208" s="22"/>
      <c r="AG208" s="22"/>
      <c r="AH208" s="22"/>
      <c r="AI208" s="22"/>
    </row>
    <row r="209" spans="1:35" ht="12" customHeight="1">
      <c r="A209" s="22"/>
      <c r="B209" s="18"/>
      <c r="C209" s="18"/>
      <c r="D209" s="127"/>
      <c r="E209" s="66"/>
      <c r="F209" s="18"/>
      <c r="G209" s="18"/>
      <c r="H209" s="18"/>
      <c r="I209" s="18"/>
      <c r="J209" s="18"/>
      <c r="K209" s="148"/>
      <c r="L209" s="18"/>
      <c r="M209" s="18"/>
      <c r="N209" s="18"/>
      <c r="O209" s="18"/>
      <c r="P209" s="18"/>
      <c r="Q209" s="18"/>
      <c r="R209" s="18"/>
      <c r="S209" s="18"/>
      <c r="T209" s="18"/>
      <c r="U209" s="18"/>
      <c r="V209" s="18"/>
      <c r="W209" s="18"/>
      <c r="X209" s="18"/>
      <c r="Y209" s="18"/>
      <c r="Z209" s="22"/>
      <c r="AA209" s="22"/>
      <c r="AB209" s="22"/>
      <c r="AC209" s="22"/>
      <c r="AD209" s="22"/>
      <c r="AE209" s="22"/>
      <c r="AF209" s="22"/>
      <c r="AG209" s="22"/>
      <c r="AH209" s="22"/>
      <c r="AI209" s="22"/>
    </row>
    <row r="210" spans="1:35" ht="12" customHeight="1">
      <c r="A210" s="22"/>
      <c r="B210" s="18"/>
      <c r="C210" s="18"/>
      <c r="D210" s="127"/>
      <c r="E210" s="66"/>
      <c r="F210" s="18"/>
      <c r="G210" s="18"/>
      <c r="H210" s="18"/>
      <c r="I210" s="18"/>
      <c r="J210" s="18"/>
      <c r="K210" s="148"/>
      <c r="L210" s="18"/>
      <c r="M210" s="18"/>
      <c r="N210" s="18"/>
      <c r="O210" s="18"/>
      <c r="P210" s="18"/>
      <c r="Q210" s="18"/>
      <c r="R210" s="18"/>
      <c r="S210" s="18"/>
      <c r="T210" s="18"/>
      <c r="U210" s="18"/>
      <c r="V210" s="18"/>
      <c r="W210" s="18"/>
      <c r="X210" s="18"/>
      <c r="Y210" s="18"/>
      <c r="Z210" s="22"/>
      <c r="AA210" s="22"/>
      <c r="AB210" s="22"/>
      <c r="AC210" s="22"/>
      <c r="AD210" s="22"/>
      <c r="AE210" s="22"/>
      <c r="AF210" s="22"/>
      <c r="AG210" s="22"/>
      <c r="AH210" s="22"/>
      <c r="AI210" s="22"/>
    </row>
    <row r="211" spans="1:35" ht="12" customHeight="1">
      <c r="A211" s="22"/>
      <c r="B211" s="18"/>
      <c r="C211" s="18"/>
      <c r="D211" s="127"/>
      <c r="E211" s="66"/>
      <c r="F211" s="18"/>
      <c r="G211" s="18"/>
      <c r="H211" s="18"/>
      <c r="I211" s="18"/>
      <c r="J211" s="18"/>
      <c r="K211" s="148"/>
      <c r="L211" s="18"/>
      <c r="M211" s="18"/>
      <c r="N211" s="18"/>
      <c r="O211" s="18"/>
      <c r="P211" s="18"/>
      <c r="Q211" s="18"/>
      <c r="R211" s="18"/>
      <c r="S211" s="18"/>
      <c r="T211" s="18"/>
      <c r="U211" s="18"/>
      <c r="V211" s="18"/>
      <c r="W211" s="18"/>
      <c r="X211" s="18"/>
      <c r="Y211" s="18"/>
      <c r="Z211" s="22"/>
      <c r="AA211" s="22"/>
      <c r="AB211" s="22"/>
      <c r="AC211" s="22"/>
      <c r="AD211" s="22"/>
      <c r="AE211" s="22"/>
      <c r="AF211" s="22"/>
      <c r="AG211" s="22"/>
      <c r="AH211" s="22"/>
      <c r="AI211" s="22"/>
    </row>
    <row r="212" spans="1:35" ht="12" customHeight="1">
      <c r="A212" s="22"/>
      <c r="B212" s="18"/>
      <c r="C212" s="18"/>
      <c r="D212" s="127"/>
      <c r="E212" s="66"/>
      <c r="F212" s="18"/>
      <c r="G212" s="18"/>
      <c r="H212" s="18"/>
      <c r="I212" s="18"/>
      <c r="J212" s="18"/>
      <c r="K212" s="148"/>
      <c r="L212" s="18"/>
      <c r="M212" s="18"/>
      <c r="N212" s="18"/>
      <c r="O212" s="18"/>
      <c r="P212" s="18"/>
      <c r="Q212" s="18"/>
      <c r="R212" s="18"/>
      <c r="S212" s="18"/>
      <c r="T212" s="18"/>
      <c r="U212" s="18"/>
      <c r="V212" s="18"/>
      <c r="W212" s="18"/>
      <c r="X212" s="18"/>
      <c r="Y212" s="18"/>
      <c r="Z212" s="22"/>
      <c r="AA212" s="22"/>
      <c r="AB212" s="22"/>
      <c r="AC212" s="22"/>
      <c r="AD212" s="22"/>
      <c r="AE212" s="22"/>
      <c r="AF212" s="22"/>
      <c r="AG212" s="22"/>
      <c r="AH212" s="22"/>
      <c r="AI212" s="22"/>
    </row>
    <row r="213" spans="1:35" ht="12" customHeight="1">
      <c r="A213" s="22"/>
      <c r="B213" s="18"/>
      <c r="C213" s="18"/>
      <c r="D213" s="127"/>
      <c r="E213" s="66"/>
      <c r="F213" s="18"/>
      <c r="G213" s="18"/>
      <c r="H213" s="18"/>
      <c r="I213" s="18"/>
      <c r="J213" s="18"/>
      <c r="K213" s="148"/>
      <c r="L213" s="18"/>
      <c r="M213" s="18"/>
      <c r="N213" s="18"/>
      <c r="O213" s="18"/>
      <c r="P213" s="18"/>
      <c r="Q213" s="18"/>
      <c r="R213" s="18"/>
      <c r="S213" s="18"/>
      <c r="T213" s="18"/>
      <c r="U213" s="18"/>
      <c r="V213" s="18"/>
      <c r="W213" s="18"/>
      <c r="X213" s="18"/>
      <c r="Y213" s="18"/>
      <c r="Z213" s="22"/>
      <c r="AA213" s="22"/>
      <c r="AB213" s="22"/>
      <c r="AC213" s="22"/>
      <c r="AD213" s="22"/>
      <c r="AE213" s="22"/>
      <c r="AF213" s="22"/>
      <c r="AG213" s="22"/>
      <c r="AH213" s="22"/>
      <c r="AI213" s="22"/>
    </row>
    <row r="214" spans="1:35" ht="12" customHeight="1">
      <c r="A214" s="22"/>
      <c r="B214" s="18"/>
      <c r="C214" s="18"/>
      <c r="D214" s="127"/>
      <c r="E214" s="66"/>
      <c r="F214" s="18"/>
      <c r="G214" s="18"/>
      <c r="H214" s="18"/>
      <c r="I214" s="18"/>
      <c r="J214" s="18"/>
      <c r="K214" s="148"/>
      <c r="L214" s="18"/>
      <c r="M214" s="18"/>
      <c r="N214" s="18"/>
      <c r="O214" s="18"/>
      <c r="P214" s="18"/>
      <c r="Q214" s="18"/>
      <c r="R214" s="18"/>
      <c r="S214" s="18"/>
      <c r="T214" s="18"/>
      <c r="U214" s="18"/>
      <c r="V214" s="18"/>
      <c r="W214" s="18"/>
      <c r="X214" s="18"/>
      <c r="Y214" s="18"/>
      <c r="Z214" s="22"/>
      <c r="AA214" s="22"/>
      <c r="AB214" s="22"/>
      <c r="AC214" s="22"/>
      <c r="AD214" s="22"/>
      <c r="AE214" s="22"/>
      <c r="AF214" s="22"/>
      <c r="AG214" s="22"/>
      <c r="AH214" s="22"/>
      <c r="AI214" s="22"/>
    </row>
    <row r="215" spans="1:35" ht="12" customHeight="1">
      <c r="A215" s="22"/>
      <c r="B215" s="18"/>
      <c r="C215" s="18"/>
      <c r="D215" s="127"/>
      <c r="E215" s="66"/>
      <c r="F215" s="18"/>
      <c r="G215" s="18"/>
      <c r="H215" s="18"/>
      <c r="I215" s="18"/>
      <c r="J215" s="18"/>
      <c r="K215" s="148"/>
      <c r="L215" s="18"/>
      <c r="M215" s="18"/>
      <c r="N215" s="18"/>
      <c r="O215" s="18"/>
      <c r="P215" s="18"/>
      <c r="Q215" s="18"/>
      <c r="R215" s="18"/>
      <c r="S215" s="18"/>
      <c r="T215" s="18"/>
      <c r="U215" s="18"/>
      <c r="V215" s="18"/>
      <c r="W215" s="18"/>
      <c r="X215" s="18"/>
      <c r="Y215" s="18"/>
      <c r="Z215" s="22"/>
      <c r="AA215" s="22"/>
      <c r="AB215" s="22"/>
      <c r="AC215" s="22"/>
      <c r="AD215" s="22"/>
      <c r="AE215" s="22"/>
      <c r="AF215" s="22"/>
      <c r="AG215" s="22"/>
      <c r="AH215" s="22"/>
      <c r="AI215" s="22"/>
    </row>
    <row r="216" spans="1:35" ht="12" customHeight="1">
      <c r="A216" s="22"/>
      <c r="B216" s="18"/>
      <c r="C216" s="18"/>
      <c r="D216" s="127"/>
      <c r="E216" s="66"/>
      <c r="F216" s="18"/>
      <c r="G216" s="18"/>
      <c r="H216" s="18"/>
      <c r="I216" s="18"/>
      <c r="J216" s="18"/>
      <c r="K216" s="148"/>
      <c r="L216" s="18"/>
      <c r="M216" s="18"/>
      <c r="N216" s="18"/>
      <c r="O216" s="18"/>
      <c r="P216" s="18"/>
      <c r="Q216" s="18"/>
      <c r="R216" s="18"/>
      <c r="S216" s="18"/>
      <c r="T216" s="18"/>
      <c r="U216" s="18"/>
      <c r="V216" s="18"/>
      <c r="W216" s="18"/>
      <c r="X216" s="18"/>
      <c r="Y216" s="18"/>
      <c r="Z216" s="22"/>
      <c r="AA216" s="22"/>
      <c r="AB216" s="22"/>
      <c r="AC216" s="22"/>
      <c r="AD216" s="22"/>
      <c r="AE216" s="22"/>
      <c r="AF216" s="22"/>
      <c r="AG216" s="22"/>
      <c r="AH216" s="22"/>
      <c r="AI216" s="22"/>
    </row>
    <row r="217" spans="1:35" ht="12" customHeight="1">
      <c r="A217" s="22"/>
      <c r="B217" s="18"/>
      <c r="C217" s="18"/>
      <c r="D217" s="127"/>
      <c r="E217" s="66"/>
      <c r="F217" s="18"/>
      <c r="G217" s="18"/>
      <c r="H217" s="18"/>
      <c r="I217" s="18"/>
      <c r="J217" s="18"/>
      <c r="K217" s="148"/>
      <c r="L217" s="18"/>
      <c r="M217" s="18"/>
      <c r="N217" s="18"/>
      <c r="O217" s="18"/>
      <c r="P217" s="18"/>
      <c r="Q217" s="18"/>
      <c r="R217" s="18"/>
      <c r="S217" s="18"/>
      <c r="T217" s="18"/>
      <c r="U217" s="18"/>
      <c r="V217" s="18"/>
      <c r="W217" s="18"/>
      <c r="X217" s="18"/>
      <c r="Y217" s="18"/>
      <c r="Z217" s="22"/>
      <c r="AA217" s="22"/>
      <c r="AB217" s="22"/>
      <c r="AC217" s="22"/>
      <c r="AD217" s="22"/>
      <c r="AE217" s="22"/>
      <c r="AF217" s="22"/>
      <c r="AG217" s="22"/>
      <c r="AH217" s="22"/>
      <c r="AI217" s="22"/>
    </row>
    <row r="218" spans="1:35" ht="12" customHeight="1">
      <c r="A218" s="22"/>
      <c r="B218" s="18"/>
      <c r="C218" s="18"/>
      <c r="D218" s="127"/>
      <c r="E218" s="66"/>
      <c r="F218" s="18"/>
      <c r="G218" s="18"/>
      <c r="H218" s="18"/>
      <c r="I218" s="18"/>
      <c r="J218" s="18"/>
      <c r="K218" s="148"/>
      <c r="L218" s="18"/>
      <c r="M218" s="18"/>
      <c r="N218" s="18"/>
      <c r="O218" s="18"/>
      <c r="P218" s="18"/>
      <c r="Q218" s="18"/>
      <c r="R218" s="18"/>
      <c r="S218" s="18"/>
      <c r="T218" s="18"/>
      <c r="U218" s="18"/>
      <c r="V218" s="18"/>
      <c r="W218" s="18"/>
      <c r="X218" s="18"/>
      <c r="Y218" s="18"/>
      <c r="Z218" s="22"/>
      <c r="AA218" s="22"/>
      <c r="AB218" s="22"/>
      <c r="AC218" s="22"/>
      <c r="AD218" s="22"/>
      <c r="AE218" s="22"/>
      <c r="AF218" s="22"/>
      <c r="AG218" s="22"/>
      <c r="AH218" s="22"/>
      <c r="AI218" s="22"/>
    </row>
    <row r="219" spans="1:35" ht="12" customHeight="1">
      <c r="A219" s="22"/>
      <c r="B219" s="18"/>
      <c r="C219" s="18"/>
      <c r="D219" s="127"/>
      <c r="E219" s="66"/>
      <c r="F219" s="18"/>
      <c r="G219" s="18"/>
      <c r="H219" s="18"/>
      <c r="I219" s="18"/>
      <c r="J219" s="18"/>
      <c r="K219" s="148"/>
      <c r="L219" s="18"/>
      <c r="M219" s="18"/>
      <c r="N219" s="18"/>
      <c r="O219" s="18"/>
      <c r="P219" s="18"/>
      <c r="Q219" s="18"/>
      <c r="R219" s="18"/>
      <c r="S219" s="18"/>
      <c r="T219" s="18"/>
      <c r="U219" s="18"/>
      <c r="V219" s="18"/>
      <c r="W219" s="18"/>
      <c r="X219" s="18"/>
      <c r="Y219" s="18"/>
      <c r="Z219" s="22"/>
      <c r="AA219" s="22"/>
      <c r="AB219" s="22"/>
      <c r="AC219" s="22"/>
      <c r="AD219" s="22"/>
      <c r="AE219" s="22"/>
      <c r="AF219" s="22"/>
      <c r="AG219" s="22"/>
      <c r="AH219" s="22"/>
      <c r="AI219" s="22"/>
    </row>
    <row r="220" spans="1:35" ht="12" customHeight="1">
      <c r="A220" s="22"/>
      <c r="B220" s="18"/>
      <c r="C220" s="18"/>
      <c r="D220" s="127"/>
      <c r="E220" s="66"/>
      <c r="F220" s="18"/>
      <c r="G220" s="18"/>
      <c r="H220" s="18"/>
      <c r="I220" s="18"/>
      <c r="J220" s="18"/>
      <c r="K220" s="148"/>
      <c r="L220" s="18"/>
      <c r="M220" s="18"/>
      <c r="N220" s="18"/>
      <c r="O220" s="18"/>
      <c r="P220" s="18"/>
      <c r="Q220" s="18"/>
      <c r="R220" s="18"/>
      <c r="S220" s="18"/>
      <c r="T220" s="18"/>
      <c r="U220" s="18"/>
      <c r="V220" s="18"/>
      <c r="W220" s="18"/>
      <c r="X220" s="18"/>
      <c r="Y220" s="18"/>
      <c r="Z220" s="22"/>
      <c r="AA220" s="22"/>
      <c r="AB220" s="22"/>
      <c r="AC220" s="22"/>
      <c r="AD220" s="22"/>
      <c r="AE220" s="22"/>
      <c r="AF220" s="22"/>
      <c r="AG220" s="22"/>
      <c r="AH220" s="22"/>
      <c r="AI220" s="22"/>
    </row>
    <row r="221" spans="1:35" ht="12" customHeight="1">
      <c r="A221" s="22"/>
      <c r="B221" s="18"/>
      <c r="C221" s="18"/>
      <c r="D221" s="127"/>
      <c r="E221" s="66"/>
      <c r="F221" s="18"/>
      <c r="G221" s="18"/>
      <c r="H221" s="18"/>
      <c r="I221" s="18"/>
      <c r="J221" s="18"/>
      <c r="K221" s="148"/>
      <c r="L221" s="18"/>
      <c r="M221" s="18"/>
      <c r="N221" s="18"/>
      <c r="O221" s="18"/>
      <c r="P221" s="18"/>
      <c r="Q221" s="18"/>
      <c r="R221" s="18"/>
      <c r="S221" s="18"/>
      <c r="T221" s="18"/>
      <c r="U221" s="18"/>
      <c r="V221" s="18"/>
      <c r="W221" s="18"/>
      <c r="X221" s="18"/>
      <c r="Y221" s="18"/>
      <c r="Z221" s="22"/>
      <c r="AA221" s="22"/>
      <c r="AB221" s="22"/>
      <c r="AC221" s="22"/>
      <c r="AD221" s="22"/>
      <c r="AE221" s="22"/>
      <c r="AF221" s="22"/>
      <c r="AG221" s="22"/>
      <c r="AH221" s="22"/>
      <c r="AI221" s="22"/>
    </row>
    <row r="222" spans="1:35" ht="12" customHeight="1">
      <c r="A222" s="22"/>
      <c r="B222" s="18"/>
      <c r="C222" s="18"/>
      <c r="D222" s="127"/>
      <c r="E222" s="66"/>
      <c r="F222" s="18"/>
      <c r="G222" s="18"/>
      <c r="H222" s="18"/>
      <c r="I222" s="18"/>
      <c r="J222" s="18"/>
      <c r="K222" s="148"/>
      <c r="L222" s="18"/>
      <c r="M222" s="18"/>
      <c r="N222" s="18"/>
      <c r="O222" s="18"/>
      <c r="P222" s="18"/>
      <c r="Q222" s="18"/>
      <c r="R222" s="18"/>
      <c r="S222" s="18"/>
      <c r="T222" s="18"/>
      <c r="U222" s="18"/>
      <c r="V222" s="18"/>
      <c r="W222" s="18"/>
      <c r="X222" s="18"/>
      <c r="Y222" s="18"/>
      <c r="Z222" s="22"/>
      <c r="AA222" s="22"/>
      <c r="AB222" s="22"/>
      <c r="AC222" s="22"/>
      <c r="AD222" s="22"/>
      <c r="AE222" s="22"/>
      <c r="AF222" s="22"/>
      <c r="AG222" s="22"/>
      <c r="AH222" s="22"/>
      <c r="AI222" s="22"/>
    </row>
    <row r="223" spans="1:35" ht="12" customHeight="1">
      <c r="A223" s="22"/>
      <c r="B223" s="18"/>
      <c r="C223" s="18"/>
      <c r="D223" s="127"/>
      <c r="E223" s="66"/>
      <c r="F223" s="18"/>
      <c r="G223" s="18"/>
      <c r="H223" s="18"/>
      <c r="I223" s="18"/>
      <c r="J223" s="18"/>
      <c r="K223" s="148"/>
      <c r="L223" s="18"/>
      <c r="M223" s="18"/>
      <c r="N223" s="18"/>
      <c r="O223" s="18"/>
      <c r="P223" s="18"/>
      <c r="Q223" s="18"/>
      <c r="R223" s="18"/>
      <c r="S223" s="18"/>
      <c r="T223" s="18"/>
      <c r="U223" s="18"/>
      <c r="V223" s="18"/>
      <c r="W223" s="18"/>
      <c r="X223" s="18"/>
      <c r="Y223" s="18"/>
      <c r="Z223" s="22"/>
      <c r="AA223" s="22"/>
      <c r="AB223" s="22"/>
      <c r="AC223" s="22"/>
      <c r="AD223" s="22"/>
      <c r="AE223" s="22"/>
      <c r="AF223" s="22"/>
      <c r="AG223" s="22"/>
      <c r="AH223" s="22"/>
      <c r="AI223" s="22"/>
    </row>
    <row r="224" spans="1:35" ht="12" customHeight="1">
      <c r="A224" s="22"/>
      <c r="B224" s="18"/>
      <c r="C224" s="18"/>
      <c r="D224" s="127"/>
      <c r="E224" s="66"/>
      <c r="F224" s="18"/>
      <c r="G224" s="18"/>
      <c r="H224" s="18"/>
      <c r="I224" s="18"/>
      <c r="J224" s="18"/>
      <c r="K224" s="148"/>
      <c r="L224" s="18"/>
      <c r="M224" s="18"/>
      <c r="N224" s="18"/>
      <c r="O224" s="18"/>
      <c r="P224" s="18"/>
      <c r="Q224" s="18"/>
      <c r="R224" s="18"/>
      <c r="S224" s="18"/>
      <c r="T224" s="18"/>
      <c r="U224" s="18"/>
      <c r="V224" s="18"/>
      <c r="W224" s="18"/>
      <c r="X224" s="18"/>
      <c r="Y224" s="18"/>
      <c r="Z224" s="22"/>
      <c r="AA224" s="22"/>
      <c r="AB224" s="22"/>
      <c r="AC224" s="22"/>
      <c r="AD224" s="22"/>
      <c r="AE224" s="22"/>
      <c r="AF224" s="22"/>
      <c r="AG224" s="22"/>
      <c r="AH224" s="22"/>
      <c r="AI224" s="22"/>
    </row>
    <row r="225" spans="1:35" ht="12" customHeight="1">
      <c r="A225" s="22"/>
      <c r="B225" s="18"/>
      <c r="C225" s="18"/>
      <c r="D225" s="127"/>
      <c r="E225" s="66"/>
      <c r="F225" s="18"/>
      <c r="G225" s="18"/>
      <c r="H225" s="18"/>
      <c r="I225" s="18"/>
      <c r="J225" s="18"/>
      <c r="K225" s="148"/>
      <c r="L225" s="18"/>
      <c r="M225" s="18"/>
      <c r="N225" s="18"/>
      <c r="O225" s="18"/>
      <c r="P225" s="18"/>
      <c r="Q225" s="18"/>
      <c r="R225" s="18"/>
      <c r="S225" s="18"/>
      <c r="T225" s="18"/>
      <c r="U225" s="18"/>
      <c r="V225" s="18"/>
      <c r="W225" s="18"/>
      <c r="X225" s="18"/>
      <c r="Y225" s="18"/>
      <c r="Z225" s="22"/>
      <c r="AA225" s="22"/>
      <c r="AB225" s="22"/>
      <c r="AC225" s="22"/>
      <c r="AD225" s="22"/>
      <c r="AE225" s="22"/>
      <c r="AF225" s="22"/>
      <c r="AG225" s="22"/>
      <c r="AH225" s="22"/>
      <c r="AI225" s="22"/>
    </row>
    <row r="226" spans="1:35" ht="12" customHeight="1">
      <c r="A226" s="22"/>
      <c r="B226" s="18"/>
      <c r="C226" s="18"/>
      <c r="D226" s="127"/>
      <c r="E226" s="66"/>
      <c r="F226" s="18"/>
      <c r="G226" s="18"/>
      <c r="H226" s="18"/>
      <c r="I226" s="18"/>
      <c r="J226" s="18"/>
      <c r="K226" s="148"/>
      <c r="L226" s="18"/>
      <c r="M226" s="18"/>
      <c r="N226" s="18"/>
      <c r="O226" s="18"/>
      <c r="P226" s="18"/>
      <c r="Q226" s="18"/>
      <c r="R226" s="18"/>
      <c r="S226" s="18"/>
      <c r="T226" s="18"/>
      <c r="U226" s="18"/>
      <c r="V226" s="18"/>
      <c r="W226" s="18"/>
      <c r="X226" s="18"/>
      <c r="Y226" s="18"/>
      <c r="Z226" s="22"/>
      <c r="AA226" s="22"/>
      <c r="AB226" s="22"/>
      <c r="AC226" s="22"/>
      <c r="AD226" s="22"/>
      <c r="AE226" s="22"/>
      <c r="AF226" s="22"/>
      <c r="AG226" s="22"/>
      <c r="AH226" s="22"/>
      <c r="AI226" s="22"/>
    </row>
    <row r="227" spans="1:35" ht="12" customHeight="1">
      <c r="A227" s="22"/>
      <c r="B227" s="18"/>
      <c r="C227" s="18"/>
      <c r="D227" s="127"/>
      <c r="E227" s="66"/>
      <c r="F227" s="18"/>
      <c r="G227" s="18"/>
      <c r="H227" s="18"/>
      <c r="I227" s="18"/>
      <c r="J227" s="18"/>
      <c r="K227" s="148"/>
      <c r="L227" s="18"/>
      <c r="M227" s="18"/>
      <c r="N227" s="18"/>
      <c r="O227" s="18"/>
      <c r="P227" s="18"/>
      <c r="Q227" s="18"/>
      <c r="R227" s="18"/>
      <c r="S227" s="18"/>
      <c r="T227" s="18"/>
      <c r="U227" s="18"/>
      <c r="V227" s="18"/>
      <c r="W227" s="18"/>
      <c r="X227" s="18"/>
      <c r="Y227" s="18"/>
      <c r="Z227" s="22"/>
      <c r="AA227" s="22"/>
      <c r="AB227" s="22"/>
      <c r="AC227" s="22"/>
      <c r="AD227" s="22"/>
      <c r="AE227" s="22"/>
      <c r="AF227" s="22"/>
      <c r="AG227" s="22"/>
      <c r="AH227" s="22"/>
      <c r="AI227" s="22"/>
    </row>
    <row r="228" spans="1:35" ht="12" customHeight="1">
      <c r="A228" s="22"/>
      <c r="B228" s="18"/>
      <c r="C228" s="18"/>
      <c r="D228" s="127"/>
      <c r="E228" s="66"/>
      <c r="F228" s="18"/>
      <c r="G228" s="18"/>
      <c r="H228" s="18"/>
      <c r="I228" s="18"/>
      <c r="J228" s="18"/>
      <c r="K228" s="148"/>
      <c r="L228" s="18"/>
      <c r="M228" s="18"/>
      <c r="N228" s="18"/>
      <c r="O228" s="18"/>
      <c r="P228" s="18"/>
      <c r="Q228" s="18"/>
      <c r="R228" s="18"/>
      <c r="S228" s="18"/>
      <c r="T228" s="18"/>
      <c r="U228" s="18"/>
      <c r="V228" s="18"/>
      <c r="W228" s="18"/>
      <c r="X228" s="18"/>
      <c r="Y228" s="18"/>
      <c r="Z228" s="22"/>
      <c r="AA228" s="22"/>
      <c r="AB228" s="22"/>
      <c r="AC228" s="22"/>
      <c r="AD228" s="22"/>
      <c r="AE228" s="22"/>
      <c r="AF228" s="22"/>
      <c r="AG228" s="22"/>
      <c r="AH228" s="22"/>
      <c r="AI228" s="22"/>
    </row>
    <row r="229" spans="1:35" ht="12" customHeight="1">
      <c r="A229" s="22"/>
      <c r="B229" s="18"/>
      <c r="C229" s="18"/>
      <c r="D229" s="127"/>
      <c r="E229" s="66"/>
      <c r="F229" s="18"/>
      <c r="G229" s="18"/>
      <c r="H229" s="18"/>
      <c r="I229" s="18"/>
      <c r="J229" s="18"/>
      <c r="K229" s="148"/>
      <c r="L229" s="18"/>
      <c r="M229" s="18"/>
      <c r="N229" s="18"/>
      <c r="O229" s="18"/>
      <c r="P229" s="18"/>
      <c r="Q229" s="18"/>
      <c r="R229" s="18"/>
      <c r="S229" s="18"/>
      <c r="T229" s="18"/>
      <c r="U229" s="18"/>
      <c r="V229" s="18"/>
      <c r="W229" s="18"/>
      <c r="X229" s="18"/>
      <c r="Y229" s="18"/>
      <c r="Z229" s="22"/>
      <c r="AA229" s="22"/>
      <c r="AB229" s="22"/>
      <c r="AC229" s="22"/>
      <c r="AD229" s="22"/>
      <c r="AE229" s="22"/>
      <c r="AF229" s="22"/>
      <c r="AG229" s="22"/>
      <c r="AH229" s="22"/>
      <c r="AI229" s="22"/>
    </row>
    <row r="230" spans="1:35" ht="12" customHeight="1">
      <c r="A230" s="22"/>
      <c r="B230" s="18"/>
      <c r="C230" s="18"/>
      <c r="D230" s="127"/>
      <c r="E230" s="66"/>
      <c r="F230" s="18"/>
      <c r="G230" s="18"/>
      <c r="H230" s="18"/>
      <c r="I230" s="18"/>
      <c r="J230" s="18"/>
      <c r="K230" s="148"/>
      <c r="L230" s="18"/>
      <c r="M230" s="18"/>
      <c r="N230" s="18"/>
      <c r="O230" s="18"/>
      <c r="P230" s="18"/>
      <c r="Q230" s="18"/>
      <c r="R230" s="18"/>
      <c r="S230" s="18"/>
      <c r="T230" s="18"/>
      <c r="U230" s="18"/>
      <c r="V230" s="18"/>
      <c r="W230" s="18"/>
      <c r="X230" s="18"/>
      <c r="Y230" s="18"/>
      <c r="Z230" s="22"/>
      <c r="AA230" s="22"/>
      <c r="AB230" s="22"/>
      <c r="AC230" s="22"/>
      <c r="AD230" s="22"/>
      <c r="AE230" s="22"/>
      <c r="AF230" s="22"/>
      <c r="AG230" s="22"/>
      <c r="AH230" s="22"/>
      <c r="AI230" s="22"/>
    </row>
    <row r="231" spans="1:35" ht="12" customHeight="1">
      <c r="A231" s="22"/>
      <c r="B231" s="18"/>
      <c r="C231" s="18"/>
      <c r="D231" s="127"/>
      <c r="E231" s="66"/>
      <c r="F231" s="18"/>
      <c r="G231" s="18"/>
      <c r="H231" s="18"/>
      <c r="I231" s="18"/>
      <c r="J231" s="18"/>
      <c r="K231" s="148"/>
      <c r="L231" s="18"/>
      <c r="M231" s="18"/>
      <c r="N231" s="18"/>
      <c r="O231" s="18"/>
      <c r="P231" s="18"/>
      <c r="Q231" s="18"/>
      <c r="R231" s="18"/>
      <c r="S231" s="18"/>
      <c r="T231" s="18"/>
      <c r="U231" s="18"/>
      <c r="V231" s="18"/>
      <c r="W231" s="18"/>
      <c r="X231" s="18"/>
      <c r="Y231" s="18"/>
      <c r="Z231" s="22"/>
      <c r="AA231" s="22"/>
      <c r="AB231" s="22"/>
      <c r="AC231" s="22"/>
      <c r="AD231" s="22"/>
      <c r="AE231" s="22"/>
      <c r="AF231" s="22"/>
      <c r="AG231" s="22"/>
      <c r="AH231" s="22"/>
      <c r="AI231" s="22"/>
    </row>
    <row r="232" spans="1:35" ht="12" customHeight="1">
      <c r="A232" s="22"/>
      <c r="B232" s="18"/>
      <c r="C232" s="18"/>
      <c r="D232" s="127"/>
      <c r="E232" s="66"/>
      <c r="F232" s="18"/>
      <c r="G232" s="18"/>
      <c r="H232" s="18"/>
      <c r="I232" s="18"/>
      <c r="J232" s="18"/>
      <c r="K232" s="148"/>
      <c r="L232" s="18"/>
      <c r="M232" s="18"/>
      <c r="N232" s="18"/>
      <c r="O232" s="18"/>
      <c r="P232" s="18"/>
      <c r="Q232" s="18"/>
      <c r="R232" s="18"/>
      <c r="S232" s="18"/>
      <c r="T232" s="18"/>
      <c r="U232" s="18"/>
      <c r="V232" s="18"/>
      <c r="W232" s="18"/>
      <c r="X232" s="18"/>
      <c r="Y232" s="18"/>
      <c r="Z232" s="22"/>
      <c r="AA232" s="22"/>
      <c r="AB232" s="22"/>
      <c r="AC232" s="22"/>
      <c r="AD232" s="22"/>
      <c r="AE232" s="22"/>
      <c r="AF232" s="22"/>
      <c r="AG232" s="22"/>
      <c r="AH232" s="22"/>
      <c r="AI232" s="22"/>
    </row>
    <row r="233" spans="1:35" ht="12" customHeight="1">
      <c r="A233" s="22"/>
      <c r="B233" s="18"/>
      <c r="C233" s="18"/>
      <c r="D233" s="127"/>
      <c r="E233" s="66"/>
      <c r="F233" s="18"/>
      <c r="G233" s="18"/>
      <c r="H233" s="18"/>
      <c r="I233" s="18"/>
      <c r="J233" s="18"/>
      <c r="K233" s="148"/>
      <c r="L233" s="18"/>
      <c r="M233" s="18"/>
      <c r="N233" s="18"/>
      <c r="O233" s="18"/>
      <c r="P233" s="18"/>
      <c r="Q233" s="18"/>
      <c r="R233" s="18"/>
      <c r="S233" s="18"/>
      <c r="T233" s="18"/>
      <c r="U233" s="18"/>
      <c r="V233" s="18"/>
      <c r="W233" s="18"/>
      <c r="X233" s="18"/>
      <c r="Y233" s="18"/>
      <c r="Z233" s="22"/>
      <c r="AA233" s="22"/>
      <c r="AB233" s="22"/>
      <c r="AC233" s="22"/>
      <c r="AD233" s="22"/>
      <c r="AE233" s="22"/>
      <c r="AF233" s="22"/>
      <c r="AG233" s="22"/>
      <c r="AH233" s="22"/>
      <c r="AI233" s="22"/>
    </row>
    <row r="234" spans="1:35" ht="12" customHeight="1">
      <c r="A234" s="22"/>
      <c r="B234" s="18"/>
      <c r="C234" s="18"/>
      <c r="D234" s="127"/>
      <c r="E234" s="66"/>
      <c r="F234" s="18"/>
      <c r="G234" s="18"/>
      <c r="H234" s="18"/>
      <c r="I234" s="18"/>
      <c r="J234" s="18"/>
      <c r="K234" s="148"/>
      <c r="L234" s="18"/>
      <c r="M234" s="18"/>
      <c r="N234" s="18"/>
      <c r="O234" s="18"/>
      <c r="P234" s="18"/>
      <c r="Q234" s="18"/>
      <c r="R234" s="18"/>
      <c r="S234" s="18"/>
      <c r="T234" s="18"/>
      <c r="U234" s="18"/>
      <c r="V234" s="18"/>
      <c r="W234" s="18"/>
      <c r="X234" s="18"/>
      <c r="Y234" s="18"/>
      <c r="Z234" s="22"/>
      <c r="AA234" s="22"/>
      <c r="AB234" s="22"/>
      <c r="AC234" s="22"/>
      <c r="AD234" s="22"/>
      <c r="AE234" s="22"/>
      <c r="AF234" s="22"/>
      <c r="AG234" s="22"/>
      <c r="AH234" s="22"/>
      <c r="AI234" s="22"/>
    </row>
    <row r="235" spans="1:35" ht="12" customHeight="1">
      <c r="A235" s="22"/>
      <c r="B235" s="18"/>
      <c r="C235" s="18"/>
      <c r="D235" s="127"/>
      <c r="E235" s="66"/>
      <c r="F235" s="18"/>
      <c r="G235" s="18"/>
      <c r="H235" s="18"/>
      <c r="I235" s="18"/>
      <c r="J235" s="18"/>
      <c r="K235" s="148"/>
      <c r="L235" s="18"/>
      <c r="M235" s="18"/>
      <c r="N235" s="18"/>
      <c r="O235" s="18"/>
      <c r="P235" s="18"/>
      <c r="Q235" s="18"/>
      <c r="R235" s="18"/>
      <c r="S235" s="18"/>
      <c r="T235" s="18"/>
      <c r="U235" s="18"/>
      <c r="V235" s="18"/>
      <c r="W235" s="18"/>
      <c r="X235" s="18"/>
      <c r="Y235" s="18"/>
      <c r="Z235" s="22"/>
      <c r="AA235" s="22"/>
      <c r="AB235" s="22"/>
      <c r="AC235" s="22"/>
      <c r="AD235" s="22"/>
      <c r="AE235" s="22"/>
      <c r="AF235" s="22"/>
      <c r="AG235" s="22"/>
      <c r="AH235" s="22"/>
      <c r="AI235" s="22"/>
    </row>
    <row r="236" spans="1:35" ht="12" customHeight="1">
      <c r="A236" s="22"/>
      <c r="B236" s="18"/>
      <c r="C236" s="18"/>
      <c r="D236" s="127"/>
      <c r="E236" s="66"/>
      <c r="F236" s="18"/>
      <c r="G236" s="18"/>
      <c r="H236" s="18"/>
      <c r="I236" s="18"/>
      <c r="J236" s="18"/>
      <c r="K236" s="148"/>
      <c r="L236" s="18"/>
      <c r="M236" s="18"/>
      <c r="N236" s="18"/>
      <c r="O236" s="18"/>
      <c r="P236" s="18"/>
      <c r="Q236" s="18"/>
      <c r="R236" s="18"/>
      <c r="S236" s="18"/>
      <c r="T236" s="18"/>
      <c r="U236" s="18"/>
      <c r="V236" s="18"/>
      <c r="W236" s="18"/>
      <c r="X236" s="18"/>
      <c r="Y236" s="18"/>
      <c r="Z236" s="22"/>
      <c r="AA236" s="22"/>
      <c r="AB236" s="22"/>
      <c r="AC236" s="22"/>
      <c r="AD236" s="22"/>
      <c r="AE236" s="22"/>
      <c r="AF236" s="22"/>
      <c r="AG236" s="22"/>
      <c r="AH236" s="22"/>
      <c r="AI236" s="22"/>
    </row>
    <row r="237" spans="1:35" ht="12" customHeight="1">
      <c r="A237" s="22"/>
      <c r="B237" s="18"/>
      <c r="C237" s="18"/>
      <c r="D237" s="127"/>
      <c r="E237" s="66"/>
      <c r="F237" s="18"/>
      <c r="G237" s="18"/>
      <c r="H237" s="18"/>
      <c r="I237" s="18"/>
      <c r="J237" s="18"/>
      <c r="K237" s="148"/>
      <c r="L237" s="18"/>
      <c r="M237" s="18"/>
      <c r="N237" s="18"/>
      <c r="O237" s="18"/>
      <c r="P237" s="18"/>
      <c r="Q237" s="18"/>
      <c r="R237" s="18"/>
      <c r="S237" s="18"/>
      <c r="T237" s="18"/>
      <c r="U237" s="18"/>
      <c r="V237" s="18"/>
      <c r="W237" s="18"/>
      <c r="X237" s="18"/>
      <c r="Y237" s="18"/>
      <c r="Z237" s="22"/>
      <c r="AA237" s="22"/>
      <c r="AB237" s="22"/>
      <c r="AC237" s="22"/>
      <c r="AD237" s="22"/>
      <c r="AE237" s="22"/>
      <c r="AF237" s="22"/>
      <c r="AG237" s="22"/>
      <c r="AH237" s="22"/>
      <c r="AI237" s="22"/>
    </row>
    <row r="238" spans="1:35" ht="12" customHeight="1">
      <c r="A238" s="22"/>
      <c r="B238" s="18"/>
      <c r="C238" s="18"/>
      <c r="D238" s="127"/>
      <c r="E238" s="66"/>
      <c r="F238" s="18"/>
      <c r="G238" s="18"/>
      <c r="H238" s="18"/>
      <c r="I238" s="18"/>
      <c r="J238" s="18"/>
      <c r="K238" s="148"/>
      <c r="L238" s="18"/>
      <c r="M238" s="18"/>
      <c r="N238" s="18"/>
      <c r="O238" s="18"/>
      <c r="P238" s="18"/>
      <c r="Q238" s="18"/>
      <c r="R238" s="18"/>
      <c r="S238" s="18"/>
      <c r="T238" s="18"/>
      <c r="U238" s="18"/>
      <c r="V238" s="18"/>
      <c r="W238" s="18"/>
      <c r="X238" s="18"/>
      <c r="Y238" s="18"/>
      <c r="Z238" s="22"/>
      <c r="AA238" s="22"/>
      <c r="AB238" s="22"/>
      <c r="AC238" s="22"/>
      <c r="AD238" s="22"/>
      <c r="AE238" s="22"/>
      <c r="AF238" s="22"/>
      <c r="AG238" s="22"/>
      <c r="AH238" s="22"/>
      <c r="AI238" s="22"/>
    </row>
    <row r="239" spans="1:35" ht="12" customHeight="1">
      <c r="A239" s="22"/>
      <c r="B239" s="18"/>
      <c r="C239" s="18"/>
      <c r="D239" s="127"/>
      <c r="E239" s="66"/>
      <c r="F239" s="18"/>
      <c r="G239" s="18"/>
      <c r="H239" s="18"/>
      <c r="I239" s="18"/>
      <c r="J239" s="18"/>
      <c r="K239" s="148"/>
      <c r="L239" s="18"/>
      <c r="M239" s="18"/>
      <c r="N239" s="18"/>
      <c r="O239" s="18"/>
      <c r="P239" s="18"/>
      <c r="Q239" s="18"/>
      <c r="R239" s="18"/>
      <c r="S239" s="18"/>
      <c r="T239" s="18"/>
      <c r="U239" s="18"/>
      <c r="V239" s="18"/>
      <c r="W239" s="18"/>
      <c r="X239" s="18"/>
      <c r="Y239" s="18"/>
      <c r="Z239" s="22"/>
      <c r="AA239" s="22"/>
      <c r="AB239" s="22"/>
      <c r="AC239" s="22"/>
      <c r="AD239" s="22"/>
      <c r="AE239" s="22"/>
      <c r="AF239" s="22"/>
      <c r="AG239" s="22"/>
      <c r="AH239" s="22"/>
      <c r="AI239" s="22"/>
    </row>
    <row r="240" spans="1:35" ht="12" customHeight="1">
      <c r="A240" s="22"/>
      <c r="B240" s="18"/>
      <c r="C240" s="18"/>
      <c r="D240" s="127"/>
      <c r="E240" s="66"/>
      <c r="F240" s="18"/>
      <c r="G240" s="18"/>
      <c r="H240" s="18"/>
      <c r="I240" s="18"/>
      <c r="J240" s="18"/>
      <c r="K240" s="148"/>
      <c r="L240" s="18"/>
      <c r="M240" s="18"/>
      <c r="N240" s="18"/>
      <c r="O240" s="18"/>
      <c r="P240" s="18"/>
      <c r="Q240" s="18"/>
      <c r="R240" s="18"/>
      <c r="S240" s="18"/>
      <c r="T240" s="18"/>
      <c r="U240" s="18"/>
      <c r="V240" s="18"/>
      <c r="W240" s="18"/>
      <c r="X240" s="18"/>
      <c r="Y240" s="18"/>
      <c r="Z240" s="22"/>
      <c r="AA240" s="22"/>
      <c r="AB240" s="22"/>
      <c r="AC240" s="22"/>
      <c r="AD240" s="22"/>
      <c r="AE240" s="22"/>
      <c r="AF240" s="22"/>
      <c r="AG240" s="22"/>
      <c r="AH240" s="22"/>
      <c r="AI240" s="22"/>
    </row>
    <row r="241" spans="1:35" ht="12" customHeight="1">
      <c r="A241" s="22"/>
      <c r="B241" s="18"/>
      <c r="C241" s="18"/>
      <c r="D241" s="127"/>
      <c r="E241" s="66"/>
      <c r="F241" s="18"/>
      <c r="G241" s="18"/>
      <c r="H241" s="18"/>
      <c r="I241" s="18"/>
      <c r="J241" s="18"/>
      <c r="K241" s="148"/>
      <c r="L241" s="18"/>
      <c r="M241" s="18"/>
      <c r="N241" s="18"/>
      <c r="O241" s="18"/>
      <c r="P241" s="18"/>
      <c r="Q241" s="18"/>
      <c r="R241" s="18"/>
      <c r="S241" s="18"/>
      <c r="T241" s="18"/>
      <c r="U241" s="18"/>
      <c r="V241" s="18"/>
      <c r="W241" s="18"/>
      <c r="X241" s="18"/>
      <c r="Y241" s="18"/>
      <c r="Z241" s="22"/>
      <c r="AA241" s="22"/>
      <c r="AB241" s="22"/>
      <c r="AC241" s="22"/>
      <c r="AD241" s="22"/>
      <c r="AE241" s="22"/>
      <c r="AF241" s="22"/>
      <c r="AG241" s="22"/>
      <c r="AH241" s="22"/>
      <c r="AI241" s="22"/>
    </row>
    <row r="242" spans="1:35" ht="12" customHeight="1">
      <c r="A242" s="22"/>
      <c r="B242" s="18"/>
      <c r="C242" s="18"/>
      <c r="D242" s="127"/>
      <c r="E242" s="66"/>
      <c r="F242" s="18"/>
      <c r="G242" s="18"/>
      <c r="H242" s="18"/>
      <c r="I242" s="18"/>
      <c r="J242" s="18"/>
      <c r="K242" s="148"/>
      <c r="L242" s="18"/>
      <c r="M242" s="18"/>
      <c r="N242" s="18"/>
      <c r="O242" s="18"/>
      <c r="P242" s="18"/>
      <c r="Q242" s="18"/>
      <c r="R242" s="18"/>
      <c r="S242" s="18"/>
      <c r="T242" s="18"/>
      <c r="U242" s="18"/>
      <c r="V242" s="18"/>
      <c r="W242" s="18"/>
      <c r="X242" s="18"/>
      <c r="Y242" s="18"/>
      <c r="Z242" s="22"/>
      <c r="AA242" s="22"/>
      <c r="AB242" s="22"/>
      <c r="AC242" s="22"/>
      <c r="AD242" s="22"/>
      <c r="AE242" s="22"/>
      <c r="AF242" s="22"/>
      <c r="AG242" s="22"/>
      <c r="AH242" s="22"/>
      <c r="AI242" s="22"/>
    </row>
    <row r="243" spans="1:35" ht="12" customHeight="1">
      <c r="A243" s="22"/>
      <c r="B243" s="18"/>
      <c r="C243" s="18"/>
      <c r="D243" s="127"/>
      <c r="E243" s="66"/>
      <c r="F243" s="18"/>
      <c r="G243" s="18"/>
      <c r="H243" s="18"/>
      <c r="I243" s="18"/>
      <c r="J243" s="18"/>
      <c r="K243" s="148"/>
      <c r="L243" s="18"/>
      <c r="M243" s="18"/>
      <c r="N243" s="18"/>
      <c r="O243" s="18"/>
      <c r="P243" s="18"/>
      <c r="Q243" s="18"/>
      <c r="R243" s="18"/>
      <c r="S243" s="18"/>
      <c r="T243" s="18"/>
      <c r="U243" s="18"/>
      <c r="V243" s="18"/>
      <c r="W243" s="18"/>
      <c r="X243" s="18"/>
      <c r="Y243" s="18"/>
      <c r="Z243" s="22"/>
      <c r="AA243" s="22"/>
      <c r="AB243" s="22"/>
      <c r="AC243" s="22"/>
      <c r="AD243" s="22"/>
      <c r="AE243" s="22"/>
      <c r="AF243" s="22"/>
      <c r="AG243" s="22"/>
      <c r="AH243" s="22"/>
      <c r="AI243" s="22"/>
    </row>
    <row r="244" spans="1:35" ht="12" customHeight="1">
      <c r="A244" s="22"/>
      <c r="B244" s="18"/>
      <c r="C244" s="18"/>
      <c r="D244" s="127"/>
      <c r="E244" s="66"/>
      <c r="F244" s="18"/>
      <c r="G244" s="18"/>
      <c r="H244" s="18"/>
      <c r="I244" s="18"/>
      <c r="J244" s="18"/>
      <c r="K244" s="148"/>
      <c r="L244" s="18"/>
      <c r="M244" s="18"/>
      <c r="N244" s="18"/>
      <c r="O244" s="18"/>
      <c r="P244" s="18"/>
      <c r="Q244" s="18"/>
      <c r="R244" s="18"/>
      <c r="S244" s="18"/>
      <c r="T244" s="18"/>
      <c r="U244" s="18"/>
      <c r="V244" s="18"/>
      <c r="W244" s="18"/>
      <c r="X244" s="18"/>
      <c r="Y244" s="18"/>
      <c r="Z244" s="22"/>
      <c r="AA244" s="22"/>
      <c r="AB244" s="22"/>
      <c r="AC244" s="22"/>
      <c r="AD244" s="22"/>
      <c r="AE244" s="22"/>
      <c r="AF244" s="22"/>
      <c r="AG244" s="22"/>
      <c r="AH244" s="22"/>
      <c r="AI244" s="22"/>
    </row>
    <row r="245" spans="1:35" ht="12" customHeight="1">
      <c r="A245" s="22"/>
      <c r="B245" s="18"/>
      <c r="C245" s="18"/>
      <c r="D245" s="127"/>
      <c r="E245" s="66"/>
      <c r="F245" s="18"/>
      <c r="G245" s="18"/>
      <c r="H245" s="18"/>
      <c r="I245" s="18"/>
      <c r="J245" s="18"/>
      <c r="K245" s="148"/>
      <c r="L245" s="18"/>
      <c r="M245" s="18"/>
      <c r="N245" s="18"/>
      <c r="O245" s="18"/>
      <c r="P245" s="18"/>
      <c r="Q245" s="18"/>
      <c r="R245" s="18"/>
      <c r="S245" s="18"/>
      <c r="T245" s="18"/>
      <c r="U245" s="18"/>
      <c r="V245" s="18"/>
      <c r="W245" s="18"/>
      <c r="X245" s="18"/>
      <c r="Y245" s="18"/>
      <c r="Z245" s="22"/>
      <c r="AA245" s="22"/>
      <c r="AB245" s="22"/>
      <c r="AC245" s="22"/>
      <c r="AD245" s="22"/>
      <c r="AE245" s="22"/>
      <c r="AF245" s="22"/>
      <c r="AG245" s="22"/>
      <c r="AH245" s="22"/>
      <c r="AI245" s="22"/>
    </row>
    <row r="246" spans="1:35" ht="12" customHeight="1">
      <c r="A246" s="22"/>
      <c r="B246" s="18"/>
      <c r="C246" s="18"/>
      <c r="D246" s="127"/>
      <c r="E246" s="66"/>
      <c r="F246" s="18"/>
      <c r="G246" s="18"/>
      <c r="H246" s="18"/>
      <c r="I246" s="18"/>
      <c r="J246" s="18"/>
      <c r="K246" s="148"/>
      <c r="L246" s="18"/>
      <c r="M246" s="18"/>
      <c r="N246" s="18"/>
      <c r="O246" s="18"/>
      <c r="P246" s="18"/>
      <c r="Q246" s="18"/>
      <c r="R246" s="18"/>
      <c r="S246" s="18"/>
      <c r="T246" s="18"/>
      <c r="U246" s="18"/>
      <c r="V246" s="18"/>
      <c r="W246" s="18"/>
      <c r="X246" s="18"/>
      <c r="Y246" s="18"/>
      <c r="Z246" s="22"/>
      <c r="AA246" s="22"/>
      <c r="AB246" s="22"/>
      <c r="AC246" s="22"/>
      <c r="AD246" s="22"/>
      <c r="AE246" s="22"/>
      <c r="AF246" s="22"/>
      <c r="AG246" s="22"/>
      <c r="AH246" s="22"/>
      <c r="AI246" s="22"/>
    </row>
    <row r="247" spans="1:35" ht="12" customHeight="1">
      <c r="A247" s="22"/>
      <c r="B247" s="18"/>
      <c r="C247" s="18"/>
      <c r="D247" s="127"/>
      <c r="E247" s="66"/>
      <c r="F247" s="18"/>
      <c r="G247" s="18"/>
      <c r="H247" s="18"/>
      <c r="I247" s="18"/>
      <c r="J247" s="18"/>
      <c r="K247" s="148"/>
      <c r="L247" s="18"/>
      <c r="M247" s="18"/>
      <c r="N247" s="18"/>
      <c r="O247" s="18"/>
      <c r="P247" s="18"/>
      <c r="Q247" s="18"/>
      <c r="R247" s="18"/>
      <c r="S247" s="18"/>
      <c r="T247" s="18"/>
      <c r="U247" s="18"/>
      <c r="V247" s="18"/>
      <c r="W247" s="18"/>
      <c r="X247" s="18"/>
      <c r="Y247" s="18"/>
      <c r="Z247" s="22"/>
      <c r="AA247" s="22"/>
      <c r="AB247" s="22"/>
      <c r="AC247" s="22"/>
      <c r="AD247" s="22"/>
      <c r="AE247" s="22"/>
      <c r="AF247" s="22"/>
      <c r="AG247" s="22"/>
      <c r="AH247" s="22"/>
      <c r="AI247" s="22"/>
    </row>
    <row r="248" spans="1:35" ht="12" customHeight="1">
      <c r="A248" s="22"/>
      <c r="B248" s="18"/>
      <c r="C248" s="18"/>
      <c r="D248" s="127"/>
      <c r="E248" s="66"/>
      <c r="F248" s="18"/>
      <c r="G248" s="18"/>
      <c r="H248" s="18"/>
      <c r="I248" s="18"/>
      <c r="J248" s="18"/>
      <c r="K248" s="148"/>
      <c r="L248" s="18"/>
      <c r="M248" s="18"/>
      <c r="N248" s="18"/>
      <c r="O248" s="18"/>
      <c r="P248" s="18"/>
      <c r="Q248" s="18"/>
      <c r="R248" s="18"/>
      <c r="S248" s="18"/>
      <c r="T248" s="18"/>
      <c r="U248" s="18"/>
      <c r="V248" s="18"/>
      <c r="W248" s="18"/>
      <c r="X248" s="18"/>
      <c r="Y248" s="18"/>
      <c r="Z248" s="22"/>
      <c r="AA248" s="22"/>
      <c r="AB248" s="22"/>
      <c r="AC248" s="22"/>
      <c r="AD248" s="22"/>
      <c r="AE248" s="22"/>
      <c r="AF248" s="22"/>
      <c r="AG248" s="22"/>
      <c r="AH248" s="22"/>
      <c r="AI248" s="22"/>
    </row>
    <row r="249" spans="1:35" ht="12" customHeight="1">
      <c r="A249" s="22"/>
      <c r="B249" s="18"/>
      <c r="C249" s="18"/>
      <c r="D249" s="127"/>
      <c r="E249" s="66"/>
      <c r="F249" s="18"/>
      <c r="G249" s="18"/>
      <c r="H249" s="18"/>
      <c r="I249" s="18"/>
      <c r="J249" s="18"/>
      <c r="K249" s="148"/>
      <c r="L249" s="18"/>
      <c r="M249" s="18"/>
      <c r="N249" s="18"/>
      <c r="O249" s="18"/>
      <c r="P249" s="18"/>
      <c r="Q249" s="18"/>
      <c r="R249" s="18"/>
      <c r="S249" s="18"/>
      <c r="T249" s="18"/>
      <c r="U249" s="18"/>
      <c r="V249" s="18"/>
      <c r="W249" s="18"/>
      <c r="X249" s="18"/>
      <c r="Y249" s="18"/>
      <c r="Z249" s="22"/>
      <c r="AA249" s="22"/>
      <c r="AB249" s="22"/>
      <c r="AC249" s="22"/>
      <c r="AD249" s="22"/>
      <c r="AE249" s="22"/>
      <c r="AF249" s="22"/>
      <c r="AG249" s="22"/>
      <c r="AH249" s="22"/>
      <c r="AI249" s="22"/>
    </row>
    <row r="250" spans="1:35" ht="12" customHeight="1">
      <c r="A250" s="22"/>
      <c r="B250" s="18"/>
      <c r="C250" s="18"/>
      <c r="D250" s="127"/>
      <c r="E250" s="66"/>
      <c r="F250" s="18"/>
      <c r="G250" s="18"/>
      <c r="H250" s="18"/>
      <c r="I250" s="18"/>
      <c r="J250" s="18"/>
      <c r="K250" s="148"/>
      <c r="L250" s="18"/>
      <c r="M250" s="18"/>
      <c r="N250" s="18"/>
      <c r="O250" s="18"/>
      <c r="P250" s="18"/>
      <c r="Q250" s="18"/>
      <c r="R250" s="18"/>
      <c r="S250" s="18"/>
      <c r="T250" s="18"/>
      <c r="U250" s="18"/>
      <c r="V250" s="18"/>
      <c r="W250" s="18"/>
      <c r="X250" s="18"/>
      <c r="Y250" s="18"/>
      <c r="Z250" s="22"/>
      <c r="AA250" s="22"/>
      <c r="AB250" s="22"/>
      <c r="AC250" s="22"/>
      <c r="AD250" s="22"/>
      <c r="AE250" s="22"/>
      <c r="AF250" s="22"/>
      <c r="AG250" s="22"/>
      <c r="AH250" s="22"/>
      <c r="AI250" s="22"/>
    </row>
    <row r="251" spans="1:35" ht="12" customHeight="1">
      <c r="A251" s="22"/>
      <c r="B251" s="18"/>
      <c r="C251" s="18"/>
      <c r="D251" s="127"/>
      <c r="E251" s="66"/>
      <c r="F251" s="18"/>
      <c r="G251" s="18"/>
      <c r="H251" s="18"/>
      <c r="I251" s="18"/>
      <c r="J251" s="18"/>
      <c r="K251" s="148"/>
      <c r="L251" s="18"/>
      <c r="M251" s="18"/>
      <c r="N251" s="18"/>
      <c r="O251" s="18"/>
      <c r="P251" s="18"/>
      <c r="Q251" s="18"/>
      <c r="R251" s="18"/>
      <c r="S251" s="18"/>
      <c r="T251" s="18"/>
      <c r="U251" s="18"/>
      <c r="V251" s="18"/>
      <c r="W251" s="18"/>
      <c r="X251" s="18"/>
      <c r="Y251" s="18"/>
      <c r="Z251" s="22"/>
      <c r="AA251" s="22"/>
      <c r="AB251" s="22"/>
      <c r="AC251" s="22"/>
      <c r="AD251" s="22"/>
      <c r="AE251" s="22"/>
      <c r="AF251" s="22"/>
      <c r="AG251" s="22"/>
      <c r="AH251" s="22"/>
      <c r="AI251" s="22"/>
    </row>
    <row r="252" spans="1:35" ht="12" customHeight="1">
      <c r="A252" s="22"/>
      <c r="B252" s="18"/>
      <c r="C252" s="18"/>
      <c r="D252" s="127"/>
      <c r="E252" s="66"/>
      <c r="F252" s="18"/>
      <c r="G252" s="18"/>
      <c r="H252" s="18"/>
      <c r="I252" s="18"/>
      <c r="J252" s="18"/>
      <c r="K252" s="148"/>
      <c r="L252" s="18"/>
      <c r="M252" s="18"/>
      <c r="N252" s="18"/>
      <c r="O252" s="18"/>
      <c r="P252" s="18"/>
      <c r="Q252" s="18"/>
      <c r="R252" s="18"/>
      <c r="S252" s="18"/>
      <c r="T252" s="18"/>
      <c r="U252" s="18"/>
      <c r="V252" s="18"/>
      <c r="W252" s="18"/>
      <c r="X252" s="18"/>
      <c r="Y252" s="18"/>
      <c r="Z252" s="22"/>
      <c r="AA252" s="22"/>
      <c r="AB252" s="22"/>
      <c r="AC252" s="22"/>
      <c r="AD252" s="22"/>
      <c r="AE252" s="22"/>
      <c r="AF252" s="22"/>
      <c r="AG252" s="22"/>
      <c r="AH252" s="22"/>
      <c r="AI252" s="22"/>
    </row>
    <row r="253" spans="1:35" ht="12" customHeight="1">
      <c r="A253" s="22"/>
      <c r="B253" s="18"/>
      <c r="C253" s="18"/>
      <c r="D253" s="127"/>
      <c r="E253" s="66"/>
      <c r="F253" s="18"/>
      <c r="G253" s="18"/>
      <c r="H253" s="18"/>
      <c r="I253" s="18"/>
      <c r="J253" s="18"/>
      <c r="K253" s="148"/>
      <c r="L253" s="18"/>
      <c r="M253" s="18"/>
      <c r="N253" s="18"/>
      <c r="O253" s="18"/>
      <c r="P253" s="18"/>
      <c r="Q253" s="18"/>
      <c r="R253" s="18"/>
      <c r="S253" s="18"/>
      <c r="T253" s="18"/>
      <c r="U253" s="18"/>
      <c r="V253" s="18"/>
      <c r="W253" s="18"/>
      <c r="X253" s="18"/>
      <c r="Y253" s="18"/>
      <c r="Z253" s="22"/>
      <c r="AA253" s="22"/>
      <c r="AB253" s="22"/>
      <c r="AC253" s="22"/>
      <c r="AD253" s="22"/>
      <c r="AE253" s="22"/>
      <c r="AF253" s="22"/>
      <c r="AG253" s="22"/>
      <c r="AH253" s="22"/>
      <c r="AI253" s="22"/>
    </row>
    <row r="254" spans="1:35" ht="12" customHeight="1">
      <c r="A254" s="22"/>
      <c r="B254" s="18"/>
      <c r="C254" s="18"/>
      <c r="D254" s="127"/>
      <c r="E254" s="66"/>
      <c r="F254" s="18"/>
      <c r="G254" s="18"/>
      <c r="H254" s="18"/>
      <c r="I254" s="18"/>
      <c r="J254" s="18"/>
      <c r="K254" s="148"/>
      <c r="L254" s="18"/>
      <c r="M254" s="18"/>
      <c r="N254" s="18"/>
      <c r="O254" s="18"/>
      <c r="P254" s="18"/>
      <c r="Q254" s="18"/>
      <c r="R254" s="18"/>
      <c r="S254" s="18"/>
      <c r="T254" s="18"/>
      <c r="U254" s="18"/>
      <c r="V254" s="18"/>
      <c r="W254" s="18"/>
      <c r="X254" s="18"/>
      <c r="Y254" s="18"/>
      <c r="Z254" s="22"/>
      <c r="AA254" s="22"/>
      <c r="AB254" s="22"/>
      <c r="AC254" s="22"/>
      <c r="AD254" s="22"/>
      <c r="AE254" s="22"/>
      <c r="AF254" s="22"/>
      <c r="AG254" s="22"/>
      <c r="AH254" s="22"/>
      <c r="AI254" s="22"/>
    </row>
    <row r="255" spans="1:35" ht="12" customHeight="1">
      <c r="A255" s="22"/>
      <c r="B255" s="18"/>
      <c r="C255" s="18"/>
      <c r="D255" s="127"/>
      <c r="E255" s="66"/>
      <c r="F255" s="18"/>
      <c r="G255" s="18"/>
      <c r="H255" s="18"/>
      <c r="I255" s="18"/>
      <c r="J255" s="18"/>
      <c r="K255" s="148"/>
      <c r="L255" s="18"/>
      <c r="M255" s="18"/>
      <c r="N255" s="18"/>
      <c r="O255" s="18"/>
      <c r="P255" s="18"/>
      <c r="Q255" s="18"/>
      <c r="R255" s="18"/>
      <c r="S255" s="18"/>
      <c r="T255" s="18"/>
      <c r="U255" s="18"/>
      <c r="V255" s="18"/>
      <c r="W255" s="18"/>
      <c r="X255" s="18"/>
      <c r="Y255" s="18"/>
      <c r="Z255" s="22"/>
      <c r="AA255" s="22"/>
      <c r="AB255" s="22"/>
      <c r="AC255" s="22"/>
      <c r="AD255" s="22"/>
      <c r="AE255" s="22"/>
      <c r="AF255" s="22"/>
      <c r="AG255" s="22"/>
      <c r="AH255" s="22"/>
      <c r="AI255" s="22"/>
    </row>
    <row r="256" spans="1:35" ht="12" customHeight="1">
      <c r="A256" s="22"/>
      <c r="B256" s="18"/>
      <c r="C256" s="18"/>
      <c r="D256" s="127"/>
      <c r="E256" s="66"/>
      <c r="F256" s="18"/>
      <c r="G256" s="18"/>
      <c r="H256" s="18"/>
      <c r="I256" s="18"/>
      <c r="J256" s="18"/>
      <c r="K256" s="148"/>
      <c r="L256" s="18"/>
      <c r="M256" s="18"/>
      <c r="N256" s="18"/>
      <c r="O256" s="18"/>
      <c r="P256" s="18"/>
      <c r="Q256" s="18"/>
      <c r="R256" s="18"/>
      <c r="S256" s="18"/>
      <c r="T256" s="18"/>
      <c r="U256" s="18"/>
      <c r="V256" s="18"/>
      <c r="W256" s="18"/>
      <c r="X256" s="18"/>
      <c r="Y256" s="18"/>
      <c r="Z256" s="22"/>
      <c r="AA256" s="22"/>
      <c r="AB256" s="22"/>
      <c r="AC256" s="22"/>
      <c r="AD256" s="22"/>
      <c r="AE256" s="22"/>
      <c r="AF256" s="22"/>
      <c r="AG256" s="22"/>
      <c r="AH256" s="22"/>
      <c r="AI256" s="22"/>
    </row>
    <row r="257" spans="1:35" ht="12" customHeight="1">
      <c r="A257" s="22"/>
      <c r="B257" s="18"/>
      <c r="C257" s="18"/>
      <c r="D257" s="127"/>
      <c r="E257" s="66"/>
      <c r="F257" s="18"/>
      <c r="G257" s="18"/>
      <c r="H257" s="18"/>
      <c r="I257" s="18"/>
      <c r="J257" s="18"/>
      <c r="K257" s="148"/>
      <c r="L257" s="18"/>
      <c r="M257" s="18"/>
      <c r="N257" s="18"/>
      <c r="O257" s="18"/>
      <c r="P257" s="18"/>
      <c r="Q257" s="18"/>
      <c r="R257" s="18"/>
      <c r="S257" s="18"/>
      <c r="T257" s="18"/>
      <c r="U257" s="18"/>
      <c r="V257" s="18"/>
      <c r="W257" s="18"/>
      <c r="X257" s="18"/>
      <c r="Y257" s="18"/>
      <c r="Z257" s="22"/>
      <c r="AA257" s="22"/>
      <c r="AB257" s="22"/>
      <c r="AC257" s="22"/>
      <c r="AD257" s="22"/>
      <c r="AE257" s="22"/>
      <c r="AF257" s="22"/>
      <c r="AG257" s="22"/>
      <c r="AH257" s="22"/>
      <c r="AI257" s="22"/>
    </row>
    <row r="258" spans="1:35" ht="12" customHeight="1">
      <c r="A258" s="22"/>
      <c r="B258" s="18"/>
      <c r="C258" s="18"/>
      <c r="D258" s="127"/>
      <c r="E258" s="66"/>
      <c r="F258" s="18"/>
      <c r="G258" s="18"/>
      <c r="H258" s="18"/>
      <c r="I258" s="18"/>
      <c r="J258" s="18"/>
      <c r="K258" s="148"/>
      <c r="L258" s="18"/>
      <c r="M258" s="18"/>
      <c r="N258" s="18"/>
      <c r="O258" s="18"/>
      <c r="P258" s="18"/>
      <c r="Q258" s="18"/>
      <c r="R258" s="18"/>
      <c r="S258" s="18"/>
      <c r="T258" s="18"/>
      <c r="U258" s="18"/>
      <c r="V258" s="18"/>
      <c r="W258" s="18"/>
      <c r="X258" s="18"/>
      <c r="Y258" s="18"/>
      <c r="Z258" s="22"/>
      <c r="AA258" s="22"/>
      <c r="AB258" s="22"/>
      <c r="AC258" s="22"/>
      <c r="AD258" s="22"/>
      <c r="AE258" s="22"/>
      <c r="AF258" s="22"/>
      <c r="AG258" s="22"/>
      <c r="AH258" s="22"/>
      <c r="AI258" s="22"/>
    </row>
    <row r="259" spans="1:35" ht="12" customHeight="1">
      <c r="A259" s="22"/>
      <c r="B259" s="18"/>
      <c r="C259" s="18"/>
      <c r="D259" s="127"/>
      <c r="E259" s="66"/>
      <c r="F259" s="18"/>
      <c r="G259" s="18"/>
      <c r="H259" s="18"/>
      <c r="I259" s="18"/>
      <c r="J259" s="18"/>
      <c r="K259" s="148"/>
      <c r="L259" s="18"/>
      <c r="M259" s="18"/>
      <c r="N259" s="18"/>
      <c r="O259" s="18"/>
      <c r="P259" s="18"/>
      <c r="Q259" s="18"/>
      <c r="R259" s="18"/>
      <c r="S259" s="18"/>
      <c r="T259" s="18"/>
      <c r="U259" s="18"/>
      <c r="V259" s="18"/>
      <c r="W259" s="18"/>
      <c r="X259" s="18"/>
      <c r="Y259" s="18"/>
      <c r="Z259" s="22"/>
      <c r="AA259" s="22"/>
      <c r="AB259" s="22"/>
      <c r="AC259" s="22"/>
      <c r="AD259" s="22"/>
      <c r="AE259" s="22"/>
      <c r="AF259" s="22"/>
      <c r="AG259" s="22"/>
      <c r="AH259" s="22"/>
      <c r="AI259" s="22"/>
    </row>
    <row r="260" spans="1:35" ht="12" customHeight="1">
      <c r="A260" s="22"/>
      <c r="B260" s="18"/>
      <c r="C260" s="18"/>
      <c r="D260" s="127"/>
      <c r="E260" s="66"/>
      <c r="F260" s="18"/>
      <c r="G260" s="18"/>
      <c r="H260" s="18"/>
      <c r="I260" s="18"/>
      <c r="J260" s="18"/>
      <c r="K260" s="148"/>
      <c r="L260" s="18"/>
      <c r="M260" s="18"/>
      <c r="N260" s="18"/>
      <c r="O260" s="18"/>
      <c r="P260" s="18"/>
      <c r="Q260" s="18"/>
      <c r="R260" s="18"/>
      <c r="S260" s="18"/>
      <c r="T260" s="18"/>
      <c r="U260" s="18"/>
      <c r="V260" s="18"/>
      <c r="W260" s="18"/>
      <c r="X260" s="18"/>
      <c r="Y260" s="18"/>
      <c r="Z260" s="22"/>
      <c r="AA260" s="22"/>
      <c r="AB260" s="22"/>
      <c r="AC260" s="22"/>
      <c r="AD260" s="22"/>
      <c r="AE260" s="22"/>
      <c r="AF260" s="22"/>
      <c r="AG260" s="22"/>
      <c r="AH260" s="22"/>
      <c r="AI260" s="22"/>
    </row>
    <row r="261" spans="1:35" ht="12" customHeight="1">
      <c r="A261" s="22"/>
      <c r="B261" s="18"/>
      <c r="C261" s="18"/>
      <c r="D261" s="127"/>
      <c r="E261" s="66"/>
      <c r="F261" s="18"/>
      <c r="G261" s="18"/>
      <c r="H261" s="18"/>
      <c r="I261" s="18"/>
      <c r="J261" s="18"/>
      <c r="K261" s="148"/>
      <c r="L261" s="18"/>
      <c r="M261" s="18"/>
      <c r="N261" s="18"/>
      <c r="O261" s="18"/>
      <c r="P261" s="18"/>
      <c r="Q261" s="18"/>
      <c r="R261" s="18"/>
      <c r="S261" s="18"/>
      <c r="T261" s="18"/>
      <c r="U261" s="18"/>
      <c r="V261" s="18"/>
      <c r="W261" s="18"/>
      <c r="X261" s="18"/>
      <c r="Y261" s="18"/>
      <c r="Z261" s="22"/>
      <c r="AA261" s="22"/>
      <c r="AB261" s="22"/>
      <c r="AC261" s="22"/>
      <c r="AD261" s="22"/>
      <c r="AE261" s="22"/>
      <c r="AF261" s="22"/>
      <c r="AG261" s="22"/>
      <c r="AH261" s="22"/>
      <c r="AI261" s="22"/>
    </row>
    <row r="262" spans="1:35" ht="12" customHeight="1">
      <c r="A262" s="22"/>
      <c r="B262" s="18"/>
      <c r="C262" s="18"/>
      <c r="D262" s="127"/>
      <c r="E262" s="66"/>
      <c r="F262" s="18"/>
      <c r="G262" s="18"/>
      <c r="H262" s="18"/>
      <c r="I262" s="18"/>
      <c r="J262" s="18"/>
      <c r="K262" s="148"/>
      <c r="L262" s="18"/>
      <c r="M262" s="18"/>
      <c r="N262" s="18"/>
      <c r="O262" s="18"/>
      <c r="P262" s="18"/>
      <c r="Q262" s="18"/>
      <c r="R262" s="18"/>
      <c r="S262" s="18"/>
      <c r="T262" s="18"/>
      <c r="U262" s="18"/>
      <c r="V262" s="18"/>
      <c r="W262" s="18"/>
      <c r="X262" s="18"/>
      <c r="Y262" s="18"/>
      <c r="Z262" s="22"/>
      <c r="AA262" s="22"/>
      <c r="AB262" s="22"/>
      <c r="AC262" s="22"/>
      <c r="AD262" s="22"/>
      <c r="AE262" s="22"/>
      <c r="AF262" s="22"/>
      <c r="AG262" s="22"/>
      <c r="AH262" s="22"/>
      <c r="AI262" s="22"/>
    </row>
    <row r="263" spans="1:35" ht="12" customHeight="1">
      <c r="A263" s="22"/>
      <c r="B263" s="18"/>
      <c r="C263" s="18"/>
      <c r="D263" s="127"/>
      <c r="E263" s="66"/>
      <c r="F263" s="18"/>
      <c r="G263" s="18"/>
      <c r="H263" s="18"/>
      <c r="I263" s="18"/>
      <c r="J263" s="18"/>
      <c r="K263" s="148"/>
      <c r="L263" s="18"/>
      <c r="M263" s="18"/>
      <c r="N263" s="18"/>
      <c r="O263" s="18"/>
      <c r="P263" s="18"/>
      <c r="Q263" s="18"/>
      <c r="R263" s="18"/>
      <c r="S263" s="18"/>
      <c r="T263" s="18"/>
      <c r="U263" s="18"/>
      <c r="V263" s="18"/>
      <c r="W263" s="18"/>
      <c r="X263" s="18"/>
      <c r="Y263" s="18"/>
      <c r="Z263" s="22"/>
      <c r="AA263" s="22"/>
      <c r="AB263" s="22"/>
      <c r="AC263" s="22"/>
      <c r="AD263" s="22"/>
      <c r="AE263" s="22"/>
      <c r="AF263" s="22"/>
      <c r="AG263" s="22"/>
      <c r="AH263" s="22"/>
      <c r="AI263" s="22"/>
    </row>
    <row r="264" spans="1:35" ht="12" customHeight="1">
      <c r="A264" s="22"/>
      <c r="B264" s="18"/>
      <c r="C264" s="18"/>
      <c r="D264" s="127"/>
      <c r="E264" s="66"/>
      <c r="F264" s="18"/>
      <c r="G264" s="18"/>
      <c r="H264" s="18"/>
      <c r="I264" s="18"/>
      <c r="J264" s="18"/>
      <c r="K264" s="148"/>
      <c r="L264" s="18"/>
      <c r="M264" s="18"/>
      <c r="N264" s="18"/>
      <c r="O264" s="18"/>
      <c r="P264" s="18"/>
      <c r="Q264" s="18"/>
      <c r="R264" s="18"/>
      <c r="S264" s="18"/>
      <c r="T264" s="18"/>
      <c r="U264" s="18"/>
      <c r="V264" s="18"/>
      <c r="W264" s="18"/>
      <c r="X264" s="18"/>
      <c r="Y264" s="18"/>
      <c r="Z264" s="22"/>
      <c r="AA264" s="22"/>
      <c r="AB264" s="22"/>
      <c r="AC264" s="22"/>
      <c r="AD264" s="22"/>
      <c r="AE264" s="22"/>
      <c r="AF264" s="22"/>
      <c r="AG264" s="22"/>
      <c r="AH264" s="22"/>
      <c r="AI264" s="22"/>
    </row>
    <row r="265" spans="1:35" ht="12" customHeight="1">
      <c r="A265" s="22"/>
      <c r="B265" s="18"/>
      <c r="C265" s="18"/>
      <c r="D265" s="127"/>
      <c r="E265" s="66"/>
      <c r="F265" s="18"/>
      <c r="G265" s="18"/>
      <c r="H265" s="18"/>
      <c r="I265" s="18"/>
      <c r="J265" s="18"/>
      <c r="K265" s="148"/>
      <c r="L265" s="18"/>
      <c r="M265" s="18"/>
      <c r="N265" s="18"/>
      <c r="O265" s="18"/>
      <c r="P265" s="18"/>
      <c r="Q265" s="18"/>
      <c r="R265" s="18"/>
      <c r="S265" s="18"/>
      <c r="T265" s="18"/>
      <c r="U265" s="18"/>
      <c r="V265" s="18"/>
      <c r="W265" s="18"/>
      <c r="X265" s="18"/>
      <c r="Y265" s="18"/>
      <c r="Z265" s="22"/>
      <c r="AA265" s="22"/>
      <c r="AB265" s="22"/>
      <c r="AC265" s="22"/>
      <c r="AD265" s="22"/>
      <c r="AE265" s="22"/>
      <c r="AF265" s="22"/>
      <c r="AG265" s="22"/>
      <c r="AH265" s="22"/>
      <c r="AI265" s="22"/>
    </row>
    <row r="266" spans="1:35" ht="12" customHeight="1">
      <c r="A266" s="22"/>
      <c r="B266" s="18"/>
      <c r="C266" s="18"/>
      <c r="D266" s="127"/>
      <c r="E266" s="66"/>
      <c r="F266" s="18"/>
      <c r="G266" s="18"/>
      <c r="H266" s="18"/>
      <c r="I266" s="18"/>
      <c r="J266" s="18"/>
      <c r="K266" s="148"/>
      <c r="L266" s="18"/>
      <c r="M266" s="18"/>
      <c r="N266" s="18"/>
      <c r="O266" s="18"/>
      <c r="P266" s="18"/>
      <c r="Q266" s="18"/>
      <c r="R266" s="18"/>
      <c r="S266" s="18"/>
      <c r="T266" s="18"/>
      <c r="U266" s="18"/>
      <c r="V266" s="18"/>
      <c r="W266" s="18"/>
      <c r="X266" s="18"/>
      <c r="Y266" s="18"/>
      <c r="Z266" s="22"/>
      <c r="AA266" s="22"/>
      <c r="AB266" s="22"/>
      <c r="AC266" s="22"/>
      <c r="AD266" s="22"/>
      <c r="AE266" s="22"/>
      <c r="AF266" s="22"/>
      <c r="AG266" s="22"/>
      <c r="AH266" s="22"/>
      <c r="AI266" s="22"/>
    </row>
    <row r="267" spans="1:35" ht="12" customHeight="1">
      <c r="A267" s="22"/>
      <c r="B267" s="18"/>
      <c r="C267" s="18"/>
      <c r="D267" s="127"/>
      <c r="E267" s="66"/>
      <c r="F267" s="18"/>
      <c r="G267" s="18"/>
      <c r="H267" s="18"/>
      <c r="I267" s="18"/>
      <c r="J267" s="18"/>
      <c r="K267" s="148"/>
      <c r="L267" s="18"/>
      <c r="M267" s="18"/>
      <c r="N267" s="18"/>
      <c r="O267" s="18"/>
      <c r="P267" s="18"/>
      <c r="Q267" s="18"/>
      <c r="R267" s="18"/>
      <c r="S267" s="18"/>
      <c r="T267" s="18"/>
      <c r="U267" s="18"/>
      <c r="V267" s="18"/>
      <c r="W267" s="18"/>
      <c r="X267" s="18"/>
      <c r="Y267" s="18"/>
      <c r="Z267" s="22"/>
      <c r="AA267" s="22"/>
      <c r="AB267" s="22"/>
      <c r="AC267" s="22"/>
      <c r="AD267" s="22"/>
      <c r="AE267" s="22"/>
      <c r="AF267" s="22"/>
      <c r="AG267" s="22"/>
      <c r="AH267" s="22"/>
      <c r="AI267" s="22"/>
    </row>
    <row r="268" spans="1:35" ht="12" customHeight="1">
      <c r="A268" s="22"/>
      <c r="B268" s="18"/>
      <c r="C268" s="18"/>
      <c r="D268" s="127"/>
      <c r="E268" s="66"/>
      <c r="F268" s="18"/>
      <c r="G268" s="18"/>
      <c r="H268" s="18"/>
      <c r="I268" s="18"/>
      <c r="J268" s="18"/>
      <c r="K268" s="148"/>
      <c r="L268" s="18"/>
      <c r="M268" s="18"/>
      <c r="N268" s="18"/>
      <c r="O268" s="18"/>
      <c r="P268" s="18"/>
      <c r="Q268" s="18"/>
      <c r="R268" s="18"/>
      <c r="S268" s="18"/>
      <c r="T268" s="18"/>
      <c r="U268" s="18"/>
      <c r="V268" s="18"/>
      <c r="W268" s="18"/>
      <c r="X268" s="18"/>
      <c r="Y268" s="18"/>
      <c r="Z268" s="22"/>
      <c r="AA268" s="22"/>
      <c r="AB268" s="22"/>
      <c r="AC268" s="22"/>
      <c r="AD268" s="22"/>
      <c r="AE268" s="22"/>
      <c r="AF268" s="22"/>
      <c r="AG268" s="22"/>
      <c r="AH268" s="22"/>
      <c r="AI268" s="22"/>
    </row>
    <row r="269" spans="1:35" ht="12" customHeight="1">
      <c r="A269" s="22"/>
      <c r="B269" s="18"/>
      <c r="C269" s="18"/>
      <c r="D269" s="127"/>
      <c r="E269" s="66"/>
      <c r="F269" s="18"/>
      <c r="G269" s="18"/>
      <c r="H269" s="18"/>
      <c r="I269" s="18"/>
      <c r="J269" s="18"/>
      <c r="K269" s="148"/>
      <c r="L269" s="18"/>
      <c r="M269" s="18"/>
      <c r="N269" s="18"/>
      <c r="O269" s="18"/>
      <c r="P269" s="18"/>
      <c r="Q269" s="18"/>
      <c r="R269" s="18"/>
      <c r="S269" s="18"/>
      <c r="T269" s="18"/>
      <c r="U269" s="18"/>
      <c r="V269" s="18"/>
      <c r="W269" s="18"/>
      <c r="X269" s="18"/>
      <c r="Y269" s="18"/>
      <c r="Z269" s="22"/>
      <c r="AA269" s="22"/>
      <c r="AB269" s="22"/>
      <c r="AC269" s="22"/>
      <c r="AD269" s="22"/>
      <c r="AE269" s="22"/>
      <c r="AF269" s="22"/>
      <c r="AG269" s="22"/>
      <c r="AH269" s="22"/>
      <c r="AI269" s="22"/>
    </row>
    <row r="270" spans="1:35" ht="12" customHeight="1">
      <c r="A270" s="22"/>
      <c r="B270" s="18"/>
      <c r="C270" s="18"/>
      <c r="D270" s="127"/>
      <c r="E270" s="66"/>
      <c r="F270" s="18"/>
      <c r="G270" s="18"/>
      <c r="H270" s="18"/>
      <c r="I270" s="18"/>
      <c r="J270" s="18"/>
      <c r="K270" s="148"/>
      <c r="L270" s="18"/>
      <c r="M270" s="18"/>
      <c r="N270" s="18"/>
      <c r="O270" s="18"/>
      <c r="P270" s="18"/>
      <c r="Q270" s="18"/>
      <c r="R270" s="18"/>
      <c r="S270" s="18"/>
      <c r="T270" s="18"/>
      <c r="U270" s="18"/>
      <c r="V270" s="18"/>
      <c r="W270" s="18"/>
      <c r="X270" s="18"/>
      <c r="Y270" s="18"/>
      <c r="Z270" s="22"/>
      <c r="AA270" s="22"/>
      <c r="AB270" s="22"/>
      <c r="AC270" s="22"/>
      <c r="AD270" s="22"/>
      <c r="AE270" s="22"/>
      <c r="AF270" s="22"/>
      <c r="AG270" s="22"/>
      <c r="AH270" s="22"/>
      <c r="AI270" s="22"/>
    </row>
    <row r="271" spans="1:35" ht="12" customHeight="1">
      <c r="A271" s="22"/>
      <c r="B271" s="18"/>
      <c r="C271" s="18"/>
      <c r="D271" s="127"/>
      <c r="E271" s="66"/>
      <c r="F271" s="18"/>
      <c r="G271" s="18"/>
      <c r="H271" s="18"/>
      <c r="I271" s="18"/>
      <c r="J271" s="18"/>
      <c r="K271" s="148"/>
      <c r="L271" s="18"/>
      <c r="M271" s="18"/>
      <c r="N271" s="18"/>
      <c r="O271" s="18"/>
      <c r="P271" s="18"/>
      <c r="Q271" s="18"/>
      <c r="R271" s="18"/>
      <c r="S271" s="18"/>
      <c r="T271" s="18"/>
      <c r="U271" s="18"/>
      <c r="V271" s="18"/>
      <c r="W271" s="18"/>
      <c r="X271" s="18"/>
      <c r="Y271" s="18"/>
      <c r="Z271" s="22"/>
      <c r="AA271" s="22"/>
      <c r="AB271" s="22"/>
      <c r="AC271" s="22"/>
      <c r="AD271" s="22"/>
      <c r="AE271" s="22"/>
      <c r="AF271" s="22"/>
      <c r="AG271" s="22"/>
      <c r="AH271" s="22"/>
      <c r="AI271" s="22"/>
    </row>
    <row r="272" spans="1:35" ht="12" customHeight="1">
      <c r="A272" s="22"/>
      <c r="B272" s="18"/>
      <c r="C272" s="18"/>
      <c r="D272" s="127"/>
      <c r="E272" s="66"/>
      <c r="F272" s="18"/>
      <c r="G272" s="18"/>
      <c r="H272" s="18"/>
      <c r="I272" s="18"/>
      <c r="J272" s="18"/>
      <c r="K272" s="148"/>
      <c r="L272" s="18"/>
      <c r="M272" s="18"/>
      <c r="N272" s="18"/>
      <c r="O272" s="18"/>
      <c r="P272" s="18"/>
      <c r="Q272" s="18"/>
      <c r="R272" s="18"/>
      <c r="S272" s="18"/>
      <c r="T272" s="18"/>
      <c r="U272" s="18"/>
      <c r="V272" s="18"/>
      <c r="W272" s="18"/>
      <c r="X272" s="18"/>
      <c r="Y272" s="18"/>
      <c r="Z272" s="22"/>
      <c r="AA272" s="22"/>
      <c r="AB272" s="22"/>
      <c r="AC272" s="22"/>
      <c r="AD272" s="22"/>
      <c r="AE272" s="22"/>
      <c r="AF272" s="22"/>
      <c r="AG272" s="22"/>
      <c r="AH272" s="22"/>
      <c r="AI272" s="22"/>
    </row>
    <row r="273" spans="1:35" ht="12" customHeight="1">
      <c r="A273" s="22"/>
      <c r="B273" s="18"/>
      <c r="C273" s="18"/>
      <c r="D273" s="127"/>
      <c r="E273" s="66"/>
      <c r="F273" s="18"/>
      <c r="G273" s="18"/>
      <c r="H273" s="18"/>
      <c r="I273" s="18"/>
      <c r="J273" s="18"/>
      <c r="K273" s="148"/>
      <c r="L273" s="18"/>
      <c r="M273" s="18"/>
      <c r="N273" s="18"/>
      <c r="O273" s="18"/>
      <c r="P273" s="18"/>
      <c r="Q273" s="18"/>
      <c r="R273" s="18"/>
      <c r="S273" s="18"/>
      <c r="T273" s="18"/>
      <c r="U273" s="18"/>
      <c r="V273" s="18"/>
      <c r="W273" s="18"/>
      <c r="X273" s="18"/>
      <c r="Y273" s="18"/>
      <c r="Z273" s="22"/>
      <c r="AA273" s="22"/>
      <c r="AB273" s="22"/>
      <c r="AC273" s="22"/>
      <c r="AD273" s="22"/>
      <c r="AE273" s="22"/>
      <c r="AF273" s="22"/>
      <c r="AG273" s="22"/>
      <c r="AH273" s="22"/>
      <c r="AI273" s="22"/>
    </row>
    <row r="274" spans="1:35" ht="12" customHeight="1">
      <c r="A274" s="22"/>
      <c r="B274" s="18"/>
      <c r="C274" s="18"/>
      <c r="D274" s="127"/>
      <c r="E274" s="66"/>
      <c r="F274" s="18"/>
      <c r="G274" s="18"/>
      <c r="H274" s="18"/>
      <c r="I274" s="18"/>
      <c r="J274" s="18"/>
      <c r="K274" s="148"/>
      <c r="L274" s="18"/>
      <c r="M274" s="18"/>
      <c r="N274" s="18"/>
      <c r="O274" s="18"/>
      <c r="P274" s="18"/>
      <c r="Q274" s="18"/>
      <c r="R274" s="18"/>
      <c r="S274" s="18"/>
      <c r="T274" s="18"/>
      <c r="U274" s="18"/>
      <c r="V274" s="18"/>
      <c r="W274" s="18"/>
      <c r="X274" s="18"/>
      <c r="Y274" s="18"/>
      <c r="Z274" s="22"/>
      <c r="AA274" s="22"/>
      <c r="AB274" s="22"/>
      <c r="AC274" s="22"/>
      <c r="AD274" s="22"/>
      <c r="AE274" s="22"/>
      <c r="AF274" s="22"/>
      <c r="AG274" s="22"/>
      <c r="AH274" s="22"/>
      <c r="AI274" s="22"/>
    </row>
    <row r="275" spans="1:35" ht="12" customHeight="1">
      <c r="A275" s="22"/>
      <c r="B275" s="18"/>
      <c r="C275" s="18"/>
      <c r="D275" s="127"/>
      <c r="E275" s="66"/>
      <c r="F275" s="18"/>
      <c r="G275" s="18"/>
      <c r="H275" s="18"/>
      <c r="I275" s="18"/>
      <c r="J275" s="18"/>
      <c r="K275" s="148"/>
      <c r="L275" s="18"/>
      <c r="M275" s="18"/>
      <c r="N275" s="18"/>
      <c r="O275" s="18"/>
      <c r="P275" s="18"/>
      <c r="Q275" s="18"/>
      <c r="R275" s="18"/>
      <c r="S275" s="18"/>
      <c r="T275" s="18"/>
      <c r="U275" s="18"/>
      <c r="V275" s="18"/>
      <c r="W275" s="18"/>
      <c r="X275" s="18"/>
      <c r="Y275" s="18"/>
      <c r="Z275" s="22"/>
      <c r="AA275" s="22"/>
      <c r="AB275" s="22"/>
      <c r="AC275" s="22"/>
      <c r="AD275" s="22"/>
      <c r="AE275" s="22"/>
      <c r="AF275" s="22"/>
      <c r="AG275" s="22"/>
      <c r="AH275" s="22"/>
      <c r="AI275" s="22"/>
    </row>
    <row r="276" spans="1:35" ht="12" customHeight="1">
      <c r="A276" s="22"/>
      <c r="B276" s="18"/>
      <c r="C276" s="18"/>
      <c r="D276" s="127"/>
      <c r="E276" s="66"/>
      <c r="F276" s="18"/>
      <c r="G276" s="18"/>
      <c r="H276" s="18"/>
      <c r="I276" s="18"/>
      <c r="J276" s="18"/>
      <c r="K276" s="148"/>
      <c r="L276" s="18"/>
      <c r="M276" s="18"/>
      <c r="N276" s="18"/>
      <c r="O276" s="18"/>
      <c r="P276" s="18"/>
      <c r="Q276" s="18"/>
      <c r="R276" s="18"/>
      <c r="S276" s="18"/>
      <c r="T276" s="18"/>
      <c r="U276" s="18"/>
      <c r="V276" s="18"/>
      <c r="W276" s="18"/>
      <c r="X276" s="18"/>
      <c r="Y276" s="18"/>
      <c r="Z276" s="22"/>
      <c r="AA276" s="22"/>
      <c r="AB276" s="22"/>
      <c r="AC276" s="22"/>
      <c r="AD276" s="22"/>
      <c r="AE276" s="22"/>
      <c r="AF276" s="22"/>
      <c r="AG276" s="22"/>
      <c r="AH276" s="22"/>
      <c r="AI276" s="22"/>
    </row>
    <row r="277" spans="1:35" ht="12" customHeight="1">
      <c r="A277" s="22"/>
      <c r="B277" s="18"/>
      <c r="C277" s="18"/>
      <c r="D277" s="127"/>
      <c r="E277" s="66"/>
      <c r="F277" s="18"/>
      <c r="G277" s="18"/>
      <c r="H277" s="18"/>
      <c r="I277" s="18"/>
      <c r="J277" s="18"/>
      <c r="K277" s="148"/>
      <c r="L277" s="18"/>
      <c r="M277" s="18"/>
      <c r="N277" s="18"/>
      <c r="O277" s="18"/>
      <c r="P277" s="18"/>
      <c r="Q277" s="18"/>
      <c r="R277" s="18"/>
      <c r="S277" s="18"/>
      <c r="T277" s="18"/>
      <c r="U277" s="18"/>
      <c r="V277" s="18"/>
      <c r="W277" s="18"/>
      <c r="X277" s="18"/>
      <c r="Y277" s="18"/>
      <c r="Z277" s="22"/>
      <c r="AA277" s="22"/>
      <c r="AB277" s="22"/>
      <c r="AC277" s="22"/>
      <c r="AD277" s="22"/>
      <c r="AE277" s="22"/>
      <c r="AF277" s="22"/>
      <c r="AG277" s="22"/>
      <c r="AH277" s="22"/>
      <c r="AI277" s="22"/>
    </row>
    <row r="278" spans="1:35" ht="12" customHeight="1">
      <c r="A278" s="22"/>
      <c r="B278" s="18"/>
      <c r="C278" s="18"/>
      <c r="D278" s="127"/>
      <c r="E278" s="66"/>
      <c r="F278" s="18"/>
      <c r="G278" s="18"/>
      <c r="H278" s="18"/>
      <c r="I278" s="18"/>
      <c r="J278" s="18"/>
      <c r="K278" s="148"/>
      <c r="L278" s="18"/>
      <c r="M278" s="18"/>
      <c r="N278" s="18"/>
      <c r="O278" s="18"/>
      <c r="P278" s="18"/>
      <c r="Q278" s="18"/>
      <c r="R278" s="18"/>
      <c r="S278" s="18"/>
      <c r="T278" s="18"/>
      <c r="U278" s="18"/>
      <c r="V278" s="18"/>
      <c r="W278" s="18"/>
      <c r="X278" s="18"/>
      <c r="Y278" s="18"/>
      <c r="Z278" s="22"/>
      <c r="AA278" s="22"/>
      <c r="AB278" s="22"/>
      <c r="AC278" s="22"/>
      <c r="AD278" s="22"/>
      <c r="AE278" s="22"/>
      <c r="AF278" s="22"/>
      <c r="AG278" s="22"/>
      <c r="AH278" s="22"/>
      <c r="AI278" s="22"/>
    </row>
    <row r="279" spans="1:35" ht="12" customHeight="1">
      <c r="A279" s="22"/>
      <c r="B279" s="18"/>
      <c r="C279" s="18"/>
      <c r="D279" s="127"/>
      <c r="E279" s="66"/>
      <c r="F279" s="18"/>
      <c r="G279" s="18"/>
      <c r="H279" s="18"/>
      <c r="I279" s="18"/>
      <c r="J279" s="18"/>
      <c r="K279" s="148"/>
      <c r="L279" s="18"/>
      <c r="M279" s="18"/>
      <c r="N279" s="18"/>
      <c r="O279" s="18"/>
      <c r="P279" s="18"/>
      <c r="Q279" s="18"/>
      <c r="R279" s="18"/>
      <c r="S279" s="18"/>
      <c r="T279" s="18"/>
      <c r="U279" s="18"/>
      <c r="V279" s="18"/>
      <c r="W279" s="18"/>
      <c r="X279" s="18"/>
      <c r="Y279" s="18"/>
      <c r="Z279" s="22"/>
      <c r="AA279" s="22"/>
      <c r="AB279" s="22"/>
      <c r="AC279" s="22"/>
      <c r="AD279" s="22"/>
      <c r="AE279" s="22"/>
      <c r="AF279" s="22"/>
      <c r="AG279" s="22"/>
      <c r="AH279" s="22"/>
      <c r="AI279" s="22"/>
    </row>
    <row r="280" spans="1:35" ht="12" customHeight="1">
      <c r="A280" s="22"/>
      <c r="B280" s="18"/>
      <c r="C280" s="18"/>
      <c r="D280" s="127"/>
      <c r="E280" s="66"/>
      <c r="F280" s="18"/>
      <c r="G280" s="18"/>
      <c r="H280" s="18"/>
      <c r="I280" s="18"/>
      <c r="J280" s="18"/>
      <c r="K280" s="148"/>
      <c r="L280" s="18"/>
      <c r="M280" s="18"/>
      <c r="N280" s="18"/>
      <c r="O280" s="18"/>
      <c r="P280" s="18"/>
      <c r="Q280" s="18"/>
      <c r="R280" s="18"/>
      <c r="S280" s="18"/>
      <c r="T280" s="18"/>
      <c r="U280" s="18"/>
      <c r="V280" s="18"/>
      <c r="W280" s="18"/>
      <c r="X280" s="18"/>
      <c r="Y280" s="18"/>
      <c r="Z280" s="22"/>
      <c r="AA280" s="22"/>
      <c r="AB280" s="22"/>
      <c r="AC280" s="22"/>
      <c r="AD280" s="22"/>
      <c r="AE280" s="22"/>
      <c r="AF280" s="22"/>
      <c r="AG280" s="22"/>
      <c r="AH280" s="22"/>
      <c r="AI280" s="22"/>
    </row>
    <row r="281" spans="1:35" ht="12" customHeight="1">
      <c r="A281" s="22"/>
      <c r="B281" s="18"/>
      <c r="C281" s="18"/>
      <c r="D281" s="127"/>
      <c r="E281" s="66"/>
      <c r="F281" s="18"/>
      <c r="G281" s="18"/>
      <c r="H281" s="18"/>
      <c r="I281" s="18"/>
      <c r="J281" s="18"/>
      <c r="K281" s="148"/>
      <c r="L281" s="18"/>
      <c r="M281" s="18"/>
      <c r="N281" s="18"/>
      <c r="O281" s="18"/>
      <c r="P281" s="18"/>
      <c r="Q281" s="18"/>
      <c r="R281" s="18"/>
      <c r="S281" s="18"/>
      <c r="T281" s="18"/>
      <c r="U281" s="18"/>
      <c r="V281" s="18"/>
      <c r="W281" s="18"/>
      <c r="X281" s="18"/>
      <c r="Y281" s="18"/>
      <c r="Z281" s="22"/>
      <c r="AA281" s="22"/>
      <c r="AB281" s="22"/>
      <c r="AC281" s="22"/>
      <c r="AD281" s="22"/>
      <c r="AE281" s="22"/>
      <c r="AF281" s="22"/>
      <c r="AG281" s="22"/>
      <c r="AH281" s="22"/>
      <c r="AI281" s="22"/>
    </row>
    <row r="282" spans="1:35" ht="12" customHeight="1">
      <c r="A282" s="22"/>
      <c r="B282" s="18"/>
      <c r="C282" s="18"/>
      <c r="D282" s="127"/>
      <c r="E282" s="66"/>
      <c r="F282" s="18"/>
      <c r="G282" s="18"/>
      <c r="H282" s="18"/>
      <c r="I282" s="18"/>
      <c r="J282" s="18"/>
      <c r="K282" s="148"/>
      <c r="L282" s="18"/>
      <c r="M282" s="18"/>
      <c r="N282" s="18"/>
      <c r="O282" s="18"/>
      <c r="P282" s="18"/>
      <c r="Q282" s="18"/>
      <c r="R282" s="18"/>
      <c r="S282" s="18"/>
      <c r="T282" s="18"/>
      <c r="U282" s="18"/>
      <c r="V282" s="18"/>
      <c r="W282" s="18"/>
      <c r="X282" s="18"/>
      <c r="Y282" s="18"/>
      <c r="Z282" s="22"/>
      <c r="AA282" s="22"/>
      <c r="AB282" s="22"/>
      <c r="AC282" s="22"/>
      <c r="AD282" s="22"/>
      <c r="AE282" s="22"/>
      <c r="AF282" s="22"/>
      <c r="AG282" s="22"/>
      <c r="AH282" s="22"/>
      <c r="AI282" s="22"/>
    </row>
    <row r="283" spans="1:35" ht="12" customHeight="1">
      <c r="A283" s="22"/>
      <c r="B283" s="18"/>
      <c r="C283" s="18"/>
      <c r="D283" s="127"/>
      <c r="E283" s="66"/>
      <c r="F283" s="18"/>
      <c r="G283" s="18"/>
      <c r="H283" s="18"/>
      <c r="I283" s="18"/>
      <c r="J283" s="18"/>
      <c r="K283" s="148"/>
      <c r="L283" s="18"/>
      <c r="M283" s="18"/>
      <c r="N283" s="18"/>
      <c r="O283" s="18"/>
      <c r="P283" s="18"/>
      <c r="Q283" s="18"/>
      <c r="R283" s="18"/>
      <c r="S283" s="18"/>
      <c r="T283" s="18"/>
      <c r="U283" s="18"/>
      <c r="V283" s="18"/>
      <c r="W283" s="18"/>
      <c r="X283" s="18"/>
      <c r="Y283" s="18"/>
      <c r="Z283" s="22"/>
      <c r="AA283" s="22"/>
      <c r="AB283" s="22"/>
      <c r="AC283" s="22"/>
      <c r="AD283" s="22"/>
      <c r="AE283" s="22"/>
      <c r="AF283" s="22"/>
      <c r="AG283" s="22"/>
      <c r="AH283" s="22"/>
      <c r="AI283" s="22"/>
    </row>
    <row r="284" spans="1:35" ht="12" customHeight="1">
      <c r="A284" s="22"/>
      <c r="B284" s="18"/>
      <c r="C284" s="18"/>
      <c r="D284" s="127"/>
      <c r="E284" s="66"/>
      <c r="F284" s="18"/>
      <c r="G284" s="18"/>
      <c r="H284" s="18"/>
      <c r="I284" s="18"/>
      <c r="J284" s="18"/>
      <c r="K284" s="148"/>
      <c r="L284" s="18"/>
      <c r="M284" s="18"/>
      <c r="N284" s="18"/>
      <c r="O284" s="18"/>
      <c r="P284" s="18"/>
      <c r="Q284" s="18"/>
      <c r="R284" s="18"/>
      <c r="S284" s="18"/>
      <c r="T284" s="18"/>
      <c r="U284" s="18"/>
      <c r="V284" s="18"/>
      <c r="W284" s="18"/>
      <c r="X284" s="18"/>
      <c r="Y284" s="18"/>
      <c r="Z284" s="22"/>
      <c r="AA284" s="22"/>
      <c r="AB284" s="22"/>
      <c r="AC284" s="22"/>
      <c r="AD284" s="22"/>
      <c r="AE284" s="22"/>
      <c r="AF284" s="22"/>
      <c r="AG284" s="22"/>
      <c r="AH284" s="22"/>
      <c r="AI284" s="22"/>
    </row>
    <row r="285" spans="1:35" ht="12" customHeight="1">
      <c r="A285" s="22"/>
      <c r="B285" s="18"/>
      <c r="C285" s="18"/>
      <c r="D285" s="127"/>
      <c r="E285" s="66"/>
      <c r="F285" s="18"/>
      <c r="G285" s="18"/>
      <c r="H285" s="18"/>
      <c r="I285" s="18"/>
      <c r="J285" s="18"/>
      <c r="K285" s="148"/>
      <c r="L285" s="18"/>
      <c r="M285" s="18"/>
      <c r="N285" s="18"/>
      <c r="O285" s="18"/>
      <c r="P285" s="18"/>
      <c r="Q285" s="18"/>
      <c r="R285" s="18"/>
      <c r="S285" s="18"/>
      <c r="T285" s="18"/>
      <c r="U285" s="18"/>
      <c r="V285" s="18"/>
      <c r="W285" s="18"/>
      <c r="X285" s="18"/>
      <c r="Y285" s="18"/>
      <c r="Z285" s="22"/>
      <c r="AA285" s="22"/>
      <c r="AB285" s="22"/>
      <c r="AC285" s="22"/>
      <c r="AD285" s="22"/>
      <c r="AE285" s="22"/>
      <c r="AF285" s="22"/>
      <c r="AG285" s="22"/>
      <c r="AH285" s="22"/>
      <c r="AI285" s="22"/>
    </row>
    <row r="286" spans="1:35" ht="12" customHeight="1">
      <c r="A286" s="22"/>
      <c r="B286" s="18"/>
      <c r="C286" s="18"/>
      <c r="D286" s="127"/>
      <c r="E286" s="66"/>
      <c r="F286" s="18"/>
      <c r="G286" s="18"/>
      <c r="H286" s="18"/>
      <c r="I286" s="18"/>
      <c r="J286" s="18"/>
      <c r="K286" s="148"/>
      <c r="L286" s="18"/>
      <c r="M286" s="18"/>
      <c r="N286" s="18"/>
      <c r="O286" s="18"/>
      <c r="P286" s="18"/>
      <c r="Q286" s="18"/>
      <c r="R286" s="18"/>
      <c r="S286" s="18"/>
      <c r="T286" s="18"/>
      <c r="U286" s="18"/>
      <c r="V286" s="18"/>
      <c r="W286" s="18"/>
      <c r="X286" s="18"/>
      <c r="Y286" s="18"/>
      <c r="Z286" s="22"/>
      <c r="AA286" s="22"/>
      <c r="AB286" s="22"/>
      <c r="AC286" s="22"/>
      <c r="AD286" s="22"/>
      <c r="AE286" s="22"/>
      <c r="AF286" s="22"/>
      <c r="AG286" s="22"/>
      <c r="AH286" s="22"/>
      <c r="AI286" s="22"/>
    </row>
    <row r="287" spans="1:35" ht="12" customHeight="1">
      <c r="A287" s="22"/>
      <c r="B287" s="18"/>
      <c r="C287" s="18"/>
      <c r="D287" s="127"/>
      <c r="E287" s="66"/>
      <c r="F287" s="18"/>
      <c r="G287" s="18"/>
      <c r="H287" s="18"/>
      <c r="I287" s="18"/>
      <c r="J287" s="18"/>
      <c r="K287" s="148"/>
      <c r="L287" s="18"/>
      <c r="M287" s="18"/>
      <c r="N287" s="18"/>
      <c r="O287" s="18"/>
      <c r="P287" s="18"/>
      <c r="Q287" s="18"/>
      <c r="R287" s="18"/>
      <c r="S287" s="18"/>
      <c r="T287" s="18"/>
      <c r="U287" s="18"/>
      <c r="V287" s="18"/>
      <c r="W287" s="18"/>
      <c r="X287" s="18"/>
      <c r="Y287" s="18"/>
      <c r="Z287" s="22"/>
      <c r="AA287" s="22"/>
      <c r="AB287" s="22"/>
      <c r="AC287" s="22"/>
      <c r="AD287" s="22"/>
      <c r="AE287" s="22"/>
      <c r="AF287" s="22"/>
      <c r="AG287" s="22"/>
      <c r="AH287" s="22"/>
      <c r="AI287" s="22"/>
    </row>
    <row r="288" spans="1:35" ht="12" customHeight="1">
      <c r="A288" s="22"/>
      <c r="B288" s="18"/>
      <c r="C288" s="18"/>
      <c r="D288" s="127"/>
      <c r="E288" s="66"/>
      <c r="F288" s="18"/>
      <c r="G288" s="18"/>
      <c r="H288" s="18"/>
      <c r="I288" s="18"/>
      <c r="J288" s="18"/>
      <c r="K288" s="148"/>
      <c r="L288" s="18"/>
      <c r="M288" s="18"/>
      <c r="N288" s="18"/>
      <c r="O288" s="18"/>
      <c r="P288" s="18"/>
      <c r="Q288" s="18"/>
      <c r="R288" s="18"/>
      <c r="S288" s="18"/>
      <c r="T288" s="18"/>
      <c r="U288" s="18"/>
      <c r="V288" s="18"/>
      <c r="W288" s="18"/>
      <c r="X288" s="18"/>
      <c r="Y288" s="18"/>
      <c r="Z288" s="22"/>
      <c r="AA288" s="22"/>
      <c r="AB288" s="22"/>
      <c r="AC288" s="22"/>
      <c r="AD288" s="22"/>
      <c r="AE288" s="22"/>
      <c r="AF288" s="22"/>
      <c r="AG288" s="22"/>
      <c r="AH288" s="22"/>
      <c r="AI288" s="22"/>
    </row>
    <row r="289" spans="1:35" ht="12" customHeight="1">
      <c r="A289" s="22"/>
      <c r="B289" s="18"/>
      <c r="C289" s="18"/>
      <c r="D289" s="127"/>
      <c r="E289" s="66"/>
      <c r="F289" s="18"/>
      <c r="G289" s="18"/>
      <c r="H289" s="18"/>
      <c r="I289" s="18"/>
      <c r="J289" s="18"/>
      <c r="K289" s="148"/>
      <c r="L289" s="18"/>
      <c r="M289" s="18"/>
      <c r="N289" s="18"/>
      <c r="O289" s="18"/>
      <c r="P289" s="18"/>
      <c r="Q289" s="18"/>
      <c r="R289" s="18"/>
      <c r="S289" s="18"/>
      <c r="T289" s="18"/>
      <c r="U289" s="18"/>
      <c r="V289" s="18"/>
      <c r="W289" s="18"/>
      <c r="X289" s="18"/>
      <c r="Y289" s="18"/>
      <c r="Z289" s="22"/>
      <c r="AA289" s="22"/>
      <c r="AB289" s="22"/>
      <c r="AC289" s="22"/>
      <c r="AD289" s="22"/>
      <c r="AE289" s="22"/>
      <c r="AF289" s="22"/>
      <c r="AG289" s="22"/>
      <c r="AH289" s="22"/>
      <c r="AI289" s="22"/>
    </row>
    <row r="290" spans="1:35" ht="12" customHeight="1">
      <c r="A290" s="22"/>
      <c r="B290" s="18"/>
      <c r="C290" s="18"/>
      <c r="D290" s="127"/>
      <c r="E290" s="66"/>
      <c r="F290" s="18"/>
      <c r="G290" s="18"/>
      <c r="H290" s="18"/>
      <c r="I290" s="18"/>
      <c r="J290" s="18"/>
      <c r="K290" s="148"/>
      <c r="L290" s="18"/>
      <c r="M290" s="18"/>
      <c r="N290" s="18"/>
      <c r="O290" s="18"/>
      <c r="P290" s="18"/>
      <c r="Q290" s="18"/>
      <c r="R290" s="18"/>
      <c r="S290" s="18"/>
      <c r="T290" s="18"/>
      <c r="U290" s="18"/>
      <c r="V290" s="18"/>
      <c r="W290" s="18"/>
      <c r="X290" s="18"/>
      <c r="Y290" s="18"/>
      <c r="Z290" s="22"/>
      <c r="AA290" s="22"/>
      <c r="AB290" s="22"/>
      <c r="AC290" s="22"/>
      <c r="AD290" s="22"/>
      <c r="AE290" s="22"/>
      <c r="AF290" s="22"/>
      <c r="AG290" s="22"/>
      <c r="AH290" s="22"/>
      <c r="AI290" s="22"/>
    </row>
    <row r="291" spans="1:35" ht="12" customHeight="1">
      <c r="A291" s="22"/>
      <c r="B291" s="18"/>
      <c r="C291" s="18"/>
      <c r="D291" s="127"/>
      <c r="E291" s="66"/>
      <c r="F291" s="18"/>
      <c r="G291" s="18"/>
      <c r="H291" s="18"/>
      <c r="I291" s="18"/>
      <c r="J291" s="18"/>
      <c r="K291" s="148"/>
      <c r="L291" s="18"/>
      <c r="M291" s="18"/>
      <c r="N291" s="18"/>
      <c r="O291" s="18"/>
      <c r="P291" s="18"/>
      <c r="Q291" s="18"/>
      <c r="R291" s="18"/>
      <c r="S291" s="18"/>
      <c r="T291" s="18"/>
      <c r="U291" s="18"/>
      <c r="V291" s="18"/>
      <c r="W291" s="18"/>
      <c r="X291" s="18"/>
      <c r="Y291" s="18"/>
      <c r="Z291" s="22"/>
      <c r="AA291" s="22"/>
      <c r="AB291" s="22"/>
      <c r="AC291" s="22"/>
      <c r="AD291" s="22"/>
      <c r="AE291" s="22"/>
      <c r="AF291" s="22"/>
      <c r="AG291" s="22"/>
      <c r="AH291" s="22"/>
      <c r="AI291" s="22"/>
    </row>
    <row r="292" spans="1:35" ht="12" customHeight="1">
      <c r="A292" s="22"/>
      <c r="B292" s="18"/>
      <c r="C292" s="18"/>
      <c r="D292" s="127"/>
      <c r="E292" s="66"/>
      <c r="F292" s="18"/>
      <c r="G292" s="18"/>
      <c r="H292" s="18"/>
      <c r="I292" s="18"/>
      <c r="J292" s="18"/>
      <c r="K292" s="148"/>
      <c r="L292" s="18"/>
      <c r="M292" s="18"/>
      <c r="N292" s="18"/>
      <c r="O292" s="18"/>
      <c r="P292" s="18"/>
      <c r="Q292" s="18"/>
      <c r="R292" s="18"/>
      <c r="S292" s="18"/>
      <c r="T292" s="18"/>
      <c r="U292" s="18"/>
      <c r="V292" s="18"/>
      <c r="W292" s="18"/>
      <c r="X292" s="18"/>
      <c r="Y292" s="18"/>
      <c r="Z292" s="22"/>
      <c r="AA292" s="22"/>
      <c r="AB292" s="22"/>
      <c r="AC292" s="22"/>
      <c r="AD292" s="22"/>
      <c r="AE292" s="22"/>
      <c r="AF292" s="22"/>
      <c r="AG292" s="22"/>
      <c r="AH292" s="22"/>
      <c r="AI292" s="22"/>
    </row>
    <row r="293" spans="1:35" ht="12" customHeight="1">
      <c r="A293" s="22"/>
      <c r="B293" s="18"/>
      <c r="C293" s="18"/>
      <c r="D293" s="127"/>
      <c r="E293" s="66"/>
      <c r="F293" s="18"/>
      <c r="G293" s="18"/>
      <c r="H293" s="18"/>
      <c r="I293" s="18"/>
      <c r="J293" s="18"/>
      <c r="K293" s="148"/>
      <c r="L293" s="18"/>
      <c r="M293" s="18"/>
      <c r="N293" s="18"/>
      <c r="O293" s="18"/>
      <c r="P293" s="18"/>
      <c r="Q293" s="18"/>
      <c r="R293" s="18"/>
      <c r="S293" s="18"/>
      <c r="T293" s="18"/>
      <c r="U293" s="18"/>
      <c r="V293" s="18"/>
      <c r="W293" s="18"/>
      <c r="X293" s="18"/>
      <c r="Y293" s="18"/>
      <c r="Z293" s="22"/>
      <c r="AA293" s="22"/>
      <c r="AB293" s="22"/>
      <c r="AC293" s="22"/>
      <c r="AD293" s="22"/>
      <c r="AE293" s="22"/>
      <c r="AF293" s="22"/>
      <c r="AG293" s="22"/>
      <c r="AH293" s="22"/>
      <c r="AI293" s="22"/>
    </row>
    <row r="294" spans="1:35" ht="12" customHeight="1">
      <c r="A294" s="22"/>
      <c r="B294" s="18"/>
      <c r="C294" s="18"/>
      <c r="D294" s="127"/>
      <c r="E294" s="66"/>
      <c r="F294" s="18"/>
      <c r="G294" s="18"/>
      <c r="H294" s="18"/>
      <c r="I294" s="18"/>
      <c r="J294" s="18"/>
      <c r="K294" s="148"/>
      <c r="L294" s="18"/>
      <c r="M294" s="18"/>
      <c r="N294" s="18"/>
      <c r="O294" s="18"/>
      <c r="P294" s="18"/>
      <c r="Q294" s="18"/>
      <c r="R294" s="18"/>
      <c r="S294" s="18"/>
      <c r="T294" s="18"/>
      <c r="U294" s="18"/>
      <c r="V294" s="18"/>
      <c r="W294" s="18"/>
      <c r="X294" s="18"/>
      <c r="Y294" s="18"/>
      <c r="Z294" s="22"/>
      <c r="AA294" s="22"/>
      <c r="AB294" s="22"/>
      <c r="AC294" s="22"/>
      <c r="AD294" s="22"/>
      <c r="AE294" s="22"/>
      <c r="AF294" s="22"/>
      <c r="AG294" s="22"/>
      <c r="AH294" s="22"/>
      <c r="AI294" s="22"/>
    </row>
    <row r="295" spans="1:35" ht="12" customHeight="1">
      <c r="A295" s="22"/>
      <c r="B295" s="18"/>
      <c r="C295" s="18"/>
      <c r="D295" s="127"/>
      <c r="E295" s="66"/>
      <c r="F295" s="18"/>
      <c r="G295" s="18"/>
      <c r="H295" s="18"/>
      <c r="I295" s="18"/>
      <c r="J295" s="18"/>
      <c r="K295" s="148"/>
      <c r="L295" s="18"/>
      <c r="M295" s="18"/>
      <c r="N295" s="18"/>
      <c r="O295" s="18"/>
      <c r="P295" s="18"/>
      <c r="Q295" s="18"/>
      <c r="R295" s="18"/>
      <c r="S295" s="18"/>
      <c r="T295" s="18"/>
      <c r="U295" s="18"/>
      <c r="V295" s="18"/>
      <c r="W295" s="18"/>
      <c r="X295" s="18"/>
      <c r="Y295" s="18"/>
      <c r="Z295" s="22"/>
      <c r="AA295" s="22"/>
      <c r="AB295" s="22"/>
      <c r="AC295" s="22"/>
      <c r="AD295" s="22"/>
      <c r="AE295" s="22"/>
      <c r="AF295" s="22"/>
      <c r="AG295" s="22"/>
      <c r="AH295" s="22"/>
      <c r="AI295" s="22"/>
    </row>
    <row r="296" spans="1:35" ht="12" customHeight="1">
      <c r="A296" s="22"/>
      <c r="B296" s="18"/>
      <c r="C296" s="18"/>
      <c r="D296" s="127"/>
      <c r="E296" s="66"/>
      <c r="F296" s="18"/>
      <c r="G296" s="18"/>
      <c r="H296" s="18"/>
      <c r="I296" s="18"/>
      <c r="J296" s="18"/>
      <c r="K296" s="148"/>
      <c r="L296" s="18"/>
      <c r="M296" s="18"/>
      <c r="N296" s="18"/>
      <c r="O296" s="18"/>
      <c r="P296" s="18"/>
      <c r="Q296" s="18"/>
      <c r="R296" s="18"/>
      <c r="S296" s="18"/>
      <c r="T296" s="18"/>
      <c r="U296" s="18"/>
      <c r="V296" s="18"/>
      <c r="W296" s="18"/>
      <c r="X296" s="18"/>
      <c r="Y296" s="18"/>
      <c r="Z296" s="22"/>
      <c r="AA296" s="22"/>
      <c r="AB296" s="22"/>
      <c r="AC296" s="22"/>
      <c r="AD296" s="22"/>
      <c r="AE296" s="22"/>
      <c r="AF296" s="22"/>
      <c r="AG296" s="22"/>
      <c r="AH296" s="22"/>
      <c r="AI296" s="22"/>
    </row>
    <row r="297" spans="1:35" ht="12" customHeight="1">
      <c r="A297" s="22"/>
      <c r="B297" s="18"/>
      <c r="C297" s="18"/>
      <c r="D297" s="127"/>
      <c r="E297" s="66"/>
      <c r="F297" s="18"/>
      <c r="G297" s="18"/>
      <c r="H297" s="18"/>
      <c r="I297" s="18"/>
      <c r="J297" s="18"/>
      <c r="K297" s="148"/>
      <c r="L297" s="18"/>
      <c r="M297" s="18"/>
      <c r="N297" s="18"/>
      <c r="O297" s="18"/>
      <c r="P297" s="18"/>
      <c r="Q297" s="18"/>
      <c r="R297" s="18"/>
      <c r="S297" s="18"/>
      <c r="T297" s="18"/>
      <c r="U297" s="18"/>
      <c r="V297" s="18"/>
      <c r="W297" s="18"/>
      <c r="X297" s="18"/>
      <c r="Y297" s="18"/>
      <c r="Z297" s="22"/>
      <c r="AA297" s="22"/>
      <c r="AB297" s="22"/>
      <c r="AC297" s="22"/>
      <c r="AD297" s="22"/>
      <c r="AE297" s="22"/>
      <c r="AF297" s="22"/>
      <c r="AG297" s="22"/>
      <c r="AH297" s="22"/>
      <c r="AI297" s="22"/>
    </row>
    <row r="298" spans="1:35" ht="12" customHeight="1">
      <c r="A298" s="22"/>
      <c r="B298" s="18"/>
      <c r="C298" s="18"/>
      <c r="D298" s="127"/>
      <c r="E298" s="66"/>
      <c r="F298" s="18"/>
      <c r="G298" s="18"/>
      <c r="H298" s="18"/>
      <c r="I298" s="18"/>
      <c r="J298" s="18"/>
      <c r="K298" s="148"/>
      <c r="L298" s="18"/>
      <c r="M298" s="18"/>
      <c r="N298" s="18"/>
      <c r="O298" s="18"/>
      <c r="P298" s="18"/>
      <c r="Q298" s="18"/>
      <c r="R298" s="18"/>
      <c r="S298" s="18"/>
      <c r="T298" s="18"/>
      <c r="U298" s="18"/>
      <c r="V298" s="18"/>
      <c r="W298" s="18"/>
      <c r="X298" s="18"/>
      <c r="Y298" s="18"/>
      <c r="Z298" s="22"/>
      <c r="AA298" s="22"/>
      <c r="AB298" s="22"/>
      <c r="AC298" s="22"/>
      <c r="AD298" s="22"/>
      <c r="AE298" s="22"/>
      <c r="AF298" s="22"/>
      <c r="AG298" s="22"/>
      <c r="AH298" s="22"/>
      <c r="AI298" s="22"/>
    </row>
    <row r="299" spans="1:35" ht="12" customHeight="1">
      <c r="A299" s="22"/>
      <c r="B299" s="18"/>
      <c r="C299" s="18"/>
      <c r="D299" s="127"/>
      <c r="E299" s="66"/>
      <c r="F299" s="18"/>
      <c r="G299" s="18"/>
      <c r="H299" s="18"/>
      <c r="I299" s="18"/>
      <c r="J299" s="18"/>
      <c r="K299" s="148"/>
      <c r="L299" s="18"/>
      <c r="M299" s="18"/>
      <c r="N299" s="18"/>
      <c r="O299" s="18"/>
      <c r="P299" s="18"/>
      <c r="Q299" s="18"/>
      <c r="R299" s="18"/>
      <c r="S299" s="18"/>
      <c r="T299" s="18"/>
      <c r="U299" s="18"/>
      <c r="V299" s="18"/>
      <c r="W299" s="18"/>
      <c r="X299" s="18"/>
      <c r="Y299" s="18"/>
      <c r="Z299" s="22"/>
      <c r="AA299" s="22"/>
      <c r="AB299" s="22"/>
      <c r="AC299" s="22"/>
      <c r="AD299" s="22"/>
      <c r="AE299" s="22"/>
      <c r="AF299" s="22"/>
      <c r="AG299" s="22"/>
      <c r="AH299" s="22"/>
      <c r="AI299" s="22"/>
    </row>
    <row r="300" spans="1:35" ht="12.75" customHeight="1">
      <c r="A300" s="22"/>
      <c r="B300" s="22"/>
      <c r="C300" s="22"/>
      <c r="D300" s="134"/>
      <c r="E300" s="63"/>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row>
    <row r="301" spans="1:35" ht="12.75" customHeight="1">
      <c r="A301" s="22"/>
      <c r="B301" s="22"/>
      <c r="C301" s="22"/>
      <c r="D301" s="134"/>
      <c r="E301" s="63"/>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row>
    <row r="302" spans="1:35" ht="12.75" customHeight="1">
      <c r="A302" s="22"/>
      <c r="B302" s="22"/>
      <c r="C302" s="22"/>
      <c r="D302" s="134"/>
      <c r="E302" s="63"/>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row>
    <row r="303" spans="1:35" ht="12.75" customHeight="1">
      <c r="A303" s="22"/>
      <c r="B303" s="22"/>
      <c r="C303" s="22"/>
      <c r="D303" s="134"/>
      <c r="E303" s="63"/>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row>
    <row r="304" spans="1:35" ht="12.75" customHeight="1">
      <c r="A304" s="22"/>
      <c r="B304" s="22"/>
      <c r="C304" s="22"/>
      <c r="D304" s="134"/>
      <c r="E304" s="63"/>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row>
    <row r="305" spans="1:35" ht="12.75" customHeight="1">
      <c r="A305" s="22"/>
      <c r="B305" s="22"/>
      <c r="C305" s="22"/>
      <c r="D305" s="134"/>
      <c r="E305" s="63"/>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row>
    <row r="306" spans="1:35" ht="12.75" customHeight="1">
      <c r="A306" s="22"/>
      <c r="B306" s="22"/>
      <c r="C306" s="22"/>
      <c r="D306" s="134"/>
      <c r="E306" s="63"/>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row>
    <row r="307" spans="1:35" ht="12.75" customHeight="1">
      <c r="A307" s="22"/>
      <c r="B307" s="22"/>
      <c r="C307" s="22"/>
      <c r="D307" s="134"/>
      <c r="E307" s="63"/>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row>
    <row r="308" spans="1:35" ht="12.75" customHeight="1">
      <c r="A308" s="22"/>
      <c r="B308" s="22"/>
      <c r="C308" s="22"/>
      <c r="D308" s="134"/>
      <c r="E308" s="63"/>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row>
    <row r="309" spans="1:35" ht="12.75" customHeight="1">
      <c r="A309" s="22"/>
      <c r="B309" s="22"/>
      <c r="C309" s="22"/>
      <c r="D309" s="134"/>
      <c r="E309" s="63"/>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row>
    <row r="310" spans="1:35" ht="12.75" customHeight="1">
      <c r="A310" s="22"/>
      <c r="B310" s="22"/>
      <c r="C310" s="22"/>
      <c r="D310" s="134"/>
      <c r="E310" s="63"/>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row>
    <row r="311" spans="1:35" ht="12.75" customHeight="1">
      <c r="A311" s="22"/>
      <c r="B311" s="22"/>
      <c r="C311" s="22"/>
      <c r="D311" s="134"/>
      <c r="E311" s="63"/>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row>
    <row r="312" spans="1:35" ht="12.75" customHeight="1">
      <c r="A312" s="22"/>
      <c r="B312" s="22"/>
      <c r="C312" s="22"/>
      <c r="D312" s="134"/>
      <c r="E312" s="63"/>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row>
    <row r="313" spans="1:35" ht="12.75" customHeight="1">
      <c r="A313" s="22"/>
      <c r="B313" s="22"/>
      <c r="C313" s="22"/>
      <c r="D313" s="134"/>
      <c r="E313" s="63"/>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row>
    <row r="314" spans="1:35" ht="12.75" customHeight="1">
      <c r="A314" s="22"/>
      <c r="B314" s="22"/>
      <c r="C314" s="22"/>
      <c r="D314" s="134"/>
      <c r="E314" s="63"/>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row>
    <row r="315" spans="1:35" ht="12.75" customHeight="1">
      <c r="A315" s="22"/>
      <c r="B315" s="22"/>
      <c r="C315" s="22"/>
      <c r="D315" s="134"/>
      <c r="E315" s="63"/>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row>
    <row r="316" spans="1:35" ht="12.75" customHeight="1">
      <c r="A316" s="22"/>
      <c r="B316" s="22"/>
      <c r="C316" s="22"/>
      <c r="D316" s="134"/>
      <c r="E316" s="63"/>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row>
    <row r="317" spans="1:35" ht="12.75" customHeight="1">
      <c r="A317" s="22"/>
      <c r="B317" s="22"/>
      <c r="C317" s="22"/>
      <c r="D317" s="134"/>
      <c r="E317" s="63"/>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row>
    <row r="318" spans="1:35" ht="12.75" customHeight="1">
      <c r="A318" s="22"/>
      <c r="B318" s="22"/>
      <c r="C318" s="22"/>
      <c r="D318" s="134"/>
      <c r="E318" s="63"/>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row>
    <row r="319" spans="1:35" ht="12.75" customHeight="1">
      <c r="A319" s="22"/>
      <c r="B319" s="22"/>
      <c r="C319" s="22"/>
      <c r="D319" s="134"/>
      <c r="E319" s="63"/>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row>
    <row r="320" spans="1:35" ht="12.75" customHeight="1">
      <c r="A320" s="22"/>
      <c r="B320" s="22"/>
      <c r="C320" s="22"/>
      <c r="D320" s="134"/>
      <c r="E320" s="63"/>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row>
    <row r="321" spans="1:35" ht="12.75" customHeight="1">
      <c r="A321" s="22"/>
      <c r="B321" s="22"/>
      <c r="C321" s="22"/>
      <c r="D321" s="134"/>
      <c r="E321" s="63"/>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row>
    <row r="322" spans="1:35" ht="12.75" customHeight="1">
      <c r="A322" s="22"/>
      <c r="B322" s="22"/>
      <c r="C322" s="22"/>
      <c r="D322" s="134"/>
      <c r="E322" s="63"/>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row>
    <row r="323" spans="1:35" ht="12.75" customHeight="1">
      <c r="A323" s="22"/>
      <c r="B323" s="22"/>
      <c r="C323" s="22"/>
      <c r="D323" s="134"/>
      <c r="E323" s="63"/>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row>
    <row r="324" spans="1:35" ht="12.75" customHeight="1">
      <c r="A324" s="22"/>
      <c r="B324" s="22"/>
      <c r="C324" s="22"/>
      <c r="D324" s="134"/>
      <c r="E324" s="63"/>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row>
    <row r="325" spans="1:35" ht="12.75" customHeight="1">
      <c r="A325" s="22"/>
      <c r="B325" s="22"/>
      <c r="C325" s="22"/>
      <c r="D325" s="134"/>
      <c r="E325" s="63"/>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row>
    <row r="326" spans="1:35" ht="12.75" customHeight="1">
      <c r="A326" s="22"/>
      <c r="B326" s="22"/>
      <c r="C326" s="22"/>
      <c r="D326" s="134"/>
      <c r="E326" s="63"/>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row>
    <row r="327" spans="1:35" ht="12.75" customHeight="1">
      <c r="A327" s="22"/>
      <c r="B327" s="22"/>
      <c r="C327" s="22"/>
      <c r="D327" s="134"/>
      <c r="E327" s="63"/>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row>
    <row r="328" spans="1:35" ht="12.75" customHeight="1">
      <c r="A328" s="22"/>
      <c r="B328" s="22"/>
      <c r="C328" s="22"/>
      <c r="D328" s="134"/>
      <c r="E328" s="63"/>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row>
    <row r="329" spans="1:35" ht="12.75" customHeight="1">
      <c r="A329" s="22"/>
      <c r="B329" s="22"/>
      <c r="C329" s="22"/>
      <c r="D329" s="134"/>
      <c r="E329" s="63"/>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row>
    <row r="330" spans="1:35" ht="12.75" customHeight="1">
      <c r="A330" s="22"/>
      <c r="B330" s="22"/>
      <c r="C330" s="22"/>
      <c r="D330" s="134"/>
      <c r="E330" s="63"/>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row>
    <row r="331" spans="1:35" ht="12.75" customHeight="1">
      <c r="A331" s="22"/>
      <c r="B331" s="22"/>
      <c r="C331" s="22"/>
      <c r="D331" s="134"/>
      <c r="E331" s="63"/>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row>
    <row r="332" spans="1:35" ht="12.75" customHeight="1">
      <c r="A332" s="22"/>
      <c r="B332" s="22"/>
      <c r="C332" s="22"/>
      <c r="D332" s="134"/>
      <c r="E332" s="63"/>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row>
    <row r="333" spans="1:35" ht="12.75" customHeight="1">
      <c r="A333" s="22"/>
      <c r="B333" s="22"/>
      <c r="C333" s="22"/>
      <c r="D333" s="134"/>
      <c r="E333" s="63"/>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row>
    <row r="334" spans="1:35" ht="12.75" customHeight="1">
      <c r="A334" s="22"/>
      <c r="B334" s="22"/>
      <c r="C334" s="22"/>
      <c r="D334" s="134"/>
      <c r="E334" s="63"/>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row>
    <row r="335" spans="1:35" ht="12.75" customHeight="1">
      <c r="A335" s="22"/>
      <c r="B335" s="22"/>
      <c r="C335" s="22"/>
      <c r="D335" s="134"/>
      <c r="E335" s="63"/>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row>
    <row r="336" spans="1:35" ht="12.75" customHeight="1">
      <c r="A336" s="22"/>
      <c r="B336" s="22"/>
      <c r="C336" s="22"/>
      <c r="D336" s="134"/>
      <c r="E336" s="63"/>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row>
    <row r="337" spans="1:35" ht="12.75" customHeight="1">
      <c r="A337" s="22"/>
      <c r="B337" s="22"/>
      <c r="C337" s="22"/>
      <c r="D337" s="134"/>
      <c r="E337" s="63"/>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row>
    <row r="338" spans="1:35" ht="12.75" customHeight="1">
      <c r="A338" s="22"/>
      <c r="B338" s="22"/>
      <c r="C338" s="22"/>
      <c r="D338" s="134"/>
      <c r="E338" s="63"/>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row>
    <row r="339" spans="1:35" ht="12.75" customHeight="1">
      <c r="A339" s="22"/>
      <c r="B339" s="22"/>
      <c r="C339" s="22"/>
      <c r="D339" s="134"/>
      <c r="E339" s="63"/>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row>
    <row r="340" spans="1:35" ht="12.75" customHeight="1">
      <c r="A340" s="22"/>
      <c r="B340" s="22"/>
      <c r="C340" s="22"/>
      <c r="D340" s="134"/>
      <c r="E340" s="63"/>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row>
    <row r="341" spans="1:35" ht="12.75" customHeight="1">
      <c r="A341" s="22"/>
      <c r="B341" s="22"/>
      <c r="C341" s="22"/>
      <c r="D341" s="134"/>
      <c r="E341" s="63"/>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row>
    <row r="342" spans="1:35" ht="12.75" customHeight="1">
      <c r="A342" s="22"/>
      <c r="B342" s="22"/>
      <c r="C342" s="22"/>
      <c r="D342" s="134"/>
      <c r="E342" s="63"/>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row>
    <row r="343" spans="1:35" ht="12.75" customHeight="1">
      <c r="A343" s="22"/>
      <c r="B343" s="22"/>
      <c r="C343" s="22"/>
      <c r="D343" s="134"/>
      <c r="E343" s="63"/>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row>
    <row r="344" spans="1:35" ht="12.75" customHeight="1">
      <c r="A344" s="22"/>
      <c r="B344" s="22"/>
      <c r="C344" s="22"/>
      <c r="D344" s="134"/>
      <c r="E344" s="63"/>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row>
    <row r="345" spans="1:35" ht="12.75" customHeight="1">
      <c r="A345" s="22"/>
      <c r="B345" s="22"/>
      <c r="C345" s="22"/>
      <c r="D345" s="134"/>
      <c r="E345" s="63"/>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row>
    <row r="346" spans="1:35" ht="12.75" customHeight="1">
      <c r="A346" s="22"/>
      <c r="B346" s="22"/>
      <c r="C346" s="22"/>
      <c r="D346" s="134"/>
      <c r="E346" s="63"/>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row>
    <row r="347" spans="1:35" ht="12.75" customHeight="1">
      <c r="A347" s="22"/>
      <c r="B347" s="22"/>
      <c r="C347" s="22"/>
      <c r="D347" s="134"/>
      <c r="E347" s="63"/>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row>
    <row r="348" spans="1:35" ht="12.75" customHeight="1">
      <c r="A348" s="22"/>
      <c r="B348" s="22"/>
      <c r="C348" s="22"/>
      <c r="D348" s="134"/>
      <c r="E348" s="63"/>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row>
    <row r="349" spans="1:35" ht="12.75" customHeight="1">
      <c r="A349" s="22"/>
      <c r="B349" s="22"/>
      <c r="C349" s="22"/>
      <c r="D349" s="134"/>
      <c r="E349" s="63"/>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row>
    <row r="350" spans="1:35" ht="12.75" customHeight="1">
      <c r="A350" s="22"/>
      <c r="B350" s="22"/>
      <c r="C350" s="22"/>
      <c r="D350" s="134"/>
      <c r="E350" s="63"/>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row>
    <row r="351" spans="1:35" ht="12.75" customHeight="1">
      <c r="A351" s="22"/>
      <c r="B351" s="22"/>
      <c r="C351" s="22"/>
      <c r="D351" s="134"/>
      <c r="E351" s="63"/>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row>
    <row r="352" spans="1:35" ht="12.75" customHeight="1">
      <c r="A352" s="22"/>
      <c r="B352" s="22"/>
      <c r="C352" s="22"/>
      <c r="D352" s="134"/>
      <c r="E352" s="63"/>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row>
    <row r="353" spans="1:35" ht="12.75" customHeight="1">
      <c r="A353" s="22"/>
      <c r="B353" s="22"/>
      <c r="C353" s="22"/>
      <c r="D353" s="134"/>
      <c r="E353" s="63"/>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row>
    <row r="354" spans="1:35" ht="12.75" customHeight="1">
      <c r="A354" s="22"/>
      <c r="B354" s="22"/>
      <c r="C354" s="22"/>
      <c r="D354" s="134"/>
      <c r="E354" s="63"/>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row>
    <row r="355" spans="1:35" ht="12.75" customHeight="1">
      <c r="A355" s="22"/>
      <c r="B355" s="22"/>
      <c r="C355" s="22"/>
      <c r="D355" s="134"/>
      <c r="E355" s="63"/>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row>
    <row r="356" spans="1:35" ht="12.75" customHeight="1">
      <c r="A356" s="22"/>
      <c r="B356" s="22"/>
      <c r="C356" s="22"/>
      <c r="D356" s="134"/>
      <c r="E356" s="63"/>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row>
    <row r="357" spans="1:35" ht="12.75" customHeight="1">
      <c r="A357" s="22"/>
      <c r="B357" s="22"/>
      <c r="C357" s="22"/>
      <c r="D357" s="134"/>
      <c r="E357" s="63"/>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row>
    <row r="358" spans="1:35" ht="12.75" customHeight="1">
      <c r="A358" s="22"/>
      <c r="B358" s="22"/>
      <c r="C358" s="22"/>
      <c r="D358" s="134"/>
      <c r="E358" s="63"/>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row>
    <row r="359" spans="1:35" ht="12.75" customHeight="1">
      <c r="A359" s="22"/>
      <c r="B359" s="22"/>
      <c r="C359" s="22"/>
      <c r="D359" s="134"/>
      <c r="E359" s="63"/>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row>
    <row r="360" spans="1:35" ht="12.75" customHeight="1">
      <c r="A360" s="22"/>
      <c r="B360" s="22"/>
      <c r="C360" s="22"/>
      <c r="D360" s="134"/>
      <c r="E360" s="63"/>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row>
    <row r="361" spans="1:35" ht="12.75" customHeight="1">
      <c r="A361" s="22"/>
      <c r="B361" s="22"/>
      <c r="C361" s="22"/>
      <c r="D361" s="134"/>
      <c r="E361" s="63"/>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row>
    <row r="362" spans="1:35" ht="12.75" customHeight="1">
      <c r="A362" s="22"/>
      <c r="B362" s="22"/>
      <c r="C362" s="22"/>
      <c r="D362" s="134"/>
      <c r="E362" s="63"/>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row>
    <row r="363" spans="1:35" ht="12.75" customHeight="1">
      <c r="A363" s="22"/>
      <c r="B363" s="22"/>
      <c r="C363" s="22"/>
      <c r="D363" s="134"/>
      <c r="E363" s="63"/>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row>
    <row r="364" spans="1:35" ht="12.75" customHeight="1">
      <c r="A364" s="22"/>
      <c r="B364" s="22"/>
      <c r="C364" s="22"/>
      <c r="D364" s="134"/>
      <c r="E364" s="63"/>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row>
    <row r="365" spans="1:35" ht="12.75" customHeight="1">
      <c r="A365" s="22"/>
      <c r="B365" s="22"/>
      <c r="C365" s="22"/>
      <c r="D365" s="134"/>
      <c r="E365" s="63"/>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row>
    <row r="366" spans="1:35" ht="12.75" customHeight="1">
      <c r="A366" s="22"/>
      <c r="B366" s="22"/>
      <c r="C366" s="22"/>
      <c r="D366" s="134"/>
      <c r="E366" s="63"/>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row>
    <row r="367" spans="1:35" ht="12.75" customHeight="1">
      <c r="A367" s="22"/>
      <c r="B367" s="22"/>
      <c r="C367" s="22"/>
      <c r="D367" s="134"/>
      <c r="E367" s="63"/>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row>
    <row r="368" spans="1:35" ht="12.75" customHeight="1">
      <c r="A368" s="22"/>
      <c r="B368" s="22"/>
      <c r="C368" s="22"/>
      <c r="D368" s="134"/>
      <c r="E368" s="63"/>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row>
    <row r="369" spans="1:35" ht="12.75" customHeight="1">
      <c r="A369" s="22"/>
      <c r="B369" s="22"/>
      <c r="C369" s="22"/>
      <c r="D369" s="134"/>
      <c r="E369" s="63"/>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row>
    <row r="370" spans="1:35" ht="12.75" customHeight="1">
      <c r="A370" s="22"/>
      <c r="B370" s="22"/>
      <c r="C370" s="22"/>
      <c r="D370" s="134"/>
      <c r="E370" s="63"/>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row>
    <row r="371" spans="1:35" ht="12.75" customHeight="1">
      <c r="A371" s="22"/>
      <c r="B371" s="22"/>
      <c r="C371" s="22"/>
      <c r="D371" s="134"/>
      <c r="E371" s="63"/>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row>
    <row r="372" spans="1:35" ht="12.75" customHeight="1">
      <c r="A372" s="22"/>
      <c r="B372" s="22"/>
      <c r="C372" s="22"/>
      <c r="D372" s="134"/>
      <c r="E372" s="63"/>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row>
    <row r="373" spans="1:35" ht="12.75" customHeight="1">
      <c r="A373" s="22"/>
      <c r="B373" s="22"/>
      <c r="C373" s="22"/>
      <c r="D373" s="134"/>
      <c r="E373" s="63"/>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row>
    <row r="374" spans="1:35" ht="12.75" customHeight="1">
      <c r="A374" s="22"/>
      <c r="B374" s="22"/>
      <c r="C374" s="22"/>
      <c r="D374" s="134"/>
      <c r="E374" s="63"/>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row>
    <row r="375" spans="1:35" ht="12.75" customHeight="1">
      <c r="A375" s="22"/>
      <c r="B375" s="22"/>
      <c r="C375" s="22"/>
      <c r="D375" s="134"/>
      <c r="E375" s="63"/>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row>
    <row r="376" spans="1:35" ht="12.75" customHeight="1">
      <c r="A376" s="22"/>
      <c r="B376" s="22"/>
      <c r="C376" s="22"/>
      <c r="D376" s="134"/>
      <c r="E376" s="63"/>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row>
    <row r="377" spans="1:35" ht="12.75" customHeight="1">
      <c r="A377" s="22"/>
      <c r="B377" s="22"/>
      <c r="C377" s="22"/>
      <c r="D377" s="134"/>
      <c r="E377" s="63"/>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row>
    <row r="378" spans="1:35" ht="12.75" customHeight="1">
      <c r="A378" s="22"/>
      <c r="B378" s="22"/>
      <c r="C378" s="22"/>
      <c r="D378" s="134"/>
      <c r="E378" s="63"/>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row>
    <row r="379" spans="1:35" ht="12.75" customHeight="1">
      <c r="A379" s="22"/>
      <c r="B379" s="22"/>
      <c r="C379" s="22"/>
      <c r="D379" s="134"/>
      <c r="E379" s="63"/>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row>
    <row r="380" spans="1:35" ht="12.75" customHeight="1">
      <c r="A380" s="22"/>
      <c r="B380" s="22"/>
      <c r="C380" s="22"/>
      <c r="D380" s="134"/>
      <c r="E380" s="63"/>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row>
    <row r="381" spans="1:35" ht="12.75" customHeight="1">
      <c r="A381" s="22"/>
      <c r="B381" s="22"/>
      <c r="C381" s="22"/>
      <c r="D381" s="134"/>
      <c r="E381" s="63"/>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row>
    <row r="382" spans="1:35" ht="12.75" customHeight="1">
      <c r="A382" s="22"/>
      <c r="B382" s="22"/>
      <c r="C382" s="22"/>
      <c r="D382" s="134"/>
      <c r="E382" s="63"/>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row>
    <row r="383" spans="1:35" ht="12.75" customHeight="1">
      <c r="A383" s="22"/>
      <c r="B383" s="22"/>
      <c r="C383" s="22"/>
      <c r="D383" s="134"/>
      <c r="E383" s="63"/>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row>
    <row r="384" spans="1:35" ht="12.75" customHeight="1">
      <c r="A384" s="22"/>
      <c r="B384" s="22"/>
      <c r="C384" s="22"/>
      <c r="D384" s="134"/>
      <c r="E384" s="63"/>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row>
    <row r="385" spans="1:35" ht="12.75" customHeight="1">
      <c r="A385" s="22"/>
      <c r="B385" s="22"/>
      <c r="C385" s="22"/>
      <c r="D385" s="134"/>
      <c r="E385" s="63"/>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row>
    <row r="386" spans="1:35" ht="12.75" customHeight="1">
      <c r="A386" s="22"/>
      <c r="B386" s="22"/>
      <c r="C386" s="22"/>
      <c r="D386" s="134"/>
      <c r="E386" s="63"/>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row>
    <row r="387" spans="1:35" ht="12.75" customHeight="1">
      <c r="A387" s="22"/>
      <c r="B387" s="22"/>
      <c r="C387" s="22"/>
      <c r="D387" s="134"/>
      <c r="E387" s="63"/>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row>
    <row r="388" spans="1:35" ht="12.75" customHeight="1">
      <c r="A388" s="22"/>
      <c r="B388" s="22"/>
      <c r="C388" s="22"/>
      <c r="D388" s="134"/>
      <c r="E388" s="63"/>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row>
    <row r="389" spans="1:35" ht="12.75" customHeight="1">
      <c r="A389" s="22"/>
      <c r="B389" s="22"/>
      <c r="C389" s="22"/>
      <c r="D389" s="134"/>
      <c r="E389" s="63"/>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row>
    <row r="390" spans="1:35" ht="12.75" customHeight="1">
      <c r="A390" s="22"/>
      <c r="B390" s="22"/>
      <c r="C390" s="22"/>
      <c r="D390" s="134"/>
      <c r="E390" s="63"/>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row>
    <row r="391" spans="1:35" ht="12.75" customHeight="1">
      <c r="A391" s="22"/>
      <c r="B391" s="22"/>
      <c r="C391" s="22"/>
      <c r="D391" s="134"/>
      <c r="E391" s="63"/>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row>
    <row r="392" spans="1:35" ht="12.75" customHeight="1">
      <c r="A392" s="22"/>
      <c r="B392" s="22"/>
      <c r="C392" s="22"/>
      <c r="D392" s="134"/>
      <c r="E392" s="63"/>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row>
    <row r="393" spans="1:35" ht="12.75" customHeight="1">
      <c r="A393" s="22"/>
      <c r="B393" s="22"/>
      <c r="C393" s="22"/>
      <c r="D393" s="134"/>
      <c r="E393" s="63"/>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row>
    <row r="394" spans="1:35" ht="12.75" customHeight="1">
      <c r="A394" s="22"/>
      <c r="B394" s="22"/>
      <c r="C394" s="22"/>
      <c r="D394" s="134"/>
      <c r="E394" s="63"/>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row>
    <row r="395" spans="1:35" ht="12.75" customHeight="1">
      <c r="A395" s="22"/>
      <c r="B395" s="22"/>
      <c r="C395" s="22"/>
      <c r="D395" s="134"/>
      <c r="E395" s="63"/>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row>
    <row r="396" spans="1:35" ht="12.75" customHeight="1">
      <c r="A396" s="22"/>
      <c r="B396" s="22"/>
      <c r="C396" s="22"/>
      <c r="D396" s="134"/>
      <c r="E396" s="63"/>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row>
    <row r="397" spans="1:35" ht="12.75" customHeight="1">
      <c r="A397" s="22"/>
      <c r="B397" s="22"/>
      <c r="C397" s="22"/>
      <c r="D397" s="134"/>
      <c r="E397" s="63"/>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row>
    <row r="398" spans="1:35" ht="12.75" customHeight="1">
      <c r="A398" s="22"/>
      <c r="B398" s="22"/>
      <c r="C398" s="22"/>
      <c r="D398" s="134"/>
      <c r="E398" s="63"/>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row>
    <row r="399" spans="1:35" ht="12.75" customHeight="1">
      <c r="A399" s="22"/>
      <c r="B399" s="22"/>
      <c r="C399" s="22"/>
      <c r="D399" s="134"/>
      <c r="E399" s="63"/>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row>
    <row r="400" spans="1:35" ht="12.75" customHeight="1">
      <c r="A400" s="22"/>
      <c r="B400" s="22"/>
      <c r="C400" s="22"/>
      <c r="D400" s="134"/>
      <c r="E400" s="63"/>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row>
    <row r="401" spans="1:35" ht="12.75" customHeight="1">
      <c r="A401" s="22"/>
      <c r="B401" s="22"/>
      <c r="C401" s="22"/>
      <c r="D401" s="134"/>
      <c r="E401" s="63"/>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row>
    <row r="402" spans="1:35" ht="12.75" customHeight="1">
      <c r="A402" s="22"/>
      <c r="B402" s="22"/>
      <c r="C402" s="22"/>
      <c r="D402" s="134"/>
      <c r="E402" s="63"/>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row>
    <row r="403" spans="1:35" ht="12.75" customHeight="1">
      <c r="A403" s="22"/>
      <c r="B403" s="22"/>
      <c r="C403" s="22"/>
      <c r="D403" s="134"/>
      <c r="E403" s="63"/>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row>
    <row r="404" spans="1:35" ht="12.75" customHeight="1">
      <c r="A404" s="22"/>
      <c r="B404" s="22"/>
      <c r="C404" s="22"/>
      <c r="D404" s="134"/>
      <c r="E404" s="63"/>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row>
    <row r="405" spans="1:35" ht="12.75" customHeight="1">
      <c r="A405" s="22"/>
      <c r="B405" s="22"/>
      <c r="C405" s="22"/>
      <c r="D405" s="134"/>
      <c r="E405" s="63"/>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row>
    <row r="406" spans="1:35" ht="12.75" customHeight="1">
      <c r="A406" s="22"/>
      <c r="B406" s="22"/>
      <c r="C406" s="22"/>
      <c r="D406" s="134"/>
      <c r="E406" s="63"/>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row>
    <row r="407" spans="1:35" ht="12.75" customHeight="1">
      <c r="A407" s="22"/>
      <c r="B407" s="22"/>
      <c r="C407" s="22"/>
      <c r="D407" s="134"/>
      <c r="E407" s="63"/>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row>
    <row r="408" spans="1:35" ht="12.75" customHeight="1">
      <c r="A408" s="22"/>
      <c r="B408" s="22"/>
      <c r="C408" s="22"/>
      <c r="D408" s="134"/>
      <c r="E408" s="63"/>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row>
    <row r="409" spans="1:35" ht="12.75" customHeight="1">
      <c r="A409" s="22"/>
      <c r="B409" s="22"/>
      <c r="C409" s="22"/>
      <c r="D409" s="134"/>
      <c r="E409" s="63"/>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row>
    <row r="410" spans="1:35" ht="12.75" customHeight="1">
      <c r="A410" s="22"/>
      <c r="B410" s="22"/>
      <c r="C410" s="22"/>
      <c r="D410" s="134"/>
      <c r="E410" s="63"/>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row>
    <row r="411" spans="1:35" ht="12.75" customHeight="1">
      <c r="A411" s="22"/>
      <c r="B411" s="22"/>
      <c r="C411" s="22"/>
      <c r="D411" s="134"/>
      <c r="E411" s="63"/>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row>
    <row r="412" spans="1:35" ht="12.75" customHeight="1">
      <c r="A412" s="22"/>
      <c r="B412" s="22"/>
      <c r="C412" s="22"/>
      <c r="D412" s="134"/>
      <c r="E412" s="63"/>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row>
    <row r="413" spans="1:35" ht="12.75" customHeight="1">
      <c r="A413" s="22"/>
      <c r="B413" s="22"/>
      <c r="C413" s="22"/>
      <c r="D413" s="134"/>
      <c r="E413" s="63"/>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row>
    <row r="414" spans="1:35" ht="12.75" customHeight="1">
      <c r="A414" s="22"/>
      <c r="B414" s="22"/>
      <c r="C414" s="22"/>
      <c r="D414" s="134"/>
      <c r="E414" s="63"/>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row>
    <row r="415" spans="1:35" ht="12.75" customHeight="1">
      <c r="A415" s="22"/>
      <c r="B415" s="22"/>
      <c r="C415" s="22"/>
      <c r="D415" s="134"/>
      <c r="E415" s="63"/>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row>
    <row r="416" spans="1:35" ht="12.75" customHeight="1">
      <c r="A416" s="22"/>
      <c r="B416" s="22"/>
      <c r="C416" s="22"/>
      <c r="D416" s="134"/>
      <c r="E416" s="63"/>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row>
    <row r="417" spans="1:35" ht="12.75" customHeight="1">
      <c r="A417" s="22"/>
      <c r="B417" s="22"/>
      <c r="C417" s="22"/>
      <c r="D417" s="134"/>
      <c r="E417" s="63"/>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row>
    <row r="418" spans="1:35" ht="12.75" customHeight="1">
      <c r="A418" s="22"/>
      <c r="B418" s="22"/>
      <c r="C418" s="22"/>
      <c r="D418" s="134"/>
      <c r="E418" s="63"/>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row>
    <row r="419" spans="1:35" ht="12.75" customHeight="1">
      <c r="A419" s="22"/>
      <c r="B419" s="22"/>
      <c r="C419" s="22"/>
      <c r="D419" s="134"/>
      <c r="E419" s="63"/>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row>
    <row r="420" spans="1:35" ht="12.75" customHeight="1">
      <c r="A420" s="22"/>
      <c r="B420" s="22"/>
      <c r="C420" s="22"/>
      <c r="D420" s="134"/>
      <c r="E420" s="63"/>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row>
    <row r="421" spans="1:35" ht="12.75" customHeight="1">
      <c r="A421" s="22"/>
      <c r="B421" s="22"/>
      <c r="C421" s="22"/>
      <c r="D421" s="134"/>
      <c r="E421" s="63"/>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row>
    <row r="422" spans="1:35" ht="12.75" customHeight="1">
      <c r="A422" s="22"/>
      <c r="B422" s="22"/>
      <c r="C422" s="22"/>
      <c r="D422" s="134"/>
      <c r="E422" s="63"/>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row>
    <row r="423" spans="1:35" ht="12.75" customHeight="1">
      <c r="A423" s="22"/>
      <c r="B423" s="22"/>
      <c r="C423" s="22"/>
      <c r="D423" s="134"/>
      <c r="E423" s="63"/>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row>
    <row r="424" spans="1:35" ht="12.75" customHeight="1">
      <c r="A424" s="22"/>
      <c r="B424" s="22"/>
      <c r="C424" s="22"/>
      <c r="D424" s="134"/>
      <c r="E424" s="63"/>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row>
    <row r="425" spans="1:35" ht="12.75" customHeight="1">
      <c r="A425" s="22"/>
      <c r="B425" s="22"/>
      <c r="C425" s="22"/>
      <c r="D425" s="134"/>
      <c r="E425" s="63"/>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row>
    <row r="426" spans="1:35" ht="12.75" customHeight="1">
      <c r="A426" s="22"/>
      <c r="B426" s="22"/>
      <c r="C426" s="22"/>
      <c r="D426" s="134"/>
      <c r="E426" s="63"/>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row>
    <row r="427" spans="1:35" ht="12.75" customHeight="1">
      <c r="A427" s="22"/>
      <c r="B427" s="22"/>
      <c r="C427" s="22"/>
      <c r="D427" s="134"/>
      <c r="E427" s="63"/>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row>
    <row r="428" spans="1:35" ht="12.75" customHeight="1">
      <c r="A428" s="22"/>
      <c r="B428" s="22"/>
      <c r="C428" s="22"/>
      <c r="D428" s="134"/>
      <c r="E428" s="63"/>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row>
    <row r="429" spans="1:35" ht="12.75" customHeight="1">
      <c r="A429" s="22"/>
      <c r="B429" s="22"/>
      <c r="C429" s="22"/>
      <c r="D429" s="134"/>
      <c r="E429" s="63"/>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row>
    <row r="430" spans="1:35" ht="12.75" customHeight="1">
      <c r="A430" s="22"/>
      <c r="B430" s="22"/>
      <c r="C430" s="22"/>
      <c r="D430" s="134"/>
      <c r="E430" s="63"/>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row>
    <row r="431" spans="1:35" ht="12.75" customHeight="1">
      <c r="A431" s="22"/>
      <c r="B431" s="22"/>
      <c r="C431" s="22"/>
      <c r="D431" s="134"/>
      <c r="E431" s="63"/>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row>
    <row r="432" spans="1:35" ht="12.75" customHeight="1">
      <c r="A432" s="22"/>
      <c r="B432" s="22"/>
      <c r="C432" s="22"/>
      <c r="D432" s="134"/>
      <c r="E432" s="63"/>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row>
    <row r="433" spans="1:35" ht="12.75" customHeight="1">
      <c r="A433" s="22"/>
      <c r="B433" s="22"/>
      <c r="C433" s="22"/>
      <c r="D433" s="134"/>
      <c r="E433" s="63"/>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row>
    <row r="434" spans="1:35" ht="12.75" customHeight="1">
      <c r="A434" s="22"/>
      <c r="B434" s="22"/>
      <c r="C434" s="22"/>
      <c r="D434" s="134"/>
      <c r="E434" s="63"/>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row>
    <row r="435" spans="1:35" ht="12.75" customHeight="1">
      <c r="A435" s="22"/>
      <c r="B435" s="22"/>
      <c r="C435" s="22"/>
      <c r="D435" s="134"/>
      <c r="E435" s="63"/>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row>
    <row r="436" spans="1:35" ht="12.75" customHeight="1">
      <c r="A436" s="22"/>
      <c r="B436" s="22"/>
      <c r="C436" s="22"/>
      <c r="D436" s="134"/>
      <c r="E436" s="63"/>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row>
    <row r="437" spans="1:35" ht="12.75" customHeight="1">
      <c r="A437" s="22"/>
      <c r="B437" s="22"/>
      <c r="C437" s="22"/>
      <c r="D437" s="134"/>
      <c r="E437" s="63"/>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row>
    <row r="438" spans="1:35" ht="12.75" customHeight="1">
      <c r="A438" s="22"/>
      <c r="B438" s="22"/>
      <c r="C438" s="22"/>
      <c r="D438" s="134"/>
      <c r="E438" s="63"/>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row>
    <row r="439" spans="1:35" ht="12.75" customHeight="1">
      <c r="A439" s="22"/>
      <c r="B439" s="22"/>
      <c r="C439" s="22"/>
      <c r="D439" s="134"/>
      <c r="E439" s="63"/>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row>
    <row r="440" spans="1:35" ht="12.75" customHeight="1">
      <c r="A440" s="22"/>
      <c r="B440" s="22"/>
      <c r="C440" s="22"/>
      <c r="D440" s="134"/>
      <c r="E440" s="63"/>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row>
    <row r="441" spans="1:35" ht="12.75" customHeight="1">
      <c r="A441" s="22"/>
      <c r="B441" s="22"/>
      <c r="C441" s="22"/>
      <c r="D441" s="134"/>
      <c r="E441" s="63"/>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row>
    <row r="442" spans="1:35" ht="12.75" customHeight="1">
      <c r="A442" s="22"/>
      <c r="B442" s="22"/>
      <c r="C442" s="22"/>
      <c r="D442" s="134"/>
      <c r="E442" s="63"/>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row>
    <row r="443" spans="1:35" ht="12.75" customHeight="1">
      <c r="A443" s="22"/>
      <c r="B443" s="22"/>
      <c r="C443" s="22"/>
      <c r="D443" s="134"/>
      <c r="E443" s="63"/>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row>
    <row r="444" spans="1:35" ht="12.75" customHeight="1">
      <c r="A444" s="22"/>
      <c r="B444" s="22"/>
      <c r="C444" s="22"/>
      <c r="D444" s="134"/>
      <c r="E444" s="63"/>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row>
    <row r="445" spans="1:35" ht="12.75" customHeight="1">
      <c r="A445" s="22"/>
      <c r="B445" s="22"/>
      <c r="C445" s="22"/>
      <c r="D445" s="134"/>
      <c r="E445" s="63"/>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row>
    <row r="446" spans="1:35" ht="12.75" customHeight="1">
      <c r="A446" s="22"/>
      <c r="B446" s="22"/>
      <c r="C446" s="22"/>
      <c r="D446" s="134"/>
      <c r="E446" s="63"/>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row>
    <row r="447" spans="1:35" ht="12.75" customHeight="1">
      <c r="A447" s="22"/>
      <c r="B447" s="22"/>
      <c r="C447" s="22"/>
      <c r="D447" s="134"/>
      <c r="E447" s="63"/>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row>
    <row r="448" spans="1:35" ht="12.75" customHeight="1">
      <c r="A448" s="22"/>
      <c r="B448" s="22"/>
      <c r="C448" s="22"/>
      <c r="D448" s="134"/>
      <c r="E448" s="63"/>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row>
    <row r="449" spans="1:35" ht="12.75" customHeight="1">
      <c r="A449" s="22"/>
      <c r="B449" s="22"/>
      <c r="C449" s="22"/>
      <c r="D449" s="134"/>
      <c r="E449" s="63"/>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row>
    <row r="450" spans="1:35" ht="12.75" customHeight="1">
      <c r="A450" s="22"/>
      <c r="B450" s="22"/>
      <c r="C450" s="22"/>
      <c r="D450" s="134"/>
      <c r="E450" s="63"/>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row>
    <row r="451" spans="1:35" ht="12.75" customHeight="1">
      <c r="A451" s="22"/>
      <c r="B451" s="22"/>
      <c r="C451" s="22"/>
      <c r="D451" s="134"/>
      <c r="E451" s="63"/>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row>
    <row r="452" spans="1:35" ht="12.75" customHeight="1">
      <c r="A452" s="22"/>
      <c r="B452" s="22"/>
      <c r="C452" s="22"/>
      <c r="D452" s="134"/>
      <c r="E452" s="63"/>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row>
    <row r="453" spans="1:35" ht="12.75" customHeight="1">
      <c r="A453" s="22"/>
      <c r="B453" s="22"/>
      <c r="C453" s="22"/>
      <c r="D453" s="134"/>
      <c r="E453" s="63"/>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row>
    <row r="454" spans="1:35" ht="12.75" customHeight="1">
      <c r="A454" s="22"/>
      <c r="B454" s="22"/>
      <c r="C454" s="22"/>
      <c r="D454" s="134"/>
      <c r="E454" s="63"/>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row>
    <row r="455" spans="1:35" ht="12.75" customHeight="1">
      <c r="A455" s="22"/>
      <c r="B455" s="22"/>
      <c r="C455" s="22"/>
      <c r="D455" s="134"/>
      <c r="E455" s="63"/>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row>
    <row r="456" spans="1:35" ht="12.75" customHeight="1">
      <c r="A456" s="22"/>
      <c r="B456" s="22"/>
      <c r="C456" s="22"/>
      <c r="D456" s="134"/>
      <c r="E456" s="63"/>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row>
    <row r="457" spans="1:35" ht="12.75" customHeight="1">
      <c r="A457" s="22"/>
      <c r="B457" s="22"/>
      <c r="C457" s="22"/>
      <c r="D457" s="134"/>
      <c r="E457" s="63"/>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row>
    <row r="458" spans="1:35" ht="12.75" customHeight="1">
      <c r="A458" s="22"/>
      <c r="B458" s="22"/>
      <c r="C458" s="22"/>
      <c r="D458" s="134"/>
      <c r="E458" s="63"/>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row>
    <row r="459" spans="1:35" ht="12.75" customHeight="1">
      <c r="A459" s="22"/>
      <c r="B459" s="22"/>
      <c r="C459" s="22"/>
      <c r="D459" s="134"/>
      <c r="E459" s="63"/>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row>
    <row r="460" spans="1:35" ht="12.75" customHeight="1">
      <c r="A460" s="22"/>
      <c r="B460" s="22"/>
      <c r="C460" s="22"/>
      <c r="D460" s="134"/>
      <c r="E460" s="63"/>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row>
    <row r="461" spans="1:35" ht="12.75" customHeight="1">
      <c r="A461" s="22"/>
      <c r="B461" s="22"/>
      <c r="C461" s="22"/>
      <c r="D461" s="134"/>
      <c r="E461" s="63"/>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row>
    <row r="462" spans="1:35" ht="12.75" customHeight="1">
      <c r="A462" s="22"/>
      <c r="B462" s="22"/>
      <c r="C462" s="22"/>
      <c r="D462" s="134"/>
      <c r="E462" s="63"/>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row>
    <row r="463" spans="1:35" ht="12.75" customHeight="1">
      <c r="A463" s="22"/>
      <c r="B463" s="22"/>
      <c r="C463" s="22"/>
      <c r="D463" s="134"/>
      <c r="E463" s="63"/>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row>
    <row r="464" spans="1:35" ht="12.75" customHeight="1">
      <c r="A464" s="22"/>
      <c r="B464" s="22"/>
      <c r="C464" s="22"/>
      <c r="D464" s="134"/>
      <c r="E464" s="63"/>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row>
    <row r="465" spans="1:35" ht="12.75" customHeight="1">
      <c r="A465" s="22"/>
      <c r="B465" s="22"/>
      <c r="C465" s="22"/>
      <c r="D465" s="134"/>
      <c r="E465" s="63"/>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row>
    <row r="466" spans="1:35" ht="12.75" customHeight="1">
      <c r="A466" s="22"/>
      <c r="B466" s="22"/>
      <c r="C466" s="22"/>
      <c r="D466" s="134"/>
      <c r="E466" s="63"/>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row>
    <row r="467" spans="1:35" ht="12.75" customHeight="1">
      <c r="A467" s="22"/>
      <c r="B467" s="22"/>
      <c r="C467" s="22"/>
      <c r="D467" s="134"/>
      <c r="E467" s="63"/>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row>
    <row r="468" spans="1:35" ht="12.75" customHeight="1">
      <c r="A468" s="22"/>
      <c r="B468" s="22"/>
      <c r="C468" s="22"/>
      <c r="D468" s="134"/>
      <c r="E468" s="63"/>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row>
    <row r="469" spans="1:35" ht="12.75" customHeight="1">
      <c r="A469" s="22"/>
      <c r="B469" s="22"/>
      <c r="C469" s="22"/>
      <c r="D469" s="134"/>
      <c r="E469" s="63"/>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row>
    <row r="470" spans="1:35" ht="12.75" customHeight="1">
      <c r="A470" s="22"/>
      <c r="B470" s="22"/>
      <c r="C470" s="22"/>
      <c r="D470" s="134"/>
      <c r="E470" s="63"/>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row>
    <row r="471" spans="1:35" ht="12.75" customHeight="1">
      <c r="A471" s="22"/>
      <c r="B471" s="22"/>
      <c r="C471" s="22"/>
      <c r="D471" s="134"/>
      <c r="E471" s="63"/>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row>
    <row r="472" spans="1:35" ht="12.75" customHeight="1">
      <c r="A472" s="22"/>
      <c r="B472" s="22"/>
      <c r="C472" s="22"/>
      <c r="D472" s="134"/>
      <c r="E472" s="63"/>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row>
    <row r="473" spans="1:35" ht="12.75" customHeight="1">
      <c r="A473" s="22"/>
      <c r="B473" s="22"/>
      <c r="C473" s="22"/>
      <c r="D473" s="134"/>
      <c r="E473" s="63"/>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row>
    <row r="474" spans="1:35" ht="12.75" customHeight="1">
      <c r="A474" s="22"/>
      <c r="B474" s="22"/>
      <c r="C474" s="22"/>
      <c r="D474" s="134"/>
      <c r="E474" s="63"/>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row>
    <row r="475" spans="1:35" ht="12.75" customHeight="1">
      <c r="A475" s="22"/>
      <c r="B475" s="22"/>
      <c r="C475" s="22"/>
      <c r="D475" s="134"/>
      <c r="E475" s="63"/>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row>
    <row r="476" spans="1:35" ht="12.75" customHeight="1">
      <c r="A476" s="22"/>
      <c r="B476" s="22"/>
      <c r="C476" s="22"/>
      <c r="D476" s="134"/>
      <c r="E476" s="63"/>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row>
    <row r="477" spans="1:35" ht="12.75" customHeight="1">
      <c r="A477" s="22"/>
      <c r="B477" s="22"/>
      <c r="C477" s="22"/>
      <c r="D477" s="134"/>
      <c r="E477" s="63"/>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row>
    <row r="478" spans="1:35" ht="12.75" customHeight="1">
      <c r="A478" s="22"/>
      <c r="B478" s="22"/>
      <c r="C478" s="22"/>
      <c r="D478" s="134"/>
      <c r="E478" s="63"/>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row>
    <row r="479" spans="1:35" ht="12.75" customHeight="1">
      <c r="A479" s="22"/>
      <c r="B479" s="22"/>
      <c r="C479" s="22"/>
      <c r="D479" s="134"/>
      <c r="E479" s="63"/>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row>
    <row r="480" spans="1:35" ht="12.75" customHeight="1">
      <c r="A480" s="22"/>
      <c r="B480" s="22"/>
      <c r="C480" s="22"/>
      <c r="D480" s="134"/>
      <c r="E480" s="63"/>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row>
    <row r="481" spans="1:35" ht="12.75" customHeight="1">
      <c r="A481" s="22"/>
      <c r="B481" s="22"/>
      <c r="C481" s="22"/>
      <c r="D481" s="134"/>
      <c r="E481" s="63"/>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row>
    <row r="482" spans="1:35" ht="12.75" customHeight="1">
      <c r="A482" s="22"/>
      <c r="B482" s="22"/>
      <c r="C482" s="22"/>
      <c r="D482" s="134"/>
      <c r="E482" s="63"/>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row>
    <row r="483" spans="1:35" ht="12.75" customHeight="1">
      <c r="A483" s="22"/>
      <c r="B483" s="22"/>
      <c r="C483" s="22"/>
      <c r="D483" s="134"/>
      <c r="E483" s="63"/>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row>
    <row r="484" spans="1:35" ht="12.75" customHeight="1">
      <c r="A484" s="22"/>
      <c r="B484" s="22"/>
      <c r="C484" s="22"/>
      <c r="D484" s="134"/>
      <c r="E484" s="63"/>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row>
    <row r="485" spans="1:35" ht="12.75" customHeight="1">
      <c r="A485" s="22"/>
      <c r="B485" s="22"/>
      <c r="C485" s="22"/>
      <c r="D485" s="134"/>
      <c r="E485" s="63"/>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row>
    <row r="486" spans="1:35" ht="12.75" customHeight="1">
      <c r="A486" s="22"/>
      <c r="B486" s="22"/>
      <c r="C486" s="22"/>
      <c r="D486" s="134"/>
      <c r="E486" s="63"/>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row>
    <row r="487" spans="1:35" ht="12.75" customHeight="1">
      <c r="A487" s="22"/>
      <c r="B487" s="22"/>
      <c r="C487" s="22"/>
      <c r="D487" s="134"/>
      <c r="E487" s="63"/>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row>
    <row r="488" spans="1:35" ht="12.75" customHeight="1">
      <c r="A488" s="22"/>
      <c r="B488" s="22"/>
      <c r="C488" s="22"/>
      <c r="D488" s="134"/>
      <c r="E488" s="63"/>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row>
    <row r="489" spans="1:35" ht="12.75" customHeight="1">
      <c r="A489" s="22"/>
      <c r="B489" s="22"/>
      <c r="C489" s="22"/>
      <c r="D489" s="134"/>
      <c r="E489" s="63"/>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row>
    <row r="490" spans="1:35" ht="12.75" customHeight="1">
      <c r="A490" s="22"/>
      <c r="B490" s="22"/>
      <c r="C490" s="22"/>
      <c r="D490" s="134"/>
      <c r="E490" s="63"/>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row>
    <row r="491" spans="1:35" ht="12.75" customHeight="1">
      <c r="A491" s="22"/>
      <c r="B491" s="22"/>
      <c r="C491" s="22"/>
      <c r="D491" s="134"/>
      <c r="E491" s="63"/>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row>
    <row r="492" spans="1:35" ht="12.75" customHeight="1">
      <c r="A492" s="22"/>
      <c r="B492" s="22"/>
      <c r="C492" s="22"/>
      <c r="D492" s="134"/>
      <c r="E492" s="63"/>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row>
    <row r="493" spans="1:35" ht="12.75" customHeight="1">
      <c r="A493" s="22"/>
      <c r="B493" s="22"/>
      <c r="C493" s="22"/>
      <c r="D493" s="134"/>
      <c r="E493" s="63"/>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row>
    <row r="494" spans="1:35" ht="12.75" customHeight="1">
      <c r="A494" s="22"/>
      <c r="B494" s="22"/>
      <c r="C494" s="22"/>
      <c r="D494" s="134"/>
      <c r="E494" s="63"/>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row>
    <row r="495" spans="1:35" ht="12.75" customHeight="1">
      <c r="A495" s="22"/>
      <c r="B495" s="22"/>
      <c r="C495" s="22"/>
      <c r="D495" s="134"/>
      <c r="E495" s="63"/>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row>
    <row r="496" spans="1:35" ht="12.75" customHeight="1">
      <c r="A496" s="22"/>
      <c r="B496" s="22"/>
      <c r="C496" s="22"/>
      <c r="D496" s="134"/>
      <c r="E496" s="63"/>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row>
    <row r="497" spans="1:35" ht="12.75" customHeight="1">
      <c r="A497" s="22"/>
      <c r="B497" s="22"/>
      <c r="C497" s="22"/>
      <c r="D497" s="134"/>
      <c r="E497" s="63"/>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row>
    <row r="498" spans="1:35" ht="12.75" customHeight="1">
      <c r="A498" s="22"/>
      <c r="B498" s="22"/>
      <c r="C498" s="22"/>
      <c r="D498" s="134"/>
      <c r="E498" s="63"/>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row>
    <row r="499" spans="1:35" ht="12.75" customHeight="1">
      <c r="A499" s="22"/>
      <c r="B499" s="22"/>
      <c r="C499" s="22"/>
      <c r="D499" s="134"/>
      <c r="E499" s="63"/>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row>
    <row r="500" spans="1:35" ht="12.75" customHeight="1">
      <c r="A500" s="22"/>
      <c r="B500" s="22"/>
      <c r="C500" s="22"/>
      <c r="D500" s="134"/>
      <c r="E500" s="63"/>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row>
    <row r="501" spans="1:35" ht="12.75" customHeight="1">
      <c r="A501" s="22"/>
      <c r="B501" s="22"/>
      <c r="C501" s="22"/>
      <c r="D501" s="134"/>
      <c r="E501" s="63"/>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row>
    <row r="502" spans="1:35" ht="12.75" customHeight="1">
      <c r="A502" s="22"/>
      <c r="B502" s="22"/>
      <c r="C502" s="22"/>
      <c r="D502" s="134"/>
      <c r="E502" s="63"/>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row>
    <row r="503" spans="1:35" ht="12.75" customHeight="1">
      <c r="A503" s="22"/>
      <c r="B503" s="22"/>
      <c r="C503" s="22"/>
      <c r="D503" s="134"/>
      <c r="E503" s="63"/>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row>
    <row r="504" spans="1:35" ht="12.75" customHeight="1">
      <c r="A504" s="22"/>
      <c r="B504" s="22"/>
      <c r="C504" s="22"/>
      <c r="D504" s="134"/>
      <c r="E504" s="63"/>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row>
    <row r="505" spans="1:35" ht="12.75" customHeight="1">
      <c r="A505" s="22"/>
      <c r="B505" s="22"/>
      <c r="C505" s="22"/>
      <c r="D505" s="134"/>
      <c r="E505" s="63"/>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row>
    <row r="506" spans="1:35" ht="12.75" customHeight="1">
      <c r="A506" s="22"/>
      <c r="B506" s="22"/>
      <c r="C506" s="22"/>
      <c r="D506" s="134"/>
      <c r="E506" s="63"/>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row>
    <row r="507" spans="1:35" ht="12.75" customHeight="1">
      <c r="A507" s="22"/>
      <c r="B507" s="22"/>
      <c r="C507" s="22"/>
      <c r="D507" s="134"/>
      <c r="E507" s="63"/>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row>
    <row r="508" spans="1:35" ht="12.75" customHeight="1">
      <c r="A508" s="22"/>
      <c r="B508" s="22"/>
      <c r="C508" s="22"/>
      <c r="D508" s="134"/>
      <c r="E508" s="63"/>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row>
    <row r="509" spans="1:35" ht="12.75" customHeight="1">
      <c r="A509" s="22"/>
      <c r="B509" s="22"/>
      <c r="C509" s="22"/>
      <c r="D509" s="134"/>
      <c r="E509" s="63"/>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row>
    <row r="510" spans="1:35" ht="12.75" customHeight="1">
      <c r="A510" s="22"/>
      <c r="B510" s="22"/>
      <c r="C510" s="22"/>
      <c r="D510" s="134"/>
      <c r="E510" s="63"/>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row>
    <row r="511" spans="1:35" ht="12.75" customHeight="1">
      <c r="A511" s="22"/>
      <c r="B511" s="22"/>
      <c r="C511" s="22"/>
      <c r="D511" s="134"/>
      <c r="E511" s="63"/>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row>
    <row r="512" spans="1:35" ht="12.75" customHeight="1">
      <c r="A512" s="22"/>
      <c r="B512" s="22"/>
      <c r="C512" s="22"/>
      <c r="D512" s="134"/>
      <c r="E512" s="63"/>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row>
    <row r="513" spans="1:35" ht="12.75" customHeight="1">
      <c r="A513" s="22"/>
      <c r="B513" s="22"/>
      <c r="C513" s="22"/>
      <c r="D513" s="134"/>
      <c r="E513" s="63"/>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row>
    <row r="514" spans="1:35" ht="12.75" customHeight="1">
      <c r="A514" s="22"/>
      <c r="B514" s="22"/>
      <c r="C514" s="22"/>
      <c r="D514" s="134"/>
      <c r="E514" s="63"/>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row>
    <row r="515" spans="1:35" ht="12.75" customHeight="1">
      <c r="A515" s="22"/>
      <c r="B515" s="22"/>
      <c r="C515" s="22"/>
      <c r="D515" s="134"/>
      <c r="E515" s="63"/>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row>
    <row r="516" spans="1:35" ht="12.75" customHeight="1">
      <c r="A516" s="22"/>
      <c r="B516" s="22"/>
      <c r="C516" s="22"/>
      <c r="D516" s="134"/>
      <c r="E516" s="63"/>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row>
    <row r="517" spans="1:35" ht="12.75" customHeight="1">
      <c r="A517" s="22"/>
      <c r="B517" s="22"/>
      <c r="C517" s="22"/>
      <c r="D517" s="134"/>
      <c r="E517" s="63"/>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row>
    <row r="518" spans="1:35" ht="12.75" customHeight="1">
      <c r="A518" s="22"/>
      <c r="B518" s="22"/>
      <c r="C518" s="22"/>
      <c r="D518" s="134"/>
      <c r="E518" s="63"/>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row>
    <row r="519" spans="1:35" ht="12.75" customHeight="1">
      <c r="A519" s="22"/>
      <c r="B519" s="22"/>
      <c r="C519" s="22"/>
      <c r="D519" s="134"/>
      <c r="E519" s="63"/>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row>
    <row r="520" spans="1:35" ht="12.75" customHeight="1">
      <c r="A520" s="22"/>
      <c r="B520" s="22"/>
      <c r="C520" s="22"/>
      <c r="D520" s="134"/>
      <c r="E520" s="63"/>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row>
    <row r="521" spans="1:35" ht="12.75" customHeight="1">
      <c r="A521" s="22"/>
      <c r="B521" s="22"/>
      <c r="C521" s="22"/>
      <c r="D521" s="134"/>
      <c r="E521" s="63"/>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row>
    <row r="522" spans="1:35" ht="12.75" customHeight="1">
      <c r="A522" s="22"/>
      <c r="B522" s="22"/>
      <c r="C522" s="22"/>
      <c r="D522" s="134"/>
      <c r="E522" s="63"/>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row>
    <row r="523" spans="1:35" ht="12.75" customHeight="1">
      <c r="A523" s="22"/>
      <c r="B523" s="22"/>
      <c r="C523" s="22"/>
      <c r="D523" s="134"/>
      <c r="E523" s="63"/>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row>
    <row r="524" spans="1:35" ht="12.75" customHeight="1">
      <c r="A524" s="22"/>
      <c r="B524" s="22"/>
      <c r="C524" s="22"/>
      <c r="D524" s="134"/>
      <c r="E524" s="63"/>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row>
    <row r="525" spans="1:35" ht="12.75" customHeight="1">
      <c r="A525" s="22"/>
      <c r="B525" s="22"/>
      <c r="C525" s="22"/>
      <c r="D525" s="134"/>
      <c r="E525" s="63"/>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row>
    <row r="526" spans="1:35" ht="12.75" customHeight="1">
      <c r="A526" s="22"/>
      <c r="B526" s="22"/>
      <c r="C526" s="22"/>
      <c r="D526" s="134"/>
      <c r="E526" s="63"/>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row>
    <row r="527" spans="1:35" ht="12.75" customHeight="1">
      <c r="A527" s="22"/>
      <c r="B527" s="22"/>
      <c r="C527" s="22"/>
      <c r="D527" s="134"/>
      <c r="E527" s="63"/>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row>
    <row r="528" spans="1:35" ht="12.75" customHeight="1">
      <c r="A528" s="22"/>
      <c r="B528" s="22"/>
      <c r="C528" s="22"/>
      <c r="D528" s="134"/>
      <c r="E528" s="63"/>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row>
    <row r="529" spans="1:35" ht="12.75" customHeight="1">
      <c r="A529" s="22"/>
      <c r="B529" s="22"/>
      <c r="C529" s="22"/>
      <c r="D529" s="134"/>
      <c r="E529" s="63"/>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row>
    <row r="530" spans="1:35" ht="12.75" customHeight="1">
      <c r="A530" s="22"/>
      <c r="B530" s="22"/>
      <c r="C530" s="22"/>
      <c r="D530" s="134"/>
      <c r="E530" s="63"/>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row>
    <row r="531" spans="1:35" ht="12.75" customHeight="1">
      <c r="A531" s="22"/>
      <c r="B531" s="22"/>
      <c r="C531" s="22"/>
      <c r="D531" s="134"/>
      <c r="E531" s="63"/>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row>
    <row r="532" spans="1:35" ht="12.75" customHeight="1">
      <c r="A532" s="22"/>
      <c r="B532" s="22"/>
      <c r="C532" s="22"/>
      <c r="D532" s="134"/>
      <c r="E532" s="63"/>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row>
    <row r="533" spans="1:35" ht="12.75" customHeight="1">
      <c r="A533" s="22"/>
      <c r="B533" s="22"/>
      <c r="C533" s="22"/>
      <c r="D533" s="134"/>
      <c r="E533" s="63"/>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row>
    <row r="534" spans="1:35" ht="12.75" customHeight="1">
      <c r="A534" s="22"/>
      <c r="B534" s="22"/>
      <c r="C534" s="22"/>
      <c r="D534" s="134"/>
      <c r="E534" s="63"/>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row>
    <row r="535" spans="1:35" ht="12.75" customHeight="1">
      <c r="A535" s="22"/>
      <c r="B535" s="22"/>
      <c r="C535" s="22"/>
      <c r="D535" s="134"/>
      <c r="E535" s="63"/>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row>
    <row r="536" spans="1:35" ht="12.75" customHeight="1">
      <c r="A536" s="22"/>
      <c r="B536" s="22"/>
      <c r="C536" s="22"/>
      <c r="D536" s="134"/>
      <c r="E536" s="63"/>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row>
    <row r="537" spans="1:35" ht="12.75" customHeight="1">
      <c r="A537" s="22"/>
      <c r="B537" s="22"/>
      <c r="C537" s="22"/>
      <c r="D537" s="134"/>
      <c r="E537" s="63"/>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row>
    <row r="538" spans="1:35" ht="12.75" customHeight="1">
      <c r="A538" s="22"/>
      <c r="B538" s="22"/>
      <c r="C538" s="22"/>
      <c r="D538" s="134"/>
      <c r="E538" s="63"/>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row>
    <row r="539" spans="1:35" ht="12.75" customHeight="1">
      <c r="A539" s="22"/>
      <c r="B539" s="22"/>
      <c r="C539" s="22"/>
      <c r="D539" s="134"/>
      <c r="E539" s="63"/>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row>
    <row r="540" spans="1:35" ht="12.75" customHeight="1">
      <c r="A540" s="22"/>
      <c r="B540" s="22"/>
      <c r="C540" s="22"/>
      <c r="D540" s="134"/>
      <c r="E540" s="63"/>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row>
    <row r="541" spans="1:35" ht="12.75" customHeight="1">
      <c r="A541" s="22"/>
      <c r="B541" s="22"/>
      <c r="C541" s="22"/>
      <c r="D541" s="134"/>
      <c r="E541" s="63"/>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row>
    <row r="542" spans="1:35" ht="12.75" customHeight="1">
      <c r="A542" s="22"/>
      <c r="B542" s="22"/>
      <c r="C542" s="22"/>
      <c r="D542" s="134"/>
      <c r="E542" s="63"/>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row>
    <row r="543" spans="1:35" ht="12.75" customHeight="1">
      <c r="A543" s="22"/>
      <c r="B543" s="22"/>
      <c r="C543" s="22"/>
      <c r="D543" s="134"/>
      <c r="E543" s="63"/>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row>
    <row r="544" spans="1:35" ht="12.75" customHeight="1">
      <c r="A544" s="22"/>
      <c r="B544" s="22"/>
      <c r="C544" s="22"/>
      <c r="D544" s="134"/>
      <c r="E544" s="63"/>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row>
    <row r="545" spans="1:35" ht="12.75" customHeight="1">
      <c r="A545" s="22"/>
      <c r="B545" s="22"/>
      <c r="C545" s="22"/>
      <c r="D545" s="134"/>
      <c r="E545" s="63"/>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row>
    <row r="546" spans="1:35" ht="12.75" customHeight="1">
      <c r="A546" s="22"/>
      <c r="B546" s="22"/>
      <c r="C546" s="22"/>
      <c r="D546" s="134"/>
      <c r="E546" s="63"/>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row>
    <row r="547" spans="1:35" ht="12.75" customHeight="1">
      <c r="A547" s="22"/>
      <c r="B547" s="22"/>
      <c r="C547" s="22"/>
      <c r="D547" s="134"/>
      <c r="E547" s="63"/>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row>
    <row r="548" spans="1:35" ht="12.75" customHeight="1">
      <c r="A548" s="22"/>
      <c r="B548" s="22"/>
      <c r="C548" s="22"/>
      <c r="D548" s="134"/>
      <c r="E548" s="63"/>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row>
    <row r="549" spans="1:35" ht="12.75" customHeight="1">
      <c r="A549" s="22"/>
      <c r="B549" s="22"/>
      <c r="C549" s="22"/>
      <c r="D549" s="134"/>
      <c r="E549" s="63"/>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row>
    <row r="550" spans="1:35" ht="12.75" customHeight="1">
      <c r="A550" s="22"/>
      <c r="B550" s="22"/>
      <c r="C550" s="22"/>
      <c r="D550" s="134"/>
      <c r="E550" s="63"/>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row>
    <row r="551" spans="1:35" ht="12.75" customHeight="1">
      <c r="A551" s="22"/>
      <c r="B551" s="22"/>
      <c r="C551" s="22"/>
      <c r="D551" s="134"/>
      <c r="E551" s="63"/>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row>
    <row r="552" spans="1:35" ht="12.75" customHeight="1">
      <c r="A552" s="22"/>
      <c r="B552" s="22"/>
      <c r="C552" s="22"/>
      <c r="D552" s="134"/>
      <c r="E552" s="63"/>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row>
    <row r="553" spans="1:35" ht="12.75" customHeight="1">
      <c r="A553" s="22"/>
      <c r="B553" s="22"/>
      <c r="C553" s="22"/>
      <c r="D553" s="134"/>
      <c r="E553" s="63"/>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row>
    <row r="554" spans="1:35" ht="12.75" customHeight="1">
      <c r="A554" s="22"/>
      <c r="B554" s="22"/>
      <c r="C554" s="22"/>
      <c r="D554" s="134"/>
      <c r="E554" s="63"/>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row>
    <row r="555" spans="1:35" ht="12.75" customHeight="1">
      <c r="A555" s="22"/>
      <c r="B555" s="22"/>
      <c r="C555" s="22"/>
      <c r="D555" s="134"/>
      <c r="E555" s="63"/>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row>
    <row r="556" spans="1:35" ht="12.75" customHeight="1">
      <c r="A556" s="22"/>
      <c r="B556" s="22"/>
      <c r="C556" s="22"/>
      <c r="D556" s="134"/>
      <c r="E556" s="63"/>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row>
    <row r="557" spans="1:35" ht="12.75" customHeight="1">
      <c r="A557" s="22"/>
      <c r="B557" s="22"/>
      <c r="C557" s="22"/>
      <c r="D557" s="134"/>
      <c r="E557" s="63"/>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row>
    <row r="558" spans="1:35" ht="12.75" customHeight="1">
      <c r="A558" s="22"/>
      <c r="B558" s="22"/>
      <c r="C558" s="22"/>
      <c r="D558" s="134"/>
      <c r="E558" s="63"/>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row>
    <row r="559" spans="1:35" ht="12.75" customHeight="1">
      <c r="A559" s="22"/>
      <c r="B559" s="22"/>
      <c r="C559" s="22"/>
      <c r="D559" s="134"/>
      <c r="E559" s="63"/>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row>
    <row r="560" spans="1:35" ht="12.75" customHeight="1">
      <c r="A560" s="22"/>
      <c r="B560" s="22"/>
      <c r="C560" s="22"/>
      <c r="D560" s="134"/>
      <c r="E560" s="63"/>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row>
    <row r="561" spans="1:35" ht="12.75" customHeight="1">
      <c r="A561" s="22"/>
      <c r="B561" s="22"/>
      <c r="C561" s="22"/>
      <c r="D561" s="134"/>
      <c r="E561" s="63"/>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row>
    <row r="562" spans="1:35" ht="12.75" customHeight="1">
      <c r="A562" s="22"/>
      <c r="B562" s="22"/>
      <c r="C562" s="22"/>
      <c r="D562" s="134"/>
      <c r="E562" s="63"/>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row>
    <row r="563" spans="1:35" ht="12.75" customHeight="1">
      <c r="A563" s="22"/>
      <c r="B563" s="22"/>
      <c r="C563" s="22"/>
      <c r="D563" s="134"/>
      <c r="E563" s="63"/>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row>
    <row r="564" spans="1:35" ht="12.75" customHeight="1">
      <c r="A564" s="22"/>
      <c r="B564" s="22"/>
      <c r="C564" s="22"/>
      <c r="D564" s="134"/>
      <c r="E564" s="63"/>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row>
    <row r="565" spans="1:35" ht="12.75" customHeight="1">
      <c r="A565" s="22"/>
      <c r="B565" s="22"/>
      <c r="C565" s="22"/>
      <c r="D565" s="134"/>
      <c r="E565" s="63"/>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row>
    <row r="566" spans="1:35" ht="12.75" customHeight="1">
      <c r="A566" s="22"/>
      <c r="B566" s="22"/>
      <c r="C566" s="22"/>
      <c r="D566" s="134"/>
      <c r="E566" s="63"/>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row>
    <row r="567" spans="1:35" ht="12.75" customHeight="1">
      <c r="A567" s="22"/>
      <c r="B567" s="22"/>
      <c r="C567" s="22"/>
      <c r="D567" s="134"/>
      <c r="E567" s="63"/>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row>
    <row r="568" spans="1:35" ht="12.75" customHeight="1">
      <c r="A568" s="22"/>
      <c r="B568" s="22"/>
      <c r="C568" s="22"/>
      <c r="D568" s="134"/>
      <c r="E568" s="63"/>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row>
    <row r="569" spans="1:35" ht="12.75" customHeight="1">
      <c r="A569" s="22"/>
      <c r="B569" s="22"/>
      <c r="C569" s="22"/>
      <c r="D569" s="134"/>
      <c r="E569" s="63"/>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row>
    <row r="570" spans="1:35" ht="12.75" customHeight="1">
      <c r="A570" s="22"/>
      <c r="B570" s="22"/>
      <c r="C570" s="22"/>
      <c r="D570" s="134"/>
      <c r="E570" s="63"/>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row>
    <row r="571" spans="1:35" ht="12.75" customHeight="1">
      <c r="A571" s="22"/>
      <c r="B571" s="22"/>
      <c r="C571" s="22"/>
      <c r="D571" s="134"/>
      <c r="E571" s="63"/>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row>
    <row r="572" spans="1:35" ht="12.75" customHeight="1">
      <c r="A572" s="22"/>
      <c r="B572" s="22"/>
      <c r="C572" s="22"/>
      <c r="D572" s="134"/>
      <c r="E572" s="63"/>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row>
    <row r="573" spans="1:35" ht="12.75" customHeight="1">
      <c r="A573" s="22"/>
      <c r="B573" s="22"/>
      <c r="C573" s="22"/>
      <c r="D573" s="134"/>
      <c r="E573" s="63"/>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row>
    <row r="574" spans="1:35" ht="12.75" customHeight="1">
      <c r="A574" s="22"/>
      <c r="B574" s="22"/>
      <c r="C574" s="22"/>
      <c r="D574" s="134"/>
      <c r="E574" s="63"/>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row>
    <row r="575" spans="1:35" ht="12.75" customHeight="1">
      <c r="A575" s="22"/>
      <c r="B575" s="22"/>
      <c r="C575" s="22"/>
      <c r="D575" s="134"/>
      <c r="E575" s="63"/>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row>
    <row r="576" spans="1:35" ht="12.75" customHeight="1">
      <c r="A576" s="22"/>
      <c r="B576" s="22"/>
      <c r="C576" s="22"/>
      <c r="D576" s="134"/>
      <c r="E576" s="63"/>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row>
    <row r="577" spans="1:35" ht="12.75" customHeight="1">
      <c r="A577" s="22"/>
      <c r="B577" s="22"/>
      <c r="C577" s="22"/>
      <c r="D577" s="134"/>
      <c r="E577" s="63"/>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row>
    <row r="578" spans="1:35" ht="12.75" customHeight="1">
      <c r="A578" s="22"/>
      <c r="B578" s="22"/>
      <c r="C578" s="22"/>
      <c r="D578" s="134"/>
      <c r="E578" s="63"/>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row>
    <row r="579" spans="1:35" ht="12.75" customHeight="1">
      <c r="A579" s="22"/>
      <c r="B579" s="22"/>
      <c r="C579" s="22"/>
      <c r="D579" s="134"/>
      <c r="E579" s="63"/>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row>
    <row r="580" spans="1:35" ht="12.75" customHeight="1">
      <c r="A580" s="22"/>
      <c r="B580" s="22"/>
      <c r="C580" s="22"/>
      <c r="D580" s="134"/>
      <c r="E580" s="63"/>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row>
    <row r="581" spans="1:35" ht="12.75" customHeight="1">
      <c r="A581" s="22"/>
      <c r="B581" s="22"/>
      <c r="C581" s="22"/>
      <c r="D581" s="134"/>
      <c r="E581" s="63"/>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row>
    <row r="582" spans="1:35" ht="12.75" customHeight="1">
      <c r="A582" s="22"/>
      <c r="B582" s="22"/>
      <c r="C582" s="22"/>
      <c r="D582" s="134"/>
      <c r="E582" s="63"/>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row>
    <row r="583" spans="1:35" ht="12.75" customHeight="1">
      <c r="A583" s="22"/>
      <c r="B583" s="22"/>
      <c r="C583" s="22"/>
      <c r="D583" s="134"/>
      <c r="E583" s="63"/>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row>
    <row r="584" spans="1:35" ht="12.75" customHeight="1">
      <c r="A584" s="22"/>
      <c r="B584" s="22"/>
      <c r="C584" s="22"/>
      <c r="D584" s="134"/>
      <c r="E584" s="63"/>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row>
    <row r="585" spans="1:35" ht="12.75" customHeight="1">
      <c r="A585" s="22"/>
      <c r="B585" s="22"/>
      <c r="C585" s="22"/>
      <c r="D585" s="134"/>
      <c r="E585" s="63"/>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row>
    <row r="586" spans="1:35" ht="12.75" customHeight="1">
      <c r="A586" s="22"/>
      <c r="B586" s="22"/>
      <c r="C586" s="22"/>
      <c r="D586" s="134"/>
      <c r="E586" s="63"/>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row>
    <row r="587" spans="1:35" ht="12.75" customHeight="1">
      <c r="A587" s="22"/>
      <c r="B587" s="22"/>
      <c r="C587" s="22"/>
      <c r="D587" s="134"/>
      <c r="E587" s="63"/>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row>
    <row r="588" spans="1:35" ht="12.75" customHeight="1">
      <c r="A588" s="22"/>
      <c r="B588" s="22"/>
      <c r="C588" s="22"/>
      <c r="D588" s="134"/>
      <c r="E588" s="63"/>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row>
    <row r="589" spans="1:35" ht="12.75" customHeight="1">
      <c r="A589" s="22"/>
      <c r="B589" s="22"/>
      <c r="C589" s="22"/>
      <c r="D589" s="134"/>
      <c r="E589" s="63"/>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row>
    <row r="590" spans="1:35" ht="12.75" customHeight="1">
      <c r="A590" s="22"/>
      <c r="B590" s="22"/>
      <c r="C590" s="22"/>
      <c r="D590" s="134"/>
      <c r="E590" s="63"/>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row>
    <row r="591" spans="1:35" ht="12.75" customHeight="1">
      <c r="A591" s="22"/>
      <c r="B591" s="22"/>
      <c r="C591" s="22"/>
      <c r="D591" s="134"/>
      <c r="E591" s="63"/>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row>
    <row r="592" spans="1:35" ht="12.75" customHeight="1">
      <c r="A592" s="22"/>
      <c r="B592" s="22"/>
      <c r="C592" s="22"/>
      <c r="D592" s="134"/>
      <c r="E592" s="63"/>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row>
    <row r="593" spans="1:35" ht="12.75" customHeight="1">
      <c r="A593" s="22"/>
      <c r="B593" s="22"/>
      <c r="C593" s="22"/>
      <c r="D593" s="134"/>
      <c r="E593" s="63"/>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row>
    <row r="594" spans="1:35" ht="12.75" customHeight="1">
      <c r="A594" s="22"/>
      <c r="B594" s="22"/>
      <c r="C594" s="22"/>
      <c r="D594" s="134"/>
      <c r="E594" s="63"/>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row>
    <row r="595" spans="1:35" ht="12.75" customHeight="1">
      <c r="A595" s="22"/>
      <c r="B595" s="22"/>
      <c r="C595" s="22"/>
      <c r="D595" s="134"/>
      <c r="E595" s="63"/>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row>
    <row r="596" spans="1:35" ht="12.75" customHeight="1">
      <c r="A596" s="22"/>
      <c r="B596" s="22"/>
      <c r="C596" s="22"/>
      <c r="D596" s="134"/>
      <c r="E596" s="63"/>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row>
    <row r="597" spans="1:35" ht="12.75" customHeight="1">
      <c r="A597" s="22"/>
      <c r="B597" s="22"/>
      <c r="C597" s="22"/>
      <c r="D597" s="134"/>
      <c r="E597" s="63"/>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row>
    <row r="598" spans="1:35" ht="12.75" customHeight="1">
      <c r="A598" s="22"/>
      <c r="B598" s="22"/>
      <c r="C598" s="22"/>
      <c r="D598" s="134"/>
      <c r="E598" s="63"/>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row>
    <row r="599" spans="1:35" ht="12.75" customHeight="1">
      <c r="A599" s="22"/>
      <c r="B599" s="22"/>
      <c r="C599" s="22"/>
      <c r="D599" s="134"/>
      <c r="E599" s="63"/>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row>
    <row r="600" spans="1:35" ht="12.75" customHeight="1">
      <c r="A600" s="22"/>
      <c r="B600" s="22"/>
      <c r="C600" s="22"/>
      <c r="D600" s="134"/>
      <c r="E600" s="63"/>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row>
    <row r="601" spans="1:35" ht="12.75" customHeight="1">
      <c r="A601" s="22"/>
      <c r="B601" s="22"/>
      <c r="C601" s="22"/>
      <c r="D601" s="134"/>
      <c r="E601" s="63"/>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row>
    <row r="602" spans="1:35" ht="12.75" customHeight="1">
      <c r="A602" s="22"/>
      <c r="B602" s="22"/>
      <c r="C602" s="22"/>
      <c r="D602" s="134"/>
      <c r="E602" s="63"/>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row>
    <row r="603" spans="1:35" ht="12.75" customHeight="1">
      <c r="A603" s="22"/>
      <c r="B603" s="22"/>
      <c r="C603" s="22"/>
      <c r="D603" s="134"/>
      <c r="E603" s="63"/>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row>
    <row r="604" spans="1:35" ht="12.75" customHeight="1">
      <c r="A604" s="22"/>
      <c r="B604" s="22"/>
      <c r="C604" s="22"/>
      <c r="D604" s="134"/>
      <c r="E604" s="63"/>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row>
    <row r="605" spans="1:35" ht="12.75" customHeight="1">
      <c r="A605" s="22"/>
      <c r="B605" s="22"/>
      <c r="C605" s="22"/>
      <c r="D605" s="134"/>
      <c r="E605" s="63"/>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row>
    <row r="606" spans="1:35" ht="12.75" customHeight="1">
      <c r="A606" s="22"/>
      <c r="B606" s="22"/>
      <c r="C606" s="22"/>
      <c r="D606" s="134"/>
      <c r="E606" s="63"/>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row>
    <row r="607" spans="1:35" ht="12.75" customHeight="1">
      <c r="A607" s="22"/>
      <c r="B607" s="22"/>
      <c r="C607" s="22"/>
      <c r="D607" s="134"/>
      <c r="E607" s="63"/>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row>
    <row r="608" spans="1:35" ht="12.75" customHeight="1">
      <c r="A608" s="22"/>
      <c r="B608" s="22"/>
      <c r="C608" s="22"/>
      <c r="D608" s="134"/>
      <c r="E608" s="63"/>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row>
    <row r="609" spans="1:35" ht="12.75" customHeight="1">
      <c r="A609" s="22"/>
      <c r="B609" s="22"/>
      <c r="C609" s="22"/>
      <c r="D609" s="134"/>
      <c r="E609" s="63"/>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row>
    <row r="610" spans="1:35" ht="12.75" customHeight="1">
      <c r="A610" s="22"/>
      <c r="B610" s="22"/>
      <c r="C610" s="22"/>
      <c r="D610" s="134"/>
      <c r="E610" s="63"/>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row>
    <row r="611" spans="1:35" ht="12.75" customHeight="1">
      <c r="A611" s="22"/>
      <c r="B611" s="22"/>
      <c r="C611" s="22"/>
      <c r="D611" s="134"/>
      <c r="E611" s="63"/>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row>
    <row r="612" spans="1:35" ht="12.75" customHeight="1">
      <c r="A612" s="22"/>
      <c r="B612" s="22"/>
      <c r="C612" s="22"/>
      <c r="D612" s="134"/>
      <c r="E612" s="63"/>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row>
    <row r="613" spans="1:35" ht="12.75" customHeight="1">
      <c r="A613" s="22"/>
      <c r="B613" s="22"/>
      <c r="C613" s="22"/>
      <c r="D613" s="134"/>
      <c r="E613" s="63"/>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row>
    <row r="614" spans="1:35" ht="12.75" customHeight="1">
      <c r="A614" s="22"/>
      <c r="B614" s="22"/>
      <c r="C614" s="22"/>
      <c r="D614" s="134"/>
      <c r="E614" s="63"/>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row>
    <row r="615" spans="1:35" ht="12.75" customHeight="1">
      <c r="A615" s="22"/>
      <c r="B615" s="22"/>
      <c r="C615" s="22"/>
      <c r="D615" s="134"/>
      <c r="E615" s="63"/>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row>
    <row r="616" spans="1:35" ht="12.75" customHeight="1">
      <c r="A616" s="22"/>
      <c r="B616" s="22"/>
      <c r="C616" s="22"/>
      <c r="D616" s="134"/>
      <c r="E616" s="63"/>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row>
    <row r="617" spans="1:35" ht="12.75" customHeight="1">
      <c r="A617" s="22"/>
      <c r="B617" s="22"/>
      <c r="C617" s="22"/>
      <c r="D617" s="134"/>
      <c r="E617" s="63"/>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row>
    <row r="618" spans="1:35" ht="12.75" customHeight="1">
      <c r="A618" s="22"/>
      <c r="B618" s="22"/>
      <c r="C618" s="22"/>
      <c r="D618" s="134"/>
      <c r="E618" s="63"/>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row>
    <row r="619" spans="1:35" ht="12.75" customHeight="1">
      <c r="A619" s="22"/>
      <c r="B619" s="22"/>
      <c r="C619" s="22"/>
      <c r="D619" s="134"/>
      <c r="E619" s="63"/>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row>
    <row r="620" spans="1:35" ht="12.75" customHeight="1">
      <c r="A620" s="22"/>
      <c r="B620" s="22"/>
      <c r="C620" s="22"/>
      <c r="D620" s="134"/>
      <c r="E620" s="63"/>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row>
    <row r="621" spans="1:35" ht="12.75" customHeight="1">
      <c r="A621" s="22"/>
      <c r="B621" s="22"/>
      <c r="C621" s="22"/>
      <c r="D621" s="134"/>
      <c r="E621" s="63"/>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row>
    <row r="622" spans="1:35" ht="12.75" customHeight="1">
      <c r="A622" s="22"/>
      <c r="B622" s="22"/>
      <c r="C622" s="22"/>
      <c r="D622" s="134"/>
      <c r="E622" s="63"/>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row>
    <row r="623" spans="1:35" ht="12.75" customHeight="1">
      <c r="A623" s="22"/>
      <c r="B623" s="22"/>
      <c r="C623" s="22"/>
      <c r="D623" s="134"/>
      <c r="E623" s="63"/>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row>
    <row r="624" spans="1:35" ht="12.75" customHeight="1">
      <c r="A624" s="22"/>
      <c r="B624" s="22"/>
      <c r="C624" s="22"/>
      <c r="D624" s="134"/>
      <c r="E624" s="63"/>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row>
    <row r="625" spans="1:35" ht="12.75" customHeight="1">
      <c r="A625" s="22"/>
      <c r="B625" s="22"/>
      <c r="C625" s="22"/>
      <c r="D625" s="134"/>
      <c r="E625" s="63"/>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row>
    <row r="626" spans="1:35" ht="12.75" customHeight="1">
      <c r="A626" s="22"/>
      <c r="B626" s="22"/>
      <c r="C626" s="22"/>
      <c r="D626" s="134"/>
      <c r="E626" s="63"/>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row>
    <row r="627" spans="1:35" ht="12.75" customHeight="1">
      <c r="A627" s="22"/>
      <c r="B627" s="22"/>
      <c r="C627" s="22"/>
      <c r="D627" s="134"/>
      <c r="E627" s="63"/>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row>
    <row r="628" spans="1:35" ht="12.75" customHeight="1">
      <c r="A628" s="22"/>
      <c r="B628" s="22"/>
      <c r="C628" s="22"/>
      <c r="D628" s="134"/>
      <c r="E628" s="63"/>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row>
    <row r="629" spans="1:35" ht="12.75" customHeight="1">
      <c r="A629" s="22"/>
      <c r="B629" s="22"/>
      <c r="C629" s="22"/>
      <c r="D629" s="134"/>
      <c r="E629" s="63"/>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row>
    <row r="630" spans="1:35" ht="12.75" customHeight="1">
      <c r="A630" s="22"/>
      <c r="B630" s="22"/>
      <c r="C630" s="22"/>
      <c r="D630" s="134"/>
      <c r="E630" s="63"/>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row>
    <row r="631" spans="1:35" ht="12.75" customHeight="1">
      <c r="A631" s="22"/>
      <c r="B631" s="22"/>
      <c r="C631" s="22"/>
      <c r="D631" s="134"/>
      <c r="E631" s="63"/>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row>
    <row r="632" spans="1:35" ht="12.75" customHeight="1">
      <c r="A632" s="22"/>
      <c r="B632" s="22"/>
      <c r="C632" s="22"/>
      <c r="D632" s="134"/>
      <c r="E632" s="63"/>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row>
    <row r="633" spans="1:35" ht="12.75" customHeight="1">
      <c r="A633" s="22"/>
      <c r="B633" s="22"/>
      <c r="C633" s="22"/>
      <c r="D633" s="134"/>
      <c r="E633" s="63"/>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row>
    <row r="634" spans="1:35" ht="12.75" customHeight="1">
      <c r="A634" s="22"/>
      <c r="B634" s="22"/>
      <c r="C634" s="22"/>
      <c r="D634" s="134"/>
      <c r="E634" s="63"/>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row>
    <row r="635" spans="1:35" ht="12.75" customHeight="1">
      <c r="A635" s="22"/>
      <c r="B635" s="22"/>
      <c r="C635" s="22"/>
      <c r="D635" s="134"/>
      <c r="E635" s="63"/>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row>
    <row r="636" spans="1:35" ht="12.75" customHeight="1">
      <c r="A636" s="22"/>
      <c r="B636" s="22"/>
      <c r="C636" s="22"/>
      <c r="D636" s="134"/>
      <c r="E636" s="63"/>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row>
    <row r="637" spans="1:35" ht="12.75" customHeight="1">
      <c r="A637" s="22"/>
      <c r="B637" s="22"/>
      <c r="C637" s="22"/>
      <c r="D637" s="134"/>
      <c r="E637" s="63"/>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row>
    <row r="638" spans="1:35" ht="12.75" customHeight="1">
      <c r="A638" s="22"/>
      <c r="B638" s="22"/>
      <c r="C638" s="22"/>
      <c r="D638" s="134"/>
      <c r="E638" s="63"/>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row>
    <row r="639" spans="1:35" ht="12.75" customHeight="1">
      <c r="A639" s="22"/>
      <c r="B639" s="22"/>
      <c r="C639" s="22"/>
      <c r="D639" s="134"/>
      <c r="E639" s="63"/>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row>
    <row r="640" spans="1:35" ht="12.75" customHeight="1">
      <c r="A640" s="22"/>
      <c r="B640" s="22"/>
      <c r="C640" s="22"/>
      <c r="D640" s="134"/>
      <c r="E640" s="63"/>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row>
    <row r="641" spans="1:35" ht="12.75" customHeight="1">
      <c r="A641" s="22"/>
      <c r="B641" s="22"/>
      <c r="C641" s="22"/>
      <c r="D641" s="134"/>
      <c r="E641" s="63"/>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row>
    <row r="642" spans="1:35" ht="12.75" customHeight="1">
      <c r="A642" s="22"/>
      <c r="B642" s="22"/>
      <c r="C642" s="22"/>
      <c r="D642" s="134"/>
      <c r="E642" s="63"/>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row>
    <row r="643" spans="1:35" ht="12.75" customHeight="1">
      <c r="A643" s="22"/>
      <c r="B643" s="22"/>
      <c r="C643" s="22"/>
      <c r="D643" s="134"/>
      <c r="E643" s="63"/>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row>
    <row r="644" spans="1:35" ht="12.75" customHeight="1">
      <c r="A644" s="22"/>
      <c r="B644" s="22"/>
      <c r="C644" s="22"/>
      <c r="D644" s="134"/>
      <c r="E644" s="63"/>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row>
    <row r="645" spans="1:35" ht="12.75" customHeight="1">
      <c r="A645" s="22"/>
      <c r="B645" s="22"/>
      <c r="C645" s="22"/>
      <c r="D645" s="134"/>
      <c r="E645" s="63"/>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row>
    <row r="646" spans="1:35" ht="12.75" customHeight="1">
      <c r="A646" s="22"/>
      <c r="B646" s="22"/>
      <c r="C646" s="22"/>
      <c r="D646" s="134"/>
      <c r="E646" s="63"/>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row>
    <row r="647" spans="1:35" ht="12.75" customHeight="1">
      <c r="A647" s="22"/>
      <c r="B647" s="22"/>
      <c r="C647" s="22"/>
      <c r="D647" s="134"/>
      <c r="E647" s="63"/>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row>
    <row r="648" spans="1:35" ht="12.75" customHeight="1">
      <c r="A648" s="22"/>
      <c r="B648" s="22"/>
      <c r="C648" s="22"/>
      <c r="D648" s="134"/>
      <c r="E648" s="63"/>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row>
    <row r="649" spans="1:35" ht="12.75" customHeight="1">
      <c r="A649" s="22"/>
      <c r="B649" s="22"/>
      <c r="C649" s="22"/>
      <c r="D649" s="134"/>
      <c r="E649" s="63"/>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row>
    <row r="650" spans="1:35" ht="12.75" customHeight="1">
      <c r="A650" s="22"/>
      <c r="B650" s="22"/>
      <c r="C650" s="22"/>
      <c r="D650" s="134"/>
      <c r="E650" s="63"/>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row>
    <row r="651" spans="1:35" ht="12.75" customHeight="1">
      <c r="A651" s="22"/>
      <c r="B651" s="22"/>
      <c r="C651" s="22"/>
      <c r="D651" s="134"/>
      <c r="E651" s="63"/>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row>
    <row r="652" spans="1:35" ht="12.75" customHeight="1">
      <c r="A652" s="22"/>
      <c r="B652" s="22"/>
      <c r="C652" s="22"/>
      <c r="D652" s="134"/>
      <c r="E652" s="63"/>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row>
    <row r="653" spans="1:35" ht="12.75" customHeight="1">
      <c r="A653" s="22"/>
      <c r="B653" s="22"/>
      <c r="C653" s="22"/>
      <c r="D653" s="134"/>
      <c r="E653" s="63"/>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row>
    <row r="654" spans="1:35" ht="12.75" customHeight="1">
      <c r="A654" s="22"/>
      <c r="B654" s="22"/>
      <c r="C654" s="22"/>
      <c r="D654" s="134"/>
      <c r="E654" s="63"/>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row>
    <row r="655" spans="1:35" ht="12.75" customHeight="1">
      <c r="A655" s="22"/>
      <c r="B655" s="22"/>
      <c r="C655" s="22"/>
      <c r="D655" s="134"/>
      <c r="E655" s="63"/>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row>
    <row r="656" spans="1:35" ht="12.75" customHeight="1">
      <c r="A656" s="22"/>
      <c r="B656" s="22"/>
      <c r="C656" s="22"/>
      <c r="D656" s="134"/>
      <c r="E656" s="63"/>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row>
    <row r="657" spans="1:35" ht="12.75" customHeight="1">
      <c r="A657" s="22"/>
      <c r="B657" s="22"/>
      <c r="C657" s="22"/>
      <c r="D657" s="134"/>
      <c r="E657" s="63"/>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row>
    <row r="658" spans="1:35" ht="12.75" customHeight="1">
      <c r="A658" s="22"/>
      <c r="B658" s="22"/>
      <c r="C658" s="22"/>
      <c r="D658" s="134"/>
      <c r="E658" s="63"/>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row>
    <row r="659" spans="1:35" ht="12.75" customHeight="1">
      <c r="A659" s="22"/>
      <c r="B659" s="22"/>
      <c r="C659" s="22"/>
      <c r="D659" s="134"/>
      <c r="E659" s="63"/>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row>
    <row r="660" spans="1:35" ht="12.75" customHeight="1">
      <c r="A660" s="22"/>
      <c r="B660" s="22"/>
      <c r="C660" s="22"/>
      <c r="D660" s="134"/>
      <c r="E660" s="63"/>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row>
    <row r="661" spans="1:35" ht="12.75" customHeight="1">
      <c r="A661" s="22"/>
      <c r="B661" s="22"/>
      <c r="C661" s="22"/>
      <c r="D661" s="134"/>
      <c r="E661" s="63"/>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row>
    <row r="662" spans="1:35" ht="12.75" customHeight="1">
      <c r="A662" s="22"/>
      <c r="B662" s="22"/>
      <c r="C662" s="22"/>
      <c r="D662" s="134"/>
      <c r="E662" s="63"/>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row>
    <row r="663" spans="1:35" ht="12.75" customHeight="1">
      <c r="A663" s="22"/>
      <c r="B663" s="22"/>
      <c r="C663" s="22"/>
      <c r="D663" s="134"/>
      <c r="E663" s="63"/>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row>
    <row r="664" spans="1:35" ht="12.75" customHeight="1">
      <c r="A664" s="22"/>
      <c r="B664" s="22"/>
      <c r="C664" s="22"/>
      <c r="D664" s="134"/>
      <c r="E664" s="63"/>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row>
    <row r="665" spans="1:35" ht="12.75" customHeight="1">
      <c r="A665" s="22"/>
      <c r="B665" s="22"/>
      <c r="C665" s="22"/>
      <c r="D665" s="134"/>
      <c r="E665" s="63"/>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row>
    <row r="666" spans="1:35" ht="12.75" customHeight="1">
      <c r="A666" s="22"/>
      <c r="B666" s="22"/>
      <c r="C666" s="22"/>
      <c r="D666" s="134"/>
      <c r="E666" s="63"/>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row>
    <row r="667" spans="1:35" ht="12.75" customHeight="1">
      <c r="A667" s="22"/>
      <c r="B667" s="22"/>
      <c r="C667" s="22"/>
      <c r="D667" s="134"/>
      <c r="E667" s="63"/>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row>
    <row r="668" spans="1:35" ht="12.75" customHeight="1">
      <c r="A668" s="22"/>
      <c r="B668" s="22"/>
      <c r="C668" s="22"/>
      <c r="D668" s="134"/>
      <c r="E668" s="63"/>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row>
    <row r="669" spans="1:35" ht="12.75" customHeight="1">
      <c r="A669" s="22"/>
      <c r="B669" s="22"/>
      <c r="C669" s="22"/>
      <c r="D669" s="134"/>
      <c r="E669" s="63"/>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row>
    <row r="670" spans="1:35" ht="12.75" customHeight="1">
      <c r="A670" s="22"/>
      <c r="B670" s="22"/>
      <c r="C670" s="22"/>
      <c r="D670" s="134"/>
      <c r="E670" s="63"/>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row>
    <row r="671" spans="1:35" ht="12.75" customHeight="1">
      <c r="A671" s="22"/>
      <c r="B671" s="22"/>
      <c r="C671" s="22"/>
      <c r="D671" s="134"/>
      <c r="E671" s="63"/>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row>
    <row r="672" spans="1:35" ht="12.75" customHeight="1">
      <c r="A672" s="22"/>
      <c r="B672" s="22"/>
      <c r="C672" s="22"/>
      <c r="D672" s="134"/>
      <c r="E672" s="63"/>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row>
    <row r="673" spans="1:35" ht="12.75" customHeight="1">
      <c r="A673" s="22"/>
      <c r="B673" s="22"/>
      <c r="C673" s="22"/>
      <c r="D673" s="134"/>
      <c r="E673" s="63"/>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row>
    <row r="674" spans="1:35" ht="12.75" customHeight="1">
      <c r="A674" s="22"/>
      <c r="B674" s="22"/>
      <c r="C674" s="22"/>
      <c r="D674" s="134"/>
      <c r="E674" s="63"/>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row>
    <row r="675" spans="1:35" ht="12.75" customHeight="1">
      <c r="A675" s="22"/>
      <c r="B675" s="22"/>
      <c r="C675" s="22"/>
      <c r="D675" s="134"/>
      <c r="E675" s="63"/>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row>
    <row r="676" spans="1:35" ht="12.75" customHeight="1">
      <c r="A676" s="22"/>
      <c r="B676" s="22"/>
      <c r="C676" s="22"/>
      <c r="D676" s="134"/>
      <c r="E676" s="63"/>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row>
    <row r="677" spans="1:35" ht="12.75" customHeight="1">
      <c r="A677" s="22"/>
      <c r="B677" s="22"/>
      <c r="C677" s="22"/>
      <c r="D677" s="134"/>
      <c r="E677" s="63"/>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row>
    <row r="678" spans="1:35" ht="12.75" customHeight="1">
      <c r="A678" s="22"/>
      <c r="B678" s="22"/>
      <c r="C678" s="22"/>
      <c r="D678" s="134"/>
      <c r="E678" s="63"/>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row>
    <row r="679" spans="1:35" ht="12.75" customHeight="1">
      <c r="A679" s="22"/>
      <c r="B679" s="22"/>
      <c r="C679" s="22"/>
      <c r="D679" s="134"/>
      <c r="E679" s="63"/>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row>
    <row r="680" spans="1:35" ht="12.75" customHeight="1">
      <c r="A680" s="22"/>
      <c r="B680" s="22"/>
      <c r="C680" s="22"/>
      <c r="D680" s="134"/>
      <c r="E680" s="63"/>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row>
    <row r="681" spans="1:35" ht="12.75" customHeight="1">
      <c r="A681" s="22"/>
      <c r="B681" s="22"/>
      <c r="C681" s="22"/>
      <c r="D681" s="134"/>
      <c r="E681" s="63"/>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row>
    <row r="682" spans="1:35" ht="12.75" customHeight="1">
      <c r="A682" s="22"/>
      <c r="B682" s="22"/>
      <c r="C682" s="22"/>
      <c r="D682" s="134"/>
      <c r="E682" s="63"/>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row>
    <row r="683" spans="1:35" ht="12.75" customHeight="1">
      <c r="A683" s="22"/>
      <c r="B683" s="22"/>
      <c r="C683" s="22"/>
      <c r="D683" s="134"/>
      <c r="E683" s="63"/>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row>
    <row r="684" spans="1:35" ht="12.75" customHeight="1">
      <c r="A684" s="22"/>
      <c r="B684" s="22"/>
      <c r="C684" s="22"/>
      <c r="D684" s="134"/>
      <c r="E684" s="63"/>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row>
    <row r="685" spans="1:35" ht="12.75" customHeight="1">
      <c r="A685" s="22"/>
      <c r="B685" s="22"/>
      <c r="C685" s="22"/>
      <c r="D685" s="134"/>
      <c r="E685" s="63"/>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row>
    <row r="686" spans="1:35" ht="12.75" customHeight="1">
      <c r="A686" s="22"/>
      <c r="B686" s="22"/>
      <c r="C686" s="22"/>
      <c r="D686" s="134"/>
      <c r="E686" s="63"/>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row>
    <row r="687" spans="1:35" ht="12.75" customHeight="1">
      <c r="A687" s="22"/>
      <c r="B687" s="22"/>
      <c r="C687" s="22"/>
      <c r="D687" s="134"/>
      <c r="E687" s="63"/>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row>
    <row r="688" spans="1:35" ht="12.75" customHeight="1">
      <c r="A688" s="22"/>
      <c r="B688" s="22"/>
      <c r="C688" s="22"/>
      <c r="D688" s="134"/>
      <c r="E688" s="63"/>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row>
    <row r="689" spans="1:35" ht="12.75" customHeight="1">
      <c r="A689" s="22"/>
      <c r="B689" s="22"/>
      <c r="C689" s="22"/>
      <c r="D689" s="134"/>
      <c r="E689" s="63"/>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row>
    <row r="690" spans="1:35" ht="12.75" customHeight="1">
      <c r="A690" s="22"/>
      <c r="B690" s="22"/>
      <c r="C690" s="22"/>
      <c r="D690" s="134"/>
      <c r="E690" s="63"/>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row>
    <row r="691" spans="1:35" ht="12.75" customHeight="1">
      <c r="A691" s="22"/>
      <c r="B691" s="22"/>
      <c r="C691" s="22"/>
      <c r="D691" s="134"/>
      <c r="E691" s="63"/>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row>
    <row r="692" spans="1:35" ht="12.75" customHeight="1">
      <c r="A692" s="22"/>
      <c r="B692" s="22"/>
      <c r="C692" s="22"/>
      <c r="D692" s="134"/>
      <c r="E692" s="63"/>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row>
    <row r="693" spans="1:35" ht="12.75" customHeight="1">
      <c r="A693" s="22"/>
      <c r="B693" s="22"/>
      <c r="C693" s="22"/>
      <c r="D693" s="134"/>
      <c r="E693" s="63"/>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row>
    <row r="694" spans="1:35" ht="12.75" customHeight="1">
      <c r="A694" s="22"/>
      <c r="B694" s="22"/>
      <c r="C694" s="22"/>
      <c r="D694" s="134"/>
      <c r="E694" s="63"/>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row>
    <row r="695" spans="1:35" ht="12.75" customHeight="1">
      <c r="A695" s="22"/>
      <c r="B695" s="22"/>
      <c r="C695" s="22"/>
      <c r="D695" s="134"/>
      <c r="E695" s="63"/>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row>
    <row r="696" spans="1:35" ht="12.75" customHeight="1">
      <c r="A696" s="22"/>
      <c r="B696" s="22"/>
      <c r="C696" s="22"/>
      <c r="D696" s="134"/>
      <c r="E696" s="63"/>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row>
    <row r="697" spans="1:35" ht="12.75" customHeight="1">
      <c r="A697" s="22"/>
      <c r="B697" s="22"/>
      <c r="C697" s="22"/>
      <c r="D697" s="134"/>
      <c r="E697" s="63"/>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row>
    <row r="698" spans="1:35" ht="12.75" customHeight="1">
      <c r="A698" s="22"/>
      <c r="B698" s="22"/>
      <c r="C698" s="22"/>
      <c r="D698" s="134"/>
      <c r="E698" s="63"/>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row>
    <row r="699" spans="1:35" ht="12.75" customHeight="1">
      <c r="A699" s="22"/>
      <c r="B699" s="22"/>
      <c r="C699" s="22"/>
      <c r="D699" s="134"/>
      <c r="E699" s="63"/>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row>
    <row r="700" spans="1:35" ht="12.75" customHeight="1">
      <c r="A700" s="22"/>
      <c r="B700" s="22"/>
      <c r="C700" s="22"/>
      <c r="D700" s="134"/>
      <c r="E700" s="63"/>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row>
    <row r="701" spans="1:35" ht="12.75" customHeight="1">
      <c r="A701" s="22"/>
      <c r="B701" s="22"/>
      <c r="C701" s="22"/>
      <c r="D701" s="134"/>
      <c r="E701" s="63"/>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row>
    <row r="702" spans="1:35" ht="12.75" customHeight="1">
      <c r="A702" s="22"/>
      <c r="B702" s="22"/>
      <c r="C702" s="22"/>
      <c r="D702" s="134"/>
      <c r="E702" s="63"/>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row>
    <row r="703" spans="1:35" ht="12.75" customHeight="1">
      <c r="A703" s="22"/>
      <c r="B703" s="22"/>
      <c r="C703" s="22"/>
      <c r="D703" s="134"/>
      <c r="E703" s="63"/>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row>
    <row r="704" spans="1:35" ht="12.75" customHeight="1">
      <c r="A704" s="22"/>
      <c r="B704" s="22"/>
      <c r="C704" s="22"/>
      <c r="D704" s="134"/>
      <c r="E704" s="63"/>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row>
    <row r="705" spans="1:35" ht="12.75" customHeight="1">
      <c r="A705" s="22"/>
      <c r="B705" s="22"/>
      <c r="C705" s="22"/>
      <c r="D705" s="134"/>
      <c r="E705" s="63"/>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row>
    <row r="706" spans="1:35" ht="12.75" customHeight="1">
      <c r="A706" s="22"/>
      <c r="B706" s="22"/>
      <c r="C706" s="22"/>
      <c r="D706" s="134"/>
      <c r="E706" s="63"/>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row>
    <row r="707" spans="1:35" ht="12.75" customHeight="1">
      <c r="A707" s="22"/>
      <c r="B707" s="22"/>
      <c r="C707" s="22"/>
      <c r="D707" s="134"/>
      <c r="E707" s="63"/>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row>
    <row r="708" spans="1:35" ht="12.75" customHeight="1">
      <c r="A708" s="22"/>
      <c r="B708" s="22"/>
      <c r="C708" s="22"/>
      <c r="D708" s="134"/>
      <c r="E708" s="63"/>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row>
    <row r="709" spans="1:35" ht="12.75" customHeight="1">
      <c r="A709" s="22"/>
      <c r="B709" s="22"/>
      <c r="C709" s="22"/>
      <c r="D709" s="134"/>
      <c r="E709" s="63"/>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row>
    <row r="710" spans="1:35" ht="12.75" customHeight="1">
      <c r="A710" s="22"/>
      <c r="B710" s="22"/>
      <c r="C710" s="22"/>
      <c r="D710" s="134"/>
      <c r="E710" s="63"/>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row>
    <row r="711" spans="1:35" ht="12.75" customHeight="1">
      <c r="A711" s="22"/>
      <c r="B711" s="22"/>
      <c r="C711" s="22"/>
      <c r="D711" s="134"/>
      <c r="E711" s="63"/>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row>
    <row r="712" spans="1:35" ht="12.75" customHeight="1">
      <c r="A712" s="22"/>
      <c r="B712" s="22"/>
      <c r="C712" s="22"/>
      <c r="D712" s="134"/>
      <c r="E712" s="63"/>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row>
    <row r="713" spans="1:35" ht="12.75" customHeight="1">
      <c r="A713" s="22"/>
      <c r="B713" s="22"/>
      <c r="C713" s="22"/>
      <c r="D713" s="134"/>
      <c r="E713" s="63"/>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row>
    <row r="714" spans="1:35" ht="12.75" customHeight="1">
      <c r="A714" s="22"/>
      <c r="B714" s="22"/>
      <c r="C714" s="22"/>
      <c r="D714" s="134"/>
      <c r="E714" s="63"/>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row>
    <row r="715" spans="1:35" ht="12.75" customHeight="1">
      <c r="A715" s="22"/>
      <c r="B715" s="22"/>
      <c r="C715" s="22"/>
      <c r="D715" s="134"/>
      <c r="E715" s="63"/>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row>
    <row r="716" spans="1:35" ht="12.75" customHeight="1">
      <c r="A716" s="22"/>
      <c r="B716" s="22"/>
      <c r="C716" s="22"/>
      <c r="D716" s="134"/>
      <c r="E716" s="63"/>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row>
    <row r="717" spans="1:35" ht="12.75" customHeight="1">
      <c r="A717" s="22"/>
      <c r="B717" s="22"/>
      <c r="C717" s="22"/>
      <c r="D717" s="134"/>
      <c r="E717" s="63"/>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row>
    <row r="718" spans="1:35" ht="12.75" customHeight="1">
      <c r="A718" s="22"/>
      <c r="B718" s="22"/>
      <c r="C718" s="22"/>
      <c r="D718" s="134"/>
      <c r="E718" s="63"/>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row>
    <row r="719" spans="1:35" ht="12.75" customHeight="1">
      <c r="A719" s="22"/>
      <c r="B719" s="22"/>
      <c r="C719" s="22"/>
      <c r="D719" s="134"/>
      <c r="E719" s="63"/>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row>
    <row r="720" spans="1:35" ht="12.75" customHeight="1">
      <c r="A720" s="22"/>
      <c r="B720" s="22"/>
      <c r="C720" s="22"/>
      <c r="D720" s="134"/>
      <c r="E720" s="63"/>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row>
    <row r="721" spans="1:35" ht="12.75" customHeight="1">
      <c r="A721" s="22"/>
      <c r="B721" s="22"/>
      <c r="C721" s="22"/>
      <c r="D721" s="134"/>
      <c r="E721" s="63"/>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row>
    <row r="722" spans="1:35" ht="12.75" customHeight="1">
      <c r="A722" s="22"/>
      <c r="B722" s="22"/>
      <c r="C722" s="22"/>
      <c r="D722" s="134"/>
      <c r="E722" s="63"/>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row>
    <row r="723" spans="1:35" ht="12.75" customHeight="1">
      <c r="A723" s="22"/>
      <c r="B723" s="22"/>
      <c r="C723" s="22"/>
      <c r="D723" s="134"/>
      <c r="E723" s="63"/>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row>
    <row r="724" spans="1:35" ht="12.75" customHeight="1">
      <c r="A724" s="22"/>
      <c r="B724" s="22"/>
      <c r="C724" s="22"/>
      <c r="D724" s="134"/>
      <c r="E724" s="63"/>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row>
    <row r="725" spans="1:35" ht="12.75" customHeight="1">
      <c r="A725" s="22"/>
      <c r="B725" s="22"/>
      <c r="C725" s="22"/>
      <c r="D725" s="134"/>
      <c r="E725" s="63"/>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row>
    <row r="726" spans="1:35" ht="12.75" customHeight="1">
      <c r="A726" s="22"/>
      <c r="B726" s="22"/>
      <c r="C726" s="22"/>
      <c r="D726" s="134"/>
      <c r="E726" s="63"/>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row>
    <row r="727" spans="1:35" ht="12.75" customHeight="1">
      <c r="A727" s="22"/>
      <c r="B727" s="22"/>
      <c r="C727" s="22"/>
      <c r="D727" s="134"/>
      <c r="E727" s="63"/>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row>
    <row r="728" spans="1:35" ht="12.75" customHeight="1">
      <c r="A728" s="22"/>
      <c r="B728" s="22"/>
      <c r="C728" s="22"/>
      <c r="D728" s="134"/>
      <c r="E728" s="63"/>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row>
    <row r="729" spans="1:35" ht="12.75" customHeight="1">
      <c r="A729" s="22"/>
      <c r="B729" s="22"/>
      <c r="C729" s="22"/>
      <c r="D729" s="134"/>
      <c r="E729" s="63"/>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row>
    <row r="730" spans="1:35" ht="12.75" customHeight="1">
      <c r="A730" s="22"/>
      <c r="B730" s="22"/>
      <c r="C730" s="22"/>
      <c r="D730" s="134"/>
      <c r="E730" s="63"/>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row>
    <row r="731" spans="1:35" ht="12.75" customHeight="1">
      <c r="A731" s="22"/>
      <c r="B731" s="22"/>
      <c r="C731" s="22"/>
      <c r="D731" s="134"/>
      <c r="E731" s="63"/>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row>
    <row r="732" spans="1:35" ht="12.75" customHeight="1">
      <c r="A732" s="22"/>
      <c r="B732" s="22"/>
      <c r="C732" s="22"/>
      <c r="D732" s="134"/>
      <c r="E732" s="63"/>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row>
    <row r="733" spans="1:35" ht="12.75" customHeight="1">
      <c r="A733" s="22"/>
      <c r="B733" s="22"/>
      <c r="C733" s="22"/>
      <c r="D733" s="134"/>
      <c r="E733" s="63"/>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row>
    <row r="734" spans="1:35" ht="12.75" customHeight="1">
      <c r="A734" s="22"/>
      <c r="B734" s="22"/>
      <c r="C734" s="22"/>
      <c r="D734" s="134"/>
      <c r="E734" s="63"/>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row>
    <row r="735" spans="1:35" ht="12.75" customHeight="1">
      <c r="A735" s="22"/>
      <c r="B735" s="22"/>
      <c r="C735" s="22"/>
      <c r="D735" s="134"/>
      <c r="E735" s="63"/>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row>
    <row r="736" spans="1:35" ht="12.75" customHeight="1">
      <c r="A736" s="22"/>
      <c r="B736" s="22"/>
      <c r="C736" s="22"/>
      <c r="D736" s="134"/>
      <c r="E736" s="63"/>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row>
    <row r="737" spans="1:35" ht="12.75" customHeight="1">
      <c r="A737" s="22"/>
      <c r="B737" s="22"/>
      <c r="C737" s="22"/>
      <c r="D737" s="134"/>
      <c r="E737" s="63"/>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row>
    <row r="738" spans="1:35" ht="12.75" customHeight="1">
      <c r="A738" s="22"/>
      <c r="B738" s="22"/>
      <c r="C738" s="22"/>
      <c r="D738" s="134"/>
      <c r="E738" s="63"/>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row>
    <row r="739" spans="1:35" ht="12.75" customHeight="1">
      <c r="A739" s="22"/>
      <c r="B739" s="22"/>
      <c r="C739" s="22"/>
      <c r="D739" s="134"/>
      <c r="E739" s="63"/>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row>
    <row r="740" spans="1:35" ht="12.75" customHeight="1">
      <c r="A740" s="22"/>
      <c r="B740" s="22"/>
      <c r="C740" s="22"/>
      <c r="D740" s="134"/>
      <c r="E740" s="63"/>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row>
    <row r="741" spans="1:35" ht="12.75" customHeight="1">
      <c r="A741" s="22"/>
      <c r="B741" s="22"/>
      <c r="C741" s="22"/>
      <c r="D741" s="134"/>
      <c r="E741" s="63"/>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row>
    <row r="742" spans="1:35" ht="12.75" customHeight="1">
      <c r="A742" s="22"/>
      <c r="B742" s="22"/>
      <c r="C742" s="22"/>
      <c r="D742" s="134"/>
      <c r="E742" s="63"/>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row>
    <row r="743" spans="1:35" ht="12.75" customHeight="1">
      <c r="A743" s="22"/>
      <c r="B743" s="22"/>
      <c r="C743" s="22"/>
      <c r="D743" s="134"/>
      <c r="E743" s="63"/>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row>
    <row r="744" spans="1:35" ht="12.75" customHeight="1">
      <c r="A744" s="22"/>
      <c r="B744" s="22"/>
      <c r="C744" s="22"/>
      <c r="D744" s="134"/>
      <c r="E744" s="63"/>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row>
    <row r="745" spans="1:35" ht="12.75" customHeight="1">
      <c r="A745" s="22"/>
      <c r="B745" s="22"/>
      <c r="C745" s="22"/>
      <c r="D745" s="134"/>
      <c r="E745" s="63"/>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row>
    <row r="746" spans="1:35" ht="12.75" customHeight="1">
      <c r="A746" s="22"/>
      <c r="B746" s="22"/>
      <c r="C746" s="22"/>
      <c r="D746" s="134"/>
      <c r="E746" s="63"/>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row>
    <row r="747" spans="1:35" ht="12.75" customHeight="1">
      <c r="A747" s="22"/>
      <c r="B747" s="22"/>
      <c r="C747" s="22"/>
      <c r="D747" s="134"/>
      <c r="E747" s="63"/>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row>
    <row r="748" spans="1:35" ht="12.75" customHeight="1">
      <c r="A748" s="22"/>
      <c r="B748" s="22"/>
      <c r="C748" s="22"/>
      <c r="D748" s="134"/>
      <c r="E748" s="63"/>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row>
    <row r="749" spans="1:35" ht="12.75" customHeight="1">
      <c r="A749" s="22"/>
      <c r="B749" s="22"/>
      <c r="C749" s="22"/>
      <c r="D749" s="134"/>
      <c r="E749" s="63"/>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row>
    <row r="750" spans="1:35" ht="12.75" customHeight="1">
      <c r="A750" s="22"/>
      <c r="B750" s="22"/>
      <c r="C750" s="22"/>
      <c r="D750" s="134"/>
      <c r="E750" s="63"/>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row>
    <row r="751" spans="1:35" ht="12.75" customHeight="1">
      <c r="A751" s="22"/>
      <c r="B751" s="22"/>
      <c r="C751" s="22"/>
      <c r="D751" s="134"/>
      <c r="E751" s="63"/>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row>
    <row r="752" spans="1:35" ht="12.75" customHeight="1">
      <c r="A752" s="22"/>
      <c r="B752" s="22"/>
      <c r="C752" s="22"/>
      <c r="D752" s="134"/>
      <c r="E752" s="63"/>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row>
    <row r="753" spans="1:35" ht="12.75" customHeight="1">
      <c r="A753" s="22"/>
      <c r="B753" s="22"/>
      <c r="C753" s="22"/>
      <c r="D753" s="134"/>
      <c r="E753" s="63"/>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row>
    <row r="754" spans="1:35" ht="12.75" customHeight="1">
      <c r="A754" s="22"/>
      <c r="B754" s="22"/>
      <c r="C754" s="22"/>
      <c r="D754" s="134"/>
      <c r="E754" s="63"/>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row>
    <row r="755" spans="1:35" ht="12.75" customHeight="1">
      <c r="A755" s="22"/>
      <c r="B755" s="22"/>
      <c r="C755" s="22"/>
      <c r="D755" s="134"/>
      <c r="E755" s="63"/>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row>
    <row r="756" spans="1:35" ht="12.75" customHeight="1">
      <c r="A756" s="22"/>
      <c r="B756" s="22"/>
      <c r="C756" s="22"/>
      <c r="D756" s="134"/>
      <c r="E756" s="63"/>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row>
    <row r="757" spans="1:35" ht="12.75" customHeight="1">
      <c r="A757" s="22"/>
      <c r="B757" s="22"/>
      <c r="C757" s="22"/>
      <c r="D757" s="134"/>
      <c r="E757" s="63"/>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row>
    <row r="758" spans="1:35" ht="12.75" customHeight="1">
      <c r="A758" s="22"/>
      <c r="B758" s="22"/>
      <c r="C758" s="22"/>
      <c r="D758" s="134"/>
      <c r="E758" s="63"/>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row>
    <row r="759" spans="1:35" ht="12.75" customHeight="1">
      <c r="A759" s="22"/>
      <c r="B759" s="22"/>
      <c r="C759" s="22"/>
      <c r="D759" s="134"/>
      <c r="E759" s="63"/>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row>
    <row r="760" spans="1:35" ht="12.75" customHeight="1">
      <c r="A760" s="22"/>
      <c r="B760" s="22"/>
      <c r="C760" s="22"/>
      <c r="D760" s="134"/>
      <c r="E760" s="63"/>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row>
    <row r="761" spans="1:35" ht="12.75" customHeight="1">
      <c r="A761" s="22"/>
      <c r="B761" s="22"/>
      <c r="C761" s="22"/>
      <c r="D761" s="134"/>
      <c r="E761" s="63"/>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row>
    <row r="762" spans="1:35" ht="12.75" customHeight="1">
      <c r="A762" s="22"/>
      <c r="B762" s="22"/>
      <c r="C762" s="22"/>
      <c r="D762" s="134"/>
      <c r="E762" s="63"/>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row>
    <row r="763" spans="1:35" ht="12.75" customHeight="1">
      <c r="A763" s="22"/>
      <c r="B763" s="22"/>
      <c r="C763" s="22"/>
      <c r="D763" s="134"/>
      <c r="E763" s="63"/>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row>
    <row r="764" spans="1:35" ht="12.75" customHeight="1">
      <c r="A764" s="22"/>
      <c r="B764" s="22"/>
      <c r="C764" s="22"/>
      <c r="D764" s="134"/>
      <c r="E764" s="63"/>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row>
    <row r="765" spans="1:35" ht="12.75" customHeight="1">
      <c r="A765" s="22"/>
      <c r="B765" s="22"/>
      <c r="C765" s="22"/>
      <c r="D765" s="134"/>
      <c r="E765" s="63"/>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row>
    <row r="766" spans="1:35" ht="12.75" customHeight="1">
      <c r="A766" s="22"/>
      <c r="B766" s="22"/>
      <c r="C766" s="22"/>
      <c r="D766" s="134"/>
      <c r="E766" s="63"/>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row>
    <row r="767" spans="1:35" ht="12.75" customHeight="1">
      <c r="A767" s="22"/>
      <c r="B767" s="22"/>
      <c r="C767" s="22"/>
      <c r="D767" s="134"/>
      <c r="E767" s="63"/>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row>
    <row r="768" spans="1:35" ht="12.75" customHeight="1">
      <c r="A768" s="22"/>
      <c r="B768" s="22"/>
      <c r="C768" s="22"/>
      <c r="D768" s="134"/>
      <c r="E768" s="63"/>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row>
    <row r="769" spans="1:35" ht="12.75" customHeight="1">
      <c r="A769" s="22"/>
      <c r="B769" s="22"/>
      <c r="C769" s="22"/>
      <c r="D769" s="134"/>
      <c r="E769" s="63"/>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row>
    <row r="770" spans="1:35" ht="12.75" customHeight="1">
      <c r="A770" s="22"/>
      <c r="B770" s="22"/>
      <c r="C770" s="22"/>
      <c r="D770" s="134"/>
      <c r="E770" s="63"/>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row>
    <row r="771" spans="1:35" ht="12.75" customHeight="1">
      <c r="A771" s="22"/>
      <c r="B771" s="22"/>
      <c r="C771" s="22"/>
      <c r="D771" s="134"/>
      <c r="E771" s="63"/>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row>
    <row r="772" spans="1:35" ht="12.75" customHeight="1">
      <c r="A772" s="22"/>
      <c r="B772" s="22"/>
      <c r="C772" s="22"/>
      <c r="D772" s="134"/>
      <c r="E772" s="63"/>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row>
    <row r="773" spans="1:35" ht="12.75" customHeight="1">
      <c r="A773" s="22"/>
      <c r="B773" s="22"/>
      <c r="C773" s="22"/>
      <c r="D773" s="134"/>
      <c r="E773" s="63"/>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row>
    <row r="774" spans="1:35" ht="12.75" customHeight="1">
      <c r="A774" s="22"/>
      <c r="B774" s="22"/>
      <c r="C774" s="22"/>
      <c r="D774" s="134"/>
      <c r="E774" s="63"/>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row>
    <row r="775" spans="1:35" ht="12.75" customHeight="1">
      <c r="A775" s="22"/>
      <c r="B775" s="22"/>
      <c r="C775" s="22"/>
      <c r="D775" s="134"/>
      <c r="E775" s="63"/>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row>
    <row r="776" spans="1:35" ht="12.75" customHeight="1">
      <c r="A776" s="22"/>
      <c r="B776" s="22"/>
      <c r="C776" s="22"/>
      <c r="D776" s="134"/>
      <c r="E776" s="63"/>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row>
    <row r="777" spans="1:35" ht="12.75" customHeight="1">
      <c r="A777" s="22"/>
      <c r="B777" s="22"/>
      <c r="C777" s="22"/>
      <c r="D777" s="134"/>
      <c r="E777" s="63"/>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row>
    <row r="778" spans="1:35" ht="12.75" customHeight="1">
      <c r="A778" s="22"/>
      <c r="B778" s="22"/>
      <c r="C778" s="22"/>
      <c r="D778" s="134"/>
      <c r="E778" s="63"/>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row>
    <row r="779" spans="1:35" ht="12.75" customHeight="1">
      <c r="A779" s="22"/>
      <c r="B779" s="22"/>
      <c r="C779" s="22"/>
      <c r="D779" s="134"/>
      <c r="E779" s="63"/>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row>
    <row r="780" spans="1:35" ht="12.75" customHeight="1">
      <c r="A780" s="22"/>
      <c r="B780" s="22"/>
      <c r="C780" s="22"/>
      <c r="D780" s="134"/>
      <c r="E780" s="63"/>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row>
    <row r="781" spans="1:35" ht="12.75" customHeight="1">
      <c r="A781" s="22"/>
      <c r="B781" s="22"/>
      <c r="C781" s="22"/>
      <c r="D781" s="134"/>
      <c r="E781" s="63"/>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row>
    <row r="782" spans="1:35" ht="12.75" customHeight="1">
      <c r="A782" s="22"/>
      <c r="B782" s="22"/>
      <c r="C782" s="22"/>
      <c r="D782" s="134"/>
      <c r="E782" s="63"/>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row>
    <row r="783" spans="1:35" ht="12.75" customHeight="1">
      <c r="A783" s="22"/>
      <c r="B783" s="22"/>
      <c r="C783" s="22"/>
      <c r="D783" s="134"/>
      <c r="E783" s="63"/>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row>
    <row r="784" spans="1:35" ht="12.75" customHeight="1">
      <c r="A784" s="22"/>
      <c r="B784" s="22"/>
      <c r="C784" s="22"/>
      <c r="D784" s="134"/>
      <c r="E784" s="63"/>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row>
    <row r="785" spans="1:35" ht="12.75" customHeight="1">
      <c r="A785" s="22"/>
      <c r="B785" s="22"/>
      <c r="C785" s="22"/>
      <c r="D785" s="134"/>
      <c r="E785" s="63"/>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row>
    <row r="786" spans="1:35" ht="12.75" customHeight="1">
      <c r="A786" s="22"/>
      <c r="B786" s="22"/>
      <c r="C786" s="22"/>
      <c r="D786" s="134"/>
      <c r="E786" s="63"/>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row>
    <row r="787" spans="1:35" ht="12.75" customHeight="1">
      <c r="A787" s="22"/>
      <c r="B787" s="22"/>
      <c r="C787" s="22"/>
      <c r="D787" s="134"/>
      <c r="E787" s="63"/>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row>
    <row r="788" spans="1:35" ht="12.75" customHeight="1">
      <c r="A788" s="22"/>
      <c r="B788" s="22"/>
      <c r="C788" s="22"/>
      <c r="D788" s="134"/>
      <c r="E788" s="63"/>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row>
    <row r="789" spans="1:35" ht="12.75" customHeight="1">
      <c r="A789" s="22"/>
      <c r="B789" s="22"/>
      <c r="C789" s="22"/>
      <c r="D789" s="134"/>
      <c r="E789" s="63"/>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row>
    <row r="790" spans="1:35" ht="12.75" customHeight="1">
      <c r="A790" s="22"/>
      <c r="B790" s="22"/>
      <c r="C790" s="22"/>
      <c r="D790" s="134"/>
      <c r="E790" s="63"/>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row>
    <row r="791" spans="1:35" ht="12.75" customHeight="1">
      <c r="A791" s="22"/>
      <c r="B791" s="22"/>
      <c r="C791" s="22"/>
      <c r="D791" s="134"/>
      <c r="E791" s="63"/>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row>
    <row r="792" spans="1:35" ht="12.75" customHeight="1">
      <c r="A792" s="22"/>
      <c r="B792" s="22"/>
      <c r="C792" s="22"/>
      <c r="D792" s="134"/>
      <c r="E792" s="63"/>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row>
    <row r="793" spans="1:35" ht="12.75" customHeight="1">
      <c r="A793" s="22"/>
      <c r="B793" s="22"/>
      <c r="C793" s="22"/>
      <c r="D793" s="134"/>
      <c r="E793" s="63"/>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row>
    <row r="794" spans="1:35" ht="12.75" customHeight="1">
      <c r="A794" s="22"/>
      <c r="B794" s="22"/>
      <c r="C794" s="22"/>
      <c r="D794" s="134"/>
      <c r="E794" s="63"/>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row>
    <row r="795" spans="1:35" ht="12.75" customHeight="1">
      <c r="A795" s="22"/>
      <c r="B795" s="22"/>
      <c r="C795" s="22"/>
      <c r="D795" s="134"/>
      <c r="E795" s="63"/>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row>
    <row r="796" spans="1:35" ht="12.75" customHeight="1">
      <c r="A796" s="22"/>
      <c r="B796" s="22"/>
      <c r="C796" s="22"/>
      <c r="D796" s="134"/>
      <c r="E796" s="63"/>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row>
    <row r="797" spans="1:35" ht="12.75" customHeight="1">
      <c r="A797" s="22"/>
      <c r="B797" s="22"/>
      <c r="C797" s="22"/>
      <c r="D797" s="134"/>
      <c r="E797" s="63"/>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row>
    <row r="798" spans="1:35" ht="12.75" customHeight="1">
      <c r="A798" s="22"/>
      <c r="B798" s="22"/>
      <c r="C798" s="22"/>
      <c r="D798" s="134"/>
      <c r="E798" s="63"/>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row>
    <row r="799" spans="1:35" ht="12.75" customHeight="1">
      <c r="A799" s="22"/>
      <c r="B799" s="22"/>
      <c r="C799" s="22"/>
      <c r="D799" s="134"/>
      <c r="E799" s="63"/>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row>
    <row r="800" spans="1:35" ht="12.75" customHeight="1">
      <c r="A800" s="22"/>
      <c r="B800" s="22"/>
      <c r="C800" s="22"/>
      <c r="D800" s="134"/>
      <c r="E800" s="63"/>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row>
    <row r="801" spans="1:35" ht="12.75" customHeight="1">
      <c r="A801" s="22"/>
      <c r="B801" s="22"/>
      <c r="C801" s="22"/>
      <c r="D801" s="134"/>
      <c r="E801" s="63"/>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row>
    <row r="802" spans="1:35" ht="12.75" customHeight="1">
      <c r="A802" s="22"/>
      <c r="B802" s="22"/>
      <c r="C802" s="22"/>
      <c r="D802" s="134"/>
      <c r="E802" s="63"/>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row>
    <row r="803" spans="1:35" ht="12.75" customHeight="1">
      <c r="A803" s="22"/>
      <c r="B803" s="22"/>
      <c r="C803" s="22"/>
      <c r="D803" s="134"/>
      <c r="E803" s="63"/>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row>
    <row r="804" spans="1:35" ht="12.75" customHeight="1">
      <c r="A804" s="22"/>
      <c r="B804" s="22"/>
      <c r="C804" s="22"/>
      <c r="D804" s="134"/>
      <c r="E804" s="63"/>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row>
    <row r="805" spans="1:35" ht="12.75" customHeight="1">
      <c r="A805" s="22"/>
      <c r="B805" s="22"/>
      <c r="C805" s="22"/>
      <c r="D805" s="134"/>
      <c r="E805" s="63"/>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row>
    <row r="806" spans="1:35" ht="12.75" customHeight="1">
      <c r="A806" s="22"/>
      <c r="B806" s="22"/>
      <c r="C806" s="22"/>
      <c r="D806" s="134"/>
      <c r="E806" s="63"/>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row>
    <row r="807" spans="1:35" ht="12.75" customHeight="1">
      <c r="A807" s="22"/>
      <c r="B807" s="22"/>
      <c r="C807" s="22"/>
      <c r="D807" s="134"/>
      <c r="E807" s="63"/>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row>
    <row r="808" spans="1:35" ht="12.75" customHeight="1">
      <c r="A808" s="22"/>
      <c r="B808" s="22"/>
      <c r="C808" s="22"/>
      <c r="D808" s="134"/>
      <c r="E808" s="63"/>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row>
    <row r="809" spans="1:35" ht="12.75" customHeight="1">
      <c r="A809" s="22"/>
      <c r="B809" s="22"/>
      <c r="C809" s="22"/>
      <c r="D809" s="134"/>
      <c r="E809" s="63"/>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row>
    <row r="810" spans="1:35" ht="12.75" customHeight="1">
      <c r="A810" s="22"/>
      <c r="B810" s="22"/>
      <c r="C810" s="22"/>
      <c r="D810" s="134"/>
      <c r="E810" s="63"/>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row>
    <row r="811" spans="1:35" ht="12.75" customHeight="1">
      <c r="A811" s="22"/>
      <c r="B811" s="22"/>
      <c r="C811" s="22"/>
      <c r="D811" s="134"/>
      <c r="E811" s="63"/>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row>
    <row r="812" spans="1:35" ht="12.75" customHeight="1">
      <c r="A812" s="22"/>
      <c r="B812" s="22"/>
      <c r="C812" s="22"/>
      <c r="D812" s="134"/>
      <c r="E812" s="63"/>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row>
    <row r="813" spans="1:35" ht="12.75" customHeight="1">
      <c r="A813" s="22"/>
      <c r="B813" s="22"/>
      <c r="C813" s="22"/>
      <c r="D813" s="134"/>
      <c r="E813" s="63"/>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row>
    <row r="814" spans="1:35" ht="12.75" customHeight="1">
      <c r="A814" s="22"/>
      <c r="B814" s="22"/>
      <c r="C814" s="22"/>
      <c r="D814" s="134"/>
      <c r="E814" s="63"/>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row>
    <row r="815" spans="1:35" ht="12.75" customHeight="1">
      <c r="A815" s="22"/>
      <c r="B815" s="22"/>
      <c r="C815" s="22"/>
      <c r="D815" s="134"/>
      <c r="E815" s="63"/>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row>
    <row r="816" spans="1:35" ht="12.75" customHeight="1">
      <c r="A816" s="22"/>
      <c r="B816" s="22"/>
      <c r="C816" s="22"/>
      <c r="D816" s="134"/>
      <c r="E816" s="63"/>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row>
    <row r="817" spans="1:35" ht="12.75" customHeight="1">
      <c r="A817" s="22"/>
      <c r="B817" s="22"/>
      <c r="C817" s="22"/>
      <c r="D817" s="134"/>
      <c r="E817" s="63"/>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row>
    <row r="818" spans="1:35" ht="12.75" customHeight="1">
      <c r="A818" s="22"/>
      <c r="B818" s="22"/>
      <c r="C818" s="22"/>
      <c r="D818" s="134"/>
      <c r="E818" s="63"/>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row>
    <row r="819" spans="1:35" ht="12.75" customHeight="1">
      <c r="A819" s="22"/>
      <c r="B819" s="22"/>
      <c r="C819" s="22"/>
      <c r="D819" s="134"/>
      <c r="E819" s="63"/>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row>
    <row r="820" spans="1:35" ht="12.75" customHeight="1">
      <c r="A820" s="22"/>
      <c r="B820" s="22"/>
      <c r="C820" s="22"/>
      <c r="D820" s="134"/>
      <c r="E820" s="63"/>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row>
    <row r="821" spans="1:35" ht="12.75" customHeight="1">
      <c r="A821" s="22"/>
      <c r="B821" s="22"/>
      <c r="C821" s="22"/>
      <c r="D821" s="134"/>
      <c r="E821" s="63"/>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row>
    <row r="822" spans="1:35" ht="12.75" customHeight="1">
      <c r="A822" s="22"/>
      <c r="B822" s="22"/>
      <c r="C822" s="22"/>
      <c r="D822" s="134"/>
      <c r="E822" s="63"/>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row>
    <row r="823" spans="1:35" ht="12.75" customHeight="1">
      <c r="A823" s="22"/>
      <c r="B823" s="22"/>
      <c r="C823" s="22"/>
      <c r="D823" s="134"/>
      <c r="E823" s="63"/>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row>
    <row r="824" spans="1:35" ht="12.75" customHeight="1">
      <c r="A824" s="22"/>
      <c r="B824" s="22"/>
      <c r="C824" s="22"/>
      <c r="D824" s="134"/>
      <c r="E824" s="63"/>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row>
    <row r="825" spans="1:35" ht="12.75" customHeight="1">
      <c r="A825" s="22"/>
      <c r="B825" s="22"/>
      <c r="C825" s="22"/>
      <c r="D825" s="134"/>
      <c r="E825" s="63"/>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row>
    <row r="826" spans="1:35" ht="12.75" customHeight="1">
      <c r="A826" s="22"/>
      <c r="B826" s="22"/>
      <c r="C826" s="22"/>
      <c r="D826" s="134"/>
      <c r="E826" s="63"/>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row>
    <row r="827" spans="1:35" ht="12.75" customHeight="1">
      <c r="A827" s="22"/>
      <c r="B827" s="22"/>
      <c r="C827" s="22"/>
      <c r="D827" s="134"/>
      <c r="E827" s="63"/>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row>
    <row r="828" spans="1:35" ht="12.75" customHeight="1">
      <c r="A828" s="22"/>
      <c r="B828" s="22"/>
      <c r="C828" s="22"/>
      <c r="D828" s="134"/>
      <c r="E828" s="63"/>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row>
    <row r="829" spans="1:35" ht="12.75" customHeight="1">
      <c r="A829" s="22"/>
      <c r="B829" s="22"/>
      <c r="C829" s="22"/>
      <c r="D829" s="134"/>
      <c r="E829" s="63"/>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row>
    <row r="830" spans="1:35" ht="12.75" customHeight="1">
      <c r="A830" s="22"/>
      <c r="B830" s="22"/>
      <c r="C830" s="22"/>
      <c r="D830" s="134"/>
      <c r="E830" s="63"/>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row>
    <row r="831" spans="1:35" ht="12.75" customHeight="1">
      <c r="A831" s="22"/>
      <c r="B831" s="22"/>
      <c r="C831" s="22"/>
      <c r="D831" s="134"/>
      <c r="E831" s="63"/>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row>
    <row r="832" spans="1:35" ht="12.75" customHeight="1">
      <c r="A832" s="22"/>
      <c r="B832" s="22"/>
      <c r="C832" s="22"/>
      <c r="D832" s="134"/>
      <c r="E832" s="63"/>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row>
    <row r="833" spans="1:35" ht="12.75" customHeight="1">
      <c r="A833" s="22"/>
      <c r="B833" s="22"/>
      <c r="C833" s="22"/>
      <c r="D833" s="134"/>
      <c r="E833" s="63"/>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row>
    <row r="834" spans="1:35" ht="12.75" customHeight="1">
      <c r="A834" s="22"/>
      <c r="B834" s="22"/>
      <c r="C834" s="22"/>
      <c r="D834" s="134"/>
      <c r="E834" s="63"/>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row>
    <row r="835" spans="1:35" ht="12.75" customHeight="1">
      <c r="A835" s="22"/>
      <c r="B835" s="22"/>
      <c r="C835" s="22"/>
      <c r="D835" s="134"/>
      <c r="E835" s="63"/>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row>
    <row r="836" spans="1:35" ht="12.75" customHeight="1">
      <c r="A836" s="22"/>
      <c r="B836" s="22"/>
      <c r="C836" s="22"/>
      <c r="D836" s="134"/>
      <c r="E836" s="63"/>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row>
    <row r="837" spans="1:35" ht="12.75" customHeight="1">
      <c r="A837" s="22"/>
      <c r="B837" s="22"/>
      <c r="C837" s="22"/>
      <c r="D837" s="134"/>
      <c r="E837" s="63"/>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row>
    <row r="838" spans="1:35" ht="12.75" customHeight="1">
      <c r="A838" s="22"/>
      <c r="B838" s="22"/>
      <c r="C838" s="22"/>
      <c r="D838" s="134"/>
      <c r="E838" s="63"/>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row>
    <row r="839" spans="1:35" ht="12.75" customHeight="1">
      <c r="A839" s="22"/>
      <c r="B839" s="22"/>
      <c r="C839" s="22"/>
      <c r="D839" s="134"/>
      <c r="E839" s="63"/>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row>
    <row r="840" spans="1:35" ht="12.75" customHeight="1">
      <c r="A840" s="22"/>
      <c r="B840" s="22"/>
      <c r="C840" s="22"/>
      <c r="D840" s="134"/>
      <c r="E840" s="63"/>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row>
    <row r="841" spans="1:35" ht="12.75" customHeight="1">
      <c r="A841" s="22"/>
      <c r="B841" s="22"/>
      <c r="C841" s="22"/>
      <c r="D841" s="134"/>
      <c r="E841" s="63"/>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row>
    <row r="842" spans="1:35" ht="12.75" customHeight="1">
      <c r="A842" s="22"/>
      <c r="B842" s="22"/>
      <c r="C842" s="22"/>
      <c r="D842" s="134"/>
      <c r="E842" s="63"/>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row>
    <row r="843" spans="1:35" ht="12.75" customHeight="1">
      <c r="A843" s="22"/>
      <c r="B843" s="22"/>
      <c r="C843" s="22"/>
      <c r="D843" s="134"/>
      <c r="E843" s="63"/>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row>
    <row r="844" spans="1:35" ht="12.75" customHeight="1">
      <c r="A844" s="22"/>
      <c r="B844" s="22"/>
      <c r="C844" s="22"/>
      <c r="D844" s="134"/>
      <c r="E844" s="63"/>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row>
    <row r="845" spans="1:35" ht="12.75" customHeight="1">
      <c r="A845" s="22"/>
      <c r="B845" s="22"/>
      <c r="C845" s="22"/>
      <c r="D845" s="134"/>
      <c r="E845" s="63"/>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row>
    <row r="846" spans="1:35" ht="12.75" customHeight="1">
      <c r="A846" s="22"/>
      <c r="B846" s="22"/>
      <c r="C846" s="22"/>
      <c r="D846" s="134"/>
      <c r="E846" s="63"/>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row>
    <row r="847" spans="1:35" ht="12.75" customHeight="1">
      <c r="A847" s="22"/>
      <c r="B847" s="22"/>
      <c r="C847" s="22"/>
      <c r="D847" s="134"/>
      <c r="E847" s="63"/>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row>
    <row r="848" spans="1:35" ht="12.75" customHeight="1">
      <c r="A848" s="22"/>
      <c r="B848" s="22"/>
      <c r="C848" s="22"/>
      <c r="D848" s="134"/>
      <c r="E848" s="63"/>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row>
    <row r="849" spans="1:35" ht="12.75" customHeight="1">
      <c r="A849" s="22"/>
      <c r="B849" s="22"/>
      <c r="C849" s="22"/>
      <c r="D849" s="134"/>
      <c r="E849" s="63"/>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row>
    <row r="850" spans="1:35" ht="12.75" customHeight="1">
      <c r="A850" s="22"/>
      <c r="B850" s="22"/>
      <c r="C850" s="22"/>
      <c r="D850" s="134"/>
      <c r="E850" s="63"/>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row>
    <row r="851" spans="1:35" ht="12.75" customHeight="1">
      <c r="A851" s="22"/>
      <c r="B851" s="22"/>
      <c r="C851" s="22"/>
      <c r="D851" s="134"/>
      <c r="E851" s="63"/>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row>
    <row r="852" spans="1:35" ht="12.75" customHeight="1">
      <c r="A852" s="22"/>
      <c r="B852" s="22"/>
      <c r="C852" s="22"/>
      <c r="D852" s="134"/>
      <c r="E852" s="63"/>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row>
    <row r="853" spans="1:35" ht="12.75" customHeight="1">
      <c r="A853" s="22"/>
      <c r="B853" s="22"/>
      <c r="C853" s="22"/>
      <c r="D853" s="134"/>
      <c r="E853" s="63"/>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row>
    <row r="854" spans="1:35" ht="12.75" customHeight="1">
      <c r="A854" s="22"/>
      <c r="B854" s="22"/>
      <c r="C854" s="22"/>
      <c r="D854" s="134"/>
      <c r="E854" s="63"/>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row>
    <row r="855" spans="1:35" ht="12.75" customHeight="1">
      <c r="A855" s="22"/>
      <c r="B855" s="22"/>
      <c r="C855" s="22"/>
      <c r="D855" s="134"/>
      <c r="E855" s="63"/>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row>
    <row r="856" spans="1:35" ht="12.75" customHeight="1">
      <c r="A856" s="22"/>
      <c r="B856" s="22"/>
      <c r="C856" s="22"/>
      <c r="D856" s="134"/>
      <c r="E856" s="63"/>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row>
    <row r="857" spans="1:35" ht="12.75" customHeight="1">
      <c r="A857" s="22"/>
      <c r="B857" s="22"/>
      <c r="C857" s="22"/>
      <c r="D857" s="134"/>
      <c r="E857" s="63"/>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row>
    <row r="858" spans="1:35" ht="12.75" customHeight="1">
      <c r="A858" s="22"/>
      <c r="B858" s="22"/>
      <c r="C858" s="22"/>
      <c r="D858" s="134"/>
      <c r="E858" s="63"/>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row>
    <row r="859" spans="1:35" ht="12.75" customHeight="1">
      <c r="A859" s="22"/>
      <c r="B859" s="22"/>
      <c r="C859" s="22"/>
      <c r="D859" s="134"/>
      <c r="E859" s="63"/>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row>
    <row r="860" spans="1:35" ht="12.75" customHeight="1">
      <c r="A860" s="22"/>
      <c r="B860" s="22"/>
      <c r="C860" s="22"/>
      <c r="D860" s="134"/>
      <c r="E860" s="63"/>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row>
    <row r="861" spans="1:35" ht="12.75" customHeight="1">
      <c r="A861" s="22"/>
      <c r="B861" s="22"/>
      <c r="C861" s="22"/>
      <c r="D861" s="134"/>
      <c r="E861" s="63"/>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row>
    <row r="862" spans="1:35" ht="12.75" customHeight="1">
      <c r="A862" s="22"/>
      <c r="B862" s="22"/>
      <c r="C862" s="22"/>
      <c r="D862" s="134"/>
      <c r="E862" s="63"/>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row>
    <row r="863" spans="1:35" ht="12.75" customHeight="1">
      <c r="A863" s="22"/>
      <c r="B863" s="22"/>
      <c r="C863" s="22"/>
      <c r="D863" s="134"/>
      <c r="E863" s="63"/>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row>
    <row r="864" spans="1:35" ht="12.75" customHeight="1">
      <c r="A864" s="22"/>
      <c r="B864" s="22"/>
      <c r="C864" s="22"/>
      <c r="D864" s="134"/>
      <c r="E864" s="63"/>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row>
    <row r="865" spans="1:35" ht="12.75" customHeight="1">
      <c r="A865" s="22"/>
      <c r="B865" s="22"/>
      <c r="C865" s="22"/>
      <c r="D865" s="134"/>
      <c r="E865" s="63"/>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row>
    <row r="866" spans="1:35" ht="12.75" customHeight="1">
      <c r="A866" s="22"/>
      <c r="B866" s="22"/>
      <c r="C866" s="22"/>
      <c r="D866" s="134"/>
      <c r="E866" s="63"/>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row>
    <row r="867" spans="1:35" ht="12.75" customHeight="1">
      <c r="A867" s="22"/>
      <c r="B867" s="22"/>
      <c r="C867" s="22"/>
      <c r="D867" s="134"/>
      <c r="E867" s="63"/>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row>
    <row r="868" spans="1:35" ht="12.75" customHeight="1">
      <c r="A868" s="22"/>
      <c r="B868" s="22"/>
      <c r="C868" s="22"/>
      <c r="D868" s="134"/>
      <c r="E868" s="63"/>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row>
    <row r="869" spans="1:35" ht="12.75" customHeight="1">
      <c r="A869" s="22"/>
      <c r="B869" s="22"/>
      <c r="C869" s="22"/>
      <c r="D869" s="134"/>
      <c r="E869" s="63"/>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row>
    <row r="870" spans="1:35" ht="12.75" customHeight="1">
      <c r="A870" s="22"/>
      <c r="B870" s="22"/>
      <c r="C870" s="22"/>
      <c r="D870" s="134"/>
      <c r="E870" s="63"/>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row>
    <row r="871" spans="1:35" ht="12.75" customHeight="1">
      <c r="A871" s="22"/>
      <c r="B871" s="22"/>
      <c r="C871" s="22"/>
      <c r="D871" s="134"/>
      <c r="E871" s="63"/>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row>
    <row r="872" spans="1:35" ht="12.75" customHeight="1">
      <c r="A872" s="22"/>
      <c r="B872" s="22"/>
      <c r="C872" s="22"/>
      <c r="D872" s="134"/>
      <c r="E872" s="63"/>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row>
    <row r="873" spans="1:35" ht="12.75" customHeight="1">
      <c r="A873" s="22"/>
      <c r="B873" s="22"/>
      <c r="C873" s="22"/>
      <c r="D873" s="134"/>
      <c r="E873" s="63"/>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row>
    <row r="874" spans="1:35" ht="12.75" customHeight="1">
      <c r="A874" s="22"/>
      <c r="B874" s="22"/>
      <c r="C874" s="22"/>
      <c r="D874" s="134"/>
      <c r="E874" s="63"/>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row>
    <row r="875" spans="1:35" ht="12.75" customHeight="1">
      <c r="A875" s="22"/>
      <c r="B875" s="22"/>
      <c r="C875" s="22"/>
      <c r="D875" s="134"/>
      <c r="E875" s="63"/>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row>
    <row r="876" spans="1:35" ht="12.75" customHeight="1">
      <c r="A876" s="22"/>
      <c r="B876" s="22"/>
      <c r="C876" s="22"/>
      <c r="D876" s="134"/>
      <c r="E876" s="63"/>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row>
    <row r="877" spans="1:35" ht="12.75" customHeight="1">
      <c r="A877" s="22"/>
      <c r="B877" s="22"/>
      <c r="C877" s="22"/>
      <c r="D877" s="134"/>
      <c r="E877" s="63"/>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row>
    <row r="878" spans="1:35" ht="12.75" customHeight="1">
      <c r="A878" s="22"/>
      <c r="B878" s="22"/>
      <c r="C878" s="22"/>
      <c r="D878" s="134"/>
      <c r="E878" s="63"/>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row>
    <row r="879" spans="1:35" ht="12.75" customHeight="1">
      <c r="A879" s="22"/>
      <c r="B879" s="22"/>
      <c r="C879" s="22"/>
      <c r="D879" s="134"/>
      <c r="E879" s="63"/>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row>
    <row r="880" spans="1:35" ht="12.75" customHeight="1">
      <c r="A880" s="22"/>
      <c r="B880" s="22"/>
      <c r="C880" s="22"/>
      <c r="D880" s="134"/>
      <c r="E880" s="63"/>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row>
    <row r="881" spans="1:35" ht="12.75" customHeight="1">
      <c r="A881" s="22"/>
      <c r="B881" s="22"/>
      <c r="C881" s="22"/>
      <c r="D881" s="134"/>
      <c r="E881" s="63"/>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row>
    <row r="882" spans="1:35" ht="12.75" customHeight="1">
      <c r="A882" s="22"/>
      <c r="B882" s="22"/>
      <c r="C882" s="22"/>
      <c r="D882" s="134"/>
      <c r="E882" s="63"/>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row>
    <row r="883" spans="1:35" ht="12.75" customHeight="1">
      <c r="A883" s="22"/>
      <c r="B883" s="22"/>
      <c r="C883" s="22"/>
      <c r="D883" s="134"/>
      <c r="E883" s="63"/>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row>
    <row r="884" spans="1:35" ht="12.75" customHeight="1">
      <c r="A884" s="22"/>
      <c r="B884" s="22"/>
      <c r="C884" s="22"/>
      <c r="D884" s="134"/>
      <c r="E884" s="63"/>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row>
    <row r="885" spans="1:35" ht="12.75" customHeight="1">
      <c r="A885" s="22"/>
      <c r="B885" s="22"/>
      <c r="C885" s="22"/>
      <c r="D885" s="134"/>
      <c r="E885" s="63"/>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row>
    <row r="886" spans="1:35" ht="12.75" customHeight="1">
      <c r="A886" s="22"/>
      <c r="B886" s="22"/>
      <c r="C886" s="22"/>
      <c r="D886" s="134"/>
      <c r="E886" s="63"/>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row>
    <row r="887" spans="1:35" ht="12.75" customHeight="1">
      <c r="A887" s="22"/>
      <c r="B887" s="22"/>
      <c r="C887" s="22"/>
      <c r="D887" s="134"/>
      <c r="E887" s="63"/>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row>
    <row r="888" spans="1:35" ht="12.75" customHeight="1">
      <c r="A888" s="22"/>
      <c r="B888" s="22"/>
      <c r="C888" s="22"/>
      <c r="D888" s="134"/>
      <c r="E888" s="63"/>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row>
    <row r="889" spans="1:35" ht="12.75" customHeight="1">
      <c r="A889" s="22"/>
      <c r="B889" s="22"/>
      <c r="C889" s="22"/>
      <c r="D889" s="134"/>
      <c r="E889" s="63"/>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row>
    <row r="890" spans="1:35" ht="12.75" customHeight="1">
      <c r="A890" s="22"/>
      <c r="B890" s="22"/>
      <c r="C890" s="22"/>
      <c r="D890" s="134"/>
      <c r="E890" s="63"/>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row>
    <row r="891" spans="1:35" ht="12.75" customHeight="1">
      <c r="A891" s="22"/>
      <c r="B891" s="22"/>
      <c r="C891" s="22"/>
      <c r="D891" s="134"/>
      <c r="E891" s="63"/>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row>
    <row r="892" spans="1:35" ht="12.75" customHeight="1">
      <c r="A892" s="22"/>
      <c r="B892" s="22"/>
      <c r="C892" s="22"/>
      <c r="D892" s="134"/>
      <c r="E892" s="63"/>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row>
    <row r="893" spans="1:35" ht="12.75" customHeight="1">
      <c r="A893" s="22"/>
      <c r="B893" s="22"/>
      <c r="C893" s="22"/>
      <c r="D893" s="134"/>
      <c r="E893" s="63"/>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row>
    <row r="894" spans="1:35" ht="12.75" customHeight="1">
      <c r="A894" s="22"/>
      <c r="B894" s="22"/>
      <c r="C894" s="22"/>
      <c r="D894" s="134"/>
      <c r="E894" s="63"/>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row>
    <row r="895" spans="1:35" ht="12.75" customHeight="1">
      <c r="A895" s="22"/>
      <c r="B895" s="22"/>
      <c r="C895" s="22"/>
      <c r="D895" s="134"/>
      <c r="E895" s="63"/>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row>
    <row r="896" spans="1:35" ht="12.75" customHeight="1">
      <c r="A896" s="22"/>
      <c r="B896" s="22"/>
      <c r="C896" s="22"/>
      <c r="D896" s="134"/>
      <c r="E896" s="63"/>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row>
    <row r="897" spans="1:35" ht="12.75" customHeight="1">
      <c r="A897" s="22"/>
      <c r="B897" s="22"/>
      <c r="C897" s="22"/>
      <c r="D897" s="134"/>
      <c r="E897" s="63"/>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row>
    <row r="898" spans="1:35" ht="12.75" customHeight="1">
      <c r="A898" s="22"/>
      <c r="B898" s="22"/>
      <c r="C898" s="22"/>
      <c r="D898" s="134"/>
      <c r="E898" s="63"/>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row>
    <row r="899" spans="1:35" ht="12.75" customHeight="1">
      <c r="A899" s="22"/>
      <c r="B899" s="22"/>
      <c r="C899" s="22"/>
      <c r="D899" s="134"/>
      <c r="E899" s="63"/>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row>
    <row r="900" spans="1:35" ht="12.75" customHeight="1">
      <c r="A900" s="22"/>
      <c r="B900" s="22"/>
      <c r="C900" s="22"/>
      <c r="D900" s="134"/>
      <c r="E900" s="63"/>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row>
    <row r="901" spans="1:35" ht="12.75" customHeight="1">
      <c r="A901" s="22"/>
      <c r="B901" s="22"/>
      <c r="C901" s="22"/>
      <c r="D901" s="134"/>
      <c r="E901" s="63"/>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row>
    <row r="902" spans="1:35" ht="12.75" customHeight="1">
      <c r="A902" s="22"/>
      <c r="B902" s="22"/>
      <c r="C902" s="22"/>
      <c r="D902" s="134"/>
      <c r="E902" s="63"/>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row>
    <row r="903" spans="1:35" ht="12.75" customHeight="1">
      <c r="A903" s="22"/>
      <c r="B903" s="22"/>
      <c r="C903" s="22"/>
      <c r="D903" s="134"/>
      <c r="E903" s="63"/>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row>
    <row r="904" spans="1:35" ht="12.75" customHeight="1">
      <c r="A904" s="22"/>
      <c r="B904" s="22"/>
      <c r="C904" s="22"/>
      <c r="D904" s="134"/>
      <c r="E904" s="63"/>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row>
    <row r="905" spans="1:35" ht="12.75" customHeight="1">
      <c r="A905" s="22"/>
      <c r="B905" s="22"/>
      <c r="C905" s="22"/>
      <c r="D905" s="134"/>
      <c r="E905" s="63"/>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row>
    <row r="906" spans="1:35" ht="12.75" customHeight="1">
      <c r="A906" s="22"/>
      <c r="B906" s="22"/>
      <c r="C906" s="22"/>
      <c r="D906" s="134"/>
      <c r="E906" s="63"/>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row>
    <row r="907" spans="1:35" ht="12.75" customHeight="1">
      <c r="A907" s="22"/>
      <c r="B907" s="22"/>
      <c r="C907" s="22"/>
      <c r="D907" s="134"/>
      <c r="E907" s="63"/>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row>
    <row r="908" spans="1:35" ht="12.75" customHeight="1">
      <c r="A908" s="22"/>
      <c r="B908" s="22"/>
      <c r="C908" s="22"/>
      <c r="D908" s="134"/>
      <c r="E908" s="63"/>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row>
    <row r="909" spans="1:35" ht="12.75" customHeight="1">
      <c r="A909" s="22"/>
      <c r="B909" s="22"/>
      <c r="C909" s="22"/>
      <c r="D909" s="134"/>
      <c r="E909" s="63"/>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row>
    <row r="910" spans="1:35" ht="12.75" customHeight="1">
      <c r="A910" s="22"/>
      <c r="B910" s="22"/>
      <c r="C910" s="22"/>
      <c r="D910" s="134"/>
      <c r="E910" s="63"/>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row>
    <row r="911" spans="1:35" ht="12.75" customHeight="1">
      <c r="A911" s="22"/>
      <c r="B911" s="22"/>
      <c r="C911" s="22"/>
      <c r="D911" s="134"/>
      <c r="E911" s="63"/>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row>
    <row r="912" spans="1:35" ht="12.75" customHeight="1">
      <c r="A912" s="22"/>
      <c r="B912" s="22"/>
      <c r="C912" s="22"/>
      <c r="D912" s="134"/>
      <c r="E912" s="63"/>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row>
    <row r="913" spans="1:35" ht="12.75" customHeight="1">
      <c r="A913" s="22"/>
      <c r="B913" s="22"/>
      <c r="C913" s="22"/>
      <c r="D913" s="134"/>
      <c r="E913" s="63"/>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row>
    <row r="914" spans="1:35" ht="12.75" customHeight="1">
      <c r="A914" s="22"/>
      <c r="B914" s="22"/>
      <c r="C914" s="22"/>
      <c r="D914" s="134"/>
      <c r="E914" s="63"/>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row>
    <row r="915" spans="1:35" ht="12.75" customHeight="1">
      <c r="A915" s="22"/>
      <c r="B915" s="22"/>
      <c r="C915" s="22"/>
      <c r="D915" s="134"/>
      <c r="E915" s="63"/>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row>
    <row r="916" spans="1:35" ht="12.75" customHeight="1">
      <c r="A916" s="22"/>
      <c r="B916" s="22"/>
      <c r="C916" s="22"/>
      <c r="D916" s="134"/>
      <c r="E916" s="63"/>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row>
    <row r="917" spans="1:35" ht="12.75" customHeight="1">
      <c r="A917" s="22"/>
      <c r="B917" s="22"/>
      <c r="C917" s="22"/>
      <c r="D917" s="134"/>
      <c r="E917" s="63"/>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row>
    <row r="918" spans="1:35" ht="12.75" customHeight="1">
      <c r="A918" s="22"/>
      <c r="B918" s="22"/>
      <c r="C918" s="22"/>
      <c r="D918" s="134"/>
      <c r="E918" s="63"/>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row>
    <row r="919" spans="1:35" ht="12.75" customHeight="1">
      <c r="A919" s="22"/>
      <c r="B919" s="22"/>
      <c r="C919" s="22"/>
      <c r="D919" s="134"/>
      <c r="E919" s="63"/>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row>
    <row r="920" spans="1:35" ht="12.75" customHeight="1">
      <c r="A920" s="22"/>
      <c r="B920" s="22"/>
      <c r="C920" s="22"/>
      <c r="D920" s="134"/>
      <c r="E920" s="63"/>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row>
    <row r="921" spans="1:35" ht="12.75" customHeight="1">
      <c r="A921" s="22"/>
      <c r="B921" s="22"/>
      <c r="C921" s="22"/>
      <c r="D921" s="134"/>
      <c r="E921" s="63"/>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row>
    <row r="922" spans="1:35" ht="12.75" customHeight="1">
      <c r="A922" s="22"/>
      <c r="B922" s="22"/>
      <c r="C922" s="22"/>
      <c r="D922" s="134"/>
      <c r="E922" s="63"/>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row>
    <row r="923" spans="1:35" ht="12.75" customHeight="1">
      <c r="A923" s="22"/>
      <c r="B923" s="22"/>
      <c r="C923" s="22"/>
      <c r="D923" s="134"/>
      <c r="E923" s="63"/>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row>
    <row r="924" spans="1:35" ht="12.75" customHeight="1">
      <c r="A924" s="22"/>
      <c r="B924" s="22"/>
      <c r="C924" s="22"/>
      <c r="D924" s="134"/>
      <c r="E924" s="63"/>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row>
    <row r="925" spans="1:35" ht="12.75" customHeight="1">
      <c r="A925" s="22"/>
      <c r="B925" s="22"/>
      <c r="C925" s="22"/>
      <c r="D925" s="134"/>
      <c r="E925" s="63"/>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row>
    <row r="926" spans="1:35" ht="12.75" customHeight="1">
      <c r="A926" s="22"/>
      <c r="B926" s="22"/>
      <c r="C926" s="22"/>
      <c r="D926" s="134"/>
      <c r="E926" s="63"/>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row>
    <row r="927" spans="1:35" ht="12.75" customHeight="1">
      <c r="A927" s="22"/>
      <c r="B927" s="22"/>
      <c r="C927" s="22"/>
      <c r="D927" s="134"/>
      <c r="E927" s="63"/>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row>
    <row r="928" spans="1:35" ht="12.75" customHeight="1">
      <c r="A928" s="22"/>
      <c r="B928" s="22"/>
      <c r="C928" s="22"/>
      <c r="D928" s="134"/>
      <c r="E928" s="63"/>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row>
    <row r="929" spans="1:35" ht="12.75" customHeight="1">
      <c r="A929" s="22"/>
      <c r="B929" s="22"/>
      <c r="C929" s="22"/>
      <c r="D929" s="134"/>
      <c r="E929" s="63"/>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row>
    <row r="930" spans="1:35" ht="12.75" customHeight="1">
      <c r="A930" s="22"/>
      <c r="B930" s="22"/>
      <c r="C930" s="22"/>
      <c r="D930" s="134"/>
      <c r="E930" s="63"/>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row>
    <row r="931" spans="1:35" ht="12.75" customHeight="1">
      <c r="A931" s="22"/>
      <c r="B931" s="22"/>
      <c r="C931" s="22"/>
      <c r="D931" s="134"/>
      <c r="E931" s="63"/>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row>
    <row r="932" spans="1:35" ht="12.75" customHeight="1">
      <c r="A932" s="22"/>
      <c r="B932" s="22"/>
      <c r="C932" s="22"/>
      <c r="D932" s="134"/>
      <c r="E932" s="63"/>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row>
    <row r="933" spans="1:35" ht="12.75" customHeight="1">
      <c r="A933" s="22"/>
      <c r="B933" s="22"/>
      <c r="C933" s="22"/>
      <c r="D933" s="134"/>
      <c r="E933" s="63"/>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row>
    <row r="934" spans="1:35" ht="12.75" customHeight="1">
      <c r="A934" s="22"/>
      <c r="B934" s="22"/>
      <c r="C934" s="22"/>
      <c r="D934" s="134"/>
      <c r="E934" s="63"/>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row>
    <row r="935" spans="1:35" ht="12.75" customHeight="1">
      <c r="A935" s="22"/>
      <c r="B935" s="22"/>
      <c r="C935" s="22"/>
      <c r="D935" s="134"/>
      <c r="E935" s="63"/>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row>
    <row r="936" spans="1:35" ht="12.75" customHeight="1">
      <c r="A936" s="22"/>
      <c r="B936" s="22"/>
      <c r="C936" s="22"/>
      <c r="D936" s="134"/>
      <c r="E936" s="63"/>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row>
    <row r="937" spans="1:35" ht="12.75" customHeight="1">
      <c r="A937" s="22"/>
      <c r="B937" s="22"/>
      <c r="C937" s="22"/>
      <c r="D937" s="134"/>
      <c r="E937" s="63"/>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row>
    <row r="938" spans="1:35" ht="12.75" customHeight="1">
      <c r="A938" s="22"/>
      <c r="B938" s="22"/>
      <c r="C938" s="22"/>
      <c r="D938" s="134"/>
      <c r="E938" s="63"/>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row>
    <row r="939" spans="1:35" ht="12.75" customHeight="1">
      <c r="A939" s="22"/>
      <c r="B939" s="22"/>
      <c r="C939" s="22"/>
      <c r="D939" s="134"/>
      <c r="E939" s="63"/>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row>
    <row r="940" spans="1:35" ht="12.75" customHeight="1">
      <c r="A940" s="22"/>
      <c r="B940" s="22"/>
      <c r="C940" s="22"/>
      <c r="D940" s="134"/>
      <c r="E940" s="63"/>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row>
    <row r="941" spans="1:35" ht="12.75" customHeight="1">
      <c r="A941" s="22"/>
      <c r="B941" s="22"/>
      <c r="C941" s="22"/>
      <c r="D941" s="134"/>
      <c r="E941" s="63"/>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row>
    <row r="942" spans="1:35" ht="12.75" customHeight="1">
      <c r="A942" s="22"/>
      <c r="B942" s="22"/>
      <c r="C942" s="22"/>
      <c r="D942" s="134"/>
      <c r="E942" s="63"/>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row>
    <row r="943" spans="1:35" ht="12.75" customHeight="1">
      <c r="A943" s="22"/>
      <c r="B943" s="22"/>
      <c r="C943" s="22"/>
      <c r="D943" s="134"/>
      <c r="E943" s="63"/>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row>
    <row r="944" spans="1:35" ht="12.75" customHeight="1">
      <c r="A944" s="22"/>
      <c r="B944" s="22"/>
      <c r="C944" s="22"/>
      <c r="D944" s="134"/>
      <c r="E944" s="63"/>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row>
    <row r="945" spans="1:35" ht="12.75" customHeight="1">
      <c r="A945" s="22"/>
      <c r="B945" s="22"/>
      <c r="C945" s="22"/>
      <c r="D945" s="134"/>
      <c r="E945" s="63"/>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row>
    <row r="946" spans="1:35" ht="12.75" customHeight="1">
      <c r="A946" s="22"/>
      <c r="B946" s="22"/>
      <c r="C946" s="22"/>
      <c r="D946" s="134"/>
      <c r="E946" s="63"/>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row>
    <row r="947" spans="1:35" ht="12.75" customHeight="1">
      <c r="A947" s="22"/>
      <c r="B947" s="22"/>
      <c r="C947" s="22"/>
      <c r="D947" s="134"/>
      <c r="E947" s="63"/>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row>
    <row r="948" spans="1:35" ht="12.75" customHeight="1">
      <c r="A948" s="22"/>
      <c r="B948" s="22"/>
      <c r="C948" s="22"/>
      <c r="D948" s="134"/>
      <c r="E948" s="63"/>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row>
    <row r="949" spans="1:35" ht="12.75" customHeight="1">
      <c r="A949" s="22"/>
      <c r="B949" s="22"/>
      <c r="C949" s="22"/>
      <c r="D949" s="134"/>
      <c r="E949" s="63"/>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row>
    <row r="950" spans="1:35" ht="12.75" customHeight="1">
      <c r="A950" s="22"/>
      <c r="B950" s="22"/>
      <c r="C950" s="22"/>
      <c r="D950" s="134"/>
      <c r="E950" s="63"/>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row>
    <row r="951" spans="1:35" ht="12.75" customHeight="1">
      <c r="A951" s="22"/>
      <c r="B951" s="22"/>
      <c r="C951" s="22"/>
      <c r="D951" s="134"/>
      <c r="E951" s="63"/>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row>
    <row r="952" spans="1:35" ht="12.75" customHeight="1">
      <c r="A952" s="22"/>
      <c r="B952" s="22"/>
      <c r="C952" s="22"/>
      <c r="D952" s="134"/>
      <c r="E952" s="63"/>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row>
    <row r="953" spans="1:35" ht="12.75" customHeight="1">
      <c r="A953" s="22"/>
      <c r="B953" s="22"/>
      <c r="C953" s="22"/>
      <c r="D953" s="134"/>
      <c r="E953" s="63"/>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row>
    <row r="954" spans="1:35" ht="12.75" customHeight="1">
      <c r="A954" s="22"/>
      <c r="B954" s="22"/>
      <c r="C954" s="22"/>
      <c r="D954" s="134"/>
      <c r="E954" s="63"/>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row>
    <row r="955" spans="1:35" ht="12.75" customHeight="1">
      <c r="A955" s="22"/>
      <c r="B955" s="22"/>
      <c r="C955" s="22"/>
      <c r="D955" s="134"/>
      <c r="E955" s="63"/>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row>
    <row r="956" spans="1:35" ht="12.75" customHeight="1">
      <c r="A956" s="22"/>
      <c r="B956" s="22"/>
      <c r="C956" s="22"/>
      <c r="D956" s="134"/>
      <c r="E956" s="63"/>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row>
    <row r="957" spans="1:35" ht="12.75" customHeight="1">
      <c r="A957" s="22"/>
      <c r="B957" s="22"/>
      <c r="C957" s="22"/>
      <c r="D957" s="134"/>
      <c r="E957" s="63"/>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row>
    <row r="958" spans="1:35" ht="12.75" customHeight="1">
      <c r="A958" s="22"/>
      <c r="B958" s="22"/>
      <c r="C958" s="22"/>
      <c r="D958" s="134"/>
      <c r="E958" s="63"/>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row>
    <row r="959" spans="1:35" ht="12.75" customHeight="1">
      <c r="A959" s="22"/>
      <c r="B959" s="22"/>
      <c r="C959" s="22"/>
      <c r="D959" s="134"/>
      <c r="E959" s="63"/>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row>
    <row r="960" spans="1:35" ht="12.75" customHeight="1">
      <c r="A960" s="22"/>
      <c r="B960" s="22"/>
      <c r="C960" s="22"/>
      <c r="D960" s="134"/>
      <c r="E960" s="63"/>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row>
    <row r="961" spans="1:35" ht="12.75" customHeight="1">
      <c r="A961" s="22"/>
      <c r="B961" s="22"/>
      <c r="C961" s="22"/>
      <c r="D961" s="134"/>
      <c r="E961" s="63"/>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row>
    <row r="962" spans="1:35" ht="12.75" customHeight="1">
      <c r="A962" s="22"/>
      <c r="B962" s="22"/>
      <c r="C962" s="22"/>
      <c r="D962" s="134"/>
      <c r="E962" s="63"/>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row>
    <row r="963" spans="1:35" ht="12.75" customHeight="1">
      <c r="A963" s="22"/>
      <c r="B963" s="22"/>
      <c r="C963" s="22"/>
      <c r="D963" s="134"/>
      <c r="E963" s="63"/>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row>
    <row r="964" spans="1:35" ht="12.75" customHeight="1">
      <c r="A964" s="22"/>
      <c r="B964" s="22"/>
      <c r="C964" s="22"/>
      <c r="D964" s="134"/>
      <c r="E964" s="63"/>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row>
    <row r="965" spans="1:35" ht="12.75" customHeight="1">
      <c r="A965" s="22"/>
      <c r="B965" s="22"/>
      <c r="C965" s="22"/>
      <c r="D965" s="134"/>
      <c r="E965" s="63"/>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row>
    <row r="966" spans="1:35" ht="12.75" customHeight="1">
      <c r="A966" s="22"/>
      <c r="B966" s="22"/>
      <c r="C966" s="22"/>
      <c r="D966" s="134"/>
      <c r="E966" s="63"/>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row>
    <row r="967" spans="1:35" ht="12.75" customHeight="1">
      <c r="A967" s="22"/>
      <c r="B967" s="22"/>
      <c r="C967" s="22"/>
      <c r="D967" s="134"/>
      <c r="E967" s="63"/>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row>
    <row r="968" spans="1:35" ht="12.75" customHeight="1">
      <c r="A968" s="22"/>
      <c r="B968" s="22"/>
      <c r="C968" s="22"/>
      <c r="D968" s="134"/>
      <c r="E968" s="63"/>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row>
    <row r="969" spans="1:35" ht="12.75" customHeight="1">
      <c r="A969" s="22"/>
      <c r="B969" s="22"/>
      <c r="C969" s="22"/>
      <c r="D969" s="134"/>
      <c r="E969" s="63"/>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row>
    <row r="970" spans="1:35" ht="12.75" customHeight="1">
      <c r="A970" s="22"/>
      <c r="B970" s="22"/>
      <c r="C970" s="22"/>
      <c r="D970" s="134"/>
      <c r="E970" s="63"/>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row>
    <row r="971" spans="1:35" ht="12.75" customHeight="1">
      <c r="A971" s="22"/>
      <c r="B971" s="22"/>
      <c r="C971" s="22"/>
      <c r="D971" s="134"/>
      <c r="E971" s="63"/>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row>
    <row r="972" spans="1:35" ht="12.75" customHeight="1">
      <c r="A972" s="22"/>
      <c r="B972" s="22"/>
      <c r="C972" s="22"/>
      <c r="D972" s="134"/>
      <c r="E972" s="63"/>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row>
    <row r="973" spans="1:35" ht="12.75" customHeight="1">
      <c r="A973" s="22"/>
      <c r="B973" s="22"/>
      <c r="C973" s="22"/>
      <c r="D973" s="134"/>
      <c r="E973" s="63"/>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row>
    <row r="974" spans="1:35" ht="12.75" customHeight="1">
      <c r="A974" s="22"/>
      <c r="B974" s="22"/>
      <c r="C974" s="22"/>
      <c r="D974" s="134"/>
      <c r="E974" s="63"/>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row>
    <row r="975" spans="1:35" ht="12.75" customHeight="1">
      <c r="A975" s="22"/>
      <c r="B975" s="22"/>
      <c r="C975" s="22"/>
      <c r="D975" s="134"/>
      <c r="E975" s="63"/>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row>
    <row r="976" spans="1:35" ht="12.75" customHeight="1">
      <c r="A976" s="22"/>
      <c r="B976" s="22"/>
      <c r="C976" s="22"/>
      <c r="D976" s="134"/>
      <c r="E976" s="63"/>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row>
    <row r="977" spans="1:35" ht="12.75" customHeight="1">
      <c r="A977" s="22"/>
      <c r="B977" s="22"/>
      <c r="C977" s="22"/>
      <c r="D977" s="134"/>
      <c r="E977" s="63"/>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row>
    <row r="978" spans="1:35" ht="12.75" customHeight="1">
      <c r="A978" s="22"/>
      <c r="B978" s="22"/>
      <c r="C978" s="22"/>
      <c r="D978" s="134"/>
      <c r="E978" s="63"/>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row>
    <row r="979" spans="1:35" ht="12.75" customHeight="1">
      <c r="A979" s="22"/>
      <c r="B979" s="22"/>
      <c r="C979" s="22"/>
      <c r="D979" s="134"/>
      <c r="E979" s="63"/>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row>
    <row r="980" spans="1:35" ht="12.75" customHeight="1">
      <c r="A980" s="22"/>
      <c r="B980" s="22"/>
      <c r="C980" s="22"/>
      <c r="D980" s="134"/>
      <c r="E980" s="63"/>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row>
    <row r="981" spans="1:35" ht="12.75" customHeight="1">
      <c r="A981" s="22"/>
      <c r="B981" s="22"/>
      <c r="C981" s="22"/>
      <c r="D981" s="134"/>
      <c r="E981" s="63"/>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row>
    <row r="982" spans="1:35" ht="12.75" customHeight="1">
      <c r="A982" s="22"/>
      <c r="B982" s="22"/>
      <c r="C982" s="22"/>
      <c r="D982" s="134"/>
      <c r="E982" s="63"/>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row>
    <row r="983" spans="1:35" ht="12.75" customHeight="1">
      <c r="A983" s="22"/>
      <c r="B983" s="22"/>
      <c r="C983" s="22"/>
      <c r="D983" s="134"/>
      <c r="E983" s="63"/>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row>
    <row r="984" spans="1:35" ht="12.75" customHeight="1">
      <c r="A984" s="22"/>
      <c r="B984" s="22"/>
      <c r="C984" s="22"/>
      <c r="D984" s="134"/>
      <c r="E984" s="63"/>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row>
    <row r="985" spans="1:35" ht="12.75" customHeight="1">
      <c r="A985" s="22"/>
      <c r="B985" s="22"/>
      <c r="C985" s="22"/>
      <c r="D985" s="134"/>
      <c r="E985" s="63"/>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row>
    <row r="986" spans="1:35" ht="12.75" customHeight="1">
      <c r="A986" s="22"/>
      <c r="B986" s="22"/>
      <c r="C986" s="22"/>
      <c r="D986" s="134"/>
      <c r="E986" s="63"/>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row>
    <row r="987" spans="1:35" ht="12.75" customHeight="1">
      <c r="A987" s="22"/>
      <c r="B987" s="22"/>
      <c r="C987" s="22"/>
      <c r="D987" s="134"/>
      <c r="E987" s="63"/>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row>
    <row r="988" spans="1:35" ht="12.75" customHeight="1">
      <c r="A988" s="22"/>
      <c r="B988" s="22"/>
      <c r="C988" s="22"/>
      <c r="D988" s="134"/>
      <c r="E988" s="63"/>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row>
    <row r="989" spans="1:35" ht="12.75" customHeight="1">
      <c r="A989" s="22"/>
      <c r="B989" s="22"/>
      <c r="C989" s="22"/>
      <c r="D989" s="134"/>
      <c r="E989" s="63"/>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row>
    <row r="990" spans="1:35" ht="12.75" customHeight="1">
      <c r="A990" s="22"/>
      <c r="B990" s="22"/>
      <c r="C990" s="22"/>
      <c r="D990" s="134"/>
      <c r="E990" s="63"/>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row>
    <row r="991" spans="1:35" ht="12.75" customHeight="1">
      <c r="A991" s="22"/>
      <c r="B991" s="22"/>
      <c r="C991" s="22"/>
      <c r="D991" s="134"/>
      <c r="E991" s="63"/>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row>
    <row r="992" spans="1:35" ht="12.75" customHeight="1">
      <c r="A992" s="22"/>
      <c r="B992" s="22"/>
      <c r="C992" s="22"/>
      <c r="D992" s="134"/>
      <c r="E992" s="63"/>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row>
    <row r="993" spans="1:35" ht="12.75" customHeight="1">
      <c r="A993" s="22"/>
      <c r="B993" s="22"/>
      <c r="C993" s="22"/>
      <c r="D993" s="134"/>
      <c r="E993" s="63"/>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row>
    <row r="994" spans="1:35" ht="12.75" customHeight="1">
      <c r="A994" s="22"/>
      <c r="B994" s="22"/>
      <c r="C994" s="22"/>
      <c r="D994" s="134"/>
      <c r="E994" s="63"/>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row>
    <row r="995" spans="1:35" ht="12.75" customHeight="1">
      <c r="A995" s="22"/>
      <c r="B995" s="22"/>
      <c r="C995" s="22"/>
      <c r="D995" s="134"/>
      <c r="E995" s="63"/>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row>
    <row r="996" spans="1:35" ht="12.75" customHeight="1">
      <c r="A996" s="22"/>
      <c r="B996" s="22"/>
      <c r="C996" s="22"/>
      <c r="D996" s="134"/>
      <c r="E996" s="63"/>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row>
    <row r="997" spans="1:35" ht="12.75" customHeight="1">
      <c r="A997" s="22"/>
      <c r="B997" s="22"/>
      <c r="C997" s="22"/>
      <c r="D997" s="134"/>
      <c r="E997" s="63"/>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row>
    <row r="998" spans="1:35" ht="12.75" customHeight="1">
      <c r="A998" s="22"/>
      <c r="B998" s="22"/>
      <c r="C998" s="22"/>
      <c r="D998" s="134"/>
      <c r="E998" s="63"/>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row>
    <row r="999" spans="1:35" ht="12.75" customHeight="1">
      <c r="A999" s="22"/>
      <c r="B999" s="22"/>
      <c r="C999" s="22"/>
      <c r="D999" s="134"/>
      <c r="E999" s="63"/>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row>
    <row r="1000" spans="1:35" ht="12.75" customHeight="1">
      <c r="A1000" s="22"/>
      <c r="B1000" s="22"/>
      <c r="C1000" s="22"/>
      <c r="D1000" s="134"/>
      <c r="E1000" s="63"/>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row>
  </sheetData>
  <mergeCells count="3">
    <mergeCell ref="B9:M9"/>
    <mergeCell ref="B11:C11"/>
    <mergeCell ref="F17:J20"/>
  </mergeCells>
  <conditionalFormatting sqref="D17:D18">
    <cfRule type="cellIs" dxfId="31" priority="1" stopIfTrue="1" operator="equal">
      <formula>"-"</formula>
    </cfRule>
  </conditionalFormatting>
  <conditionalFormatting sqref="D22:D33 D39:D50 D56:D67 D73:D84 D90:D99 F22:J22 F39:J39 F56:J56 F73:J73 F90:J90">
    <cfRule type="cellIs" dxfId="30" priority="5" stopIfTrue="1" operator="equal">
      <formula>"Pasa"</formula>
    </cfRule>
  </conditionalFormatting>
  <conditionalFormatting sqref="D22:D1000">
    <cfRule type="cellIs" dxfId="29" priority="3" stopIfTrue="1" operator="equal">
      <formula>"-"</formula>
    </cfRule>
  </conditionalFormatting>
  <conditionalFormatting sqref="E22:E35 E39:E52 E56:E69 E73:E86 E90:E99">
    <cfRule type="cellIs" dxfId="28" priority="4" stopIfTrue="1" operator="equal">
      <formula>"ERR"</formula>
    </cfRule>
  </conditionalFormatting>
  <conditionalFormatting sqref="F22:J22 D22:D33 F39:J39 D39:D50 F56:J56 D56:D67 F73:J73 D73:D84 F90:J90 D90:D99">
    <cfRule type="expression" dxfId="27" priority="2" stopIfTrue="1">
      <formula>ISBLANK(D22)</formula>
    </cfRule>
    <cfRule type="cellIs" dxfId="26" priority="6" stopIfTrue="1" operator="equal">
      <formula>"Falla"</formula>
    </cfRule>
    <cfRule type="cellIs" dxfId="25" priority="7" stopIfTrue="1" operator="equal">
      <formula>"N/A"</formula>
    </cfRule>
    <cfRule type="cellIs" dxfId="24" priority="8" stopIfTrue="1" operator="equal">
      <formula>"N/T"</formula>
    </cfRule>
    <cfRule type="cellIs" dxfId="23" priority="9" stopIfTrue="1" operator="equal">
      <formula>"N/D"</formula>
    </cfRule>
  </conditionalFormatting>
  <conditionalFormatting sqref="N13:N14">
    <cfRule type="expression" dxfId="22" priority="10" stopIfTrue="1">
      <formula>ISBLANK(N13)</formula>
    </cfRule>
    <cfRule type="cellIs" dxfId="21" priority="11" stopIfTrue="1" operator="equal">
      <formula>"Pasa"</formula>
    </cfRule>
    <cfRule type="cellIs" dxfId="20" priority="12" stopIfTrue="1" operator="equal">
      <formula>"Falla"</formula>
    </cfRule>
    <cfRule type="cellIs" dxfId="19" priority="13" stopIfTrue="1" operator="equal">
      <formula>"N/A"</formula>
    </cfRule>
    <cfRule type="cellIs" dxfId="18" priority="14" stopIfTrue="1" operator="equal">
      <formula>"N/T"</formula>
    </cfRule>
    <cfRule type="cellIs" dxfId="17" priority="15" stopIfTrue="1" operator="equal">
      <formula>"N/D"</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'DATA - Oculta'!$U$9:$U$13</xm:f>
          </x14:formula1>
          <xm:sqref>D18 D22:D33 D35 D39:D50 D52 D56:D67 D69 D73:D84 D86 D90:D99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U1000"/>
  <sheetViews>
    <sheetView tabSelected="1" workbookViewId="0"/>
  </sheetViews>
  <sheetFormatPr baseColWidth="10" defaultColWidth="12.6640625" defaultRowHeight="15" customHeight="1"/>
  <cols>
    <col min="1" max="1" width="3.1640625" customWidth="1"/>
    <col min="2" max="2" width="9.1640625" customWidth="1"/>
    <col min="3" max="3" width="18.5" customWidth="1"/>
    <col min="4" max="4" width="59.33203125" customWidth="1"/>
    <col min="5" max="29" width="16.5" customWidth="1"/>
    <col min="30" max="99" width="19.5" customWidth="1"/>
  </cols>
  <sheetData>
    <row r="1" spans="1:99" ht="12.75" customHeight="1">
      <c r="A1" s="22"/>
      <c r="B1" s="168"/>
      <c r="C1" s="2"/>
      <c r="D1" s="18"/>
      <c r="E1" s="18"/>
      <c r="F1" s="18"/>
      <c r="G1" s="18"/>
      <c r="H1" s="18"/>
      <c r="I1" s="18"/>
      <c r="J1" s="18"/>
      <c r="K1" s="18"/>
      <c r="L1" s="18"/>
      <c r="M1" s="18"/>
      <c r="N1" s="18"/>
      <c r="O1" s="18"/>
      <c r="P1" s="18"/>
      <c r="Q1" s="18"/>
      <c r="R1" s="18"/>
      <c r="S1" s="18"/>
      <c r="T1" s="18"/>
      <c r="U1" s="18"/>
      <c r="V1" s="18"/>
      <c r="W1" s="18"/>
      <c r="X1" s="18"/>
      <c r="Y1" s="18"/>
      <c r="Z1" s="18"/>
      <c r="AA1" s="18"/>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row>
    <row r="2" spans="1:99" ht="27" customHeight="1">
      <c r="A2" s="22"/>
      <c r="B2" s="168"/>
      <c r="C2" s="19" t="s">
        <v>0</v>
      </c>
      <c r="D2" s="18"/>
      <c r="E2" s="18"/>
      <c r="F2" s="18"/>
      <c r="G2" s="18"/>
      <c r="H2" s="18"/>
      <c r="I2" s="18"/>
      <c r="J2" s="18"/>
      <c r="K2" s="18"/>
      <c r="L2" s="18"/>
      <c r="M2" s="18"/>
      <c r="N2" s="18"/>
      <c r="O2" s="18"/>
      <c r="P2" s="18"/>
      <c r="Q2" s="18"/>
      <c r="R2" s="18"/>
      <c r="S2" s="18"/>
      <c r="T2" s="18"/>
      <c r="U2" s="18"/>
      <c r="V2" s="18"/>
      <c r="W2" s="18"/>
      <c r="X2" s="18"/>
      <c r="Y2" s="18"/>
      <c r="Z2" s="18"/>
      <c r="AA2" s="18"/>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row>
    <row r="3" spans="1:99" ht="26.25" customHeight="1">
      <c r="A3" s="22"/>
      <c r="B3" s="168"/>
      <c r="C3" s="20" t="s">
        <v>2</v>
      </c>
      <c r="D3" s="18"/>
      <c r="E3" s="18"/>
      <c r="F3" s="18"/>
      <c r="G3" s="18"/>
      <c r="H3" s="18"/>
      <c r="I3" s="18"/>
      <c r="J3" s="18"/>
      <c r="K3" s="18"/>
      <c r="L3" s="18"/>
      <c r="M3" s="18"/>
      <c r="N3" s="18"/>
      <c r="O3" s="18"/>
      <c r="P3" s="18"/>
      <c r="Q3" s="18"/>
      <c r="R3" s="18"/>
      <c r="S3" s="18"/>
      <c r="T3" s="18"/>
      <c r="U3" s="18"/>
      <c r="V3" s="18"/>
      <c r="W3" s="18"/>
      <c r="X3" s="18"/>
      <c r="Y3" s="18"/>
      <c r="Z3" s="18"/>
      <c r="AA3" s="18"/>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row>
    <row r="4" spans="1:99" ht="26.25" customHeight="1">
      <c r="A4" s="22"/>
      <c r="B4" s="168"/>
      <c r="C4" s="169"/>
      <c r="D4" s="18"/>
      <c r="E4" s="18"/>
      <c r="F4" s="18"/>
      <c r="G4" s="18"/>
      <c r="H4" s="18"/>
      <c r="I4" s="18"/>
      <c r="J4" s="18"/>
      <c r="K4" s="18"/>
      <c r="L4" s="18"/>
      <c r="M4" s="18"/>
      <c r="N4" s="18"/>
      <c r="O4" s="18"/>
      <c r="P4" s="18"/>
      <c r="Q4" s="18"/>
      <c r="R4" s="18"/>
      <c r="S4" s="18"/>
      <c r="T4" s="18"/>
      <c r="U4" s="18"/>
      <c r="V4" s="18"/>
      <c r="W4" s="18"/>
      <c r="X4" s="18"/>
      <c r="Y4" s="18"/>
      <c r="Z4" s="18"/>
      <c r="AA4" s="18"/>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row>
    <row r="5" spans="1:99" ht="26.25" customHeight="1">
      <c r="A5" s="22"/>
      <c r="B5" s="63"/>
      <c r="C5" s="8" t="s">
        <v>256</v>
      </c>
      <c r="D5" s="8"/>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row>
    <row r="6" spans="1:99" ht="18.75" customHeight="1">
      <c r="A6" s="22"/>
      <c r="B6" s="170"/>
      <c r="C6" s="23"/>
      <c r="D6" s="23"/>
      <c r="E6" s="23"/>
      <c r="F6" s="23"/>
      <c r="G6" s="23"/>
      <c r="H6" s="23"/>
      <c r="I6" s="23"/>
      <c r="J6" s="23"/>
      <c r="K6" s="276" t="s">
        <v>257</v>
      </c>
      <c r="L6" s="239"/>
      <c r="M6" s="240"/>
      <c r="N6" s="23"/>
      <c r="O6" s="276" t="s">
        <v>258</v>
      </c>
      <c r="P6" s="239"/>
      <c r="Q6" s="240"/>
      <c r="R6" s="23"/>
      <c r="S6" s="23"/>
      <c r="T6" s="23"/>
      <c r="U6" s="23"/>
      <c r="V6" s="23"/>
      <c r="W6" s="23"/>
      <c r="X6" s="23"/>
      <c r="Y6" s="23"/>
      <c r="Z6" s="23"/>
      <c r="AA6" s="23"/>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row>
    <row r="7" spans="1:99" ht="33.75" customHeight="1">
      <c r="A7" s="22"/>
      <c r="B7" s="63"/>
      <c r="C7" s="277" t="s">
        <v>81</v>
      </c>
      <c r="D7" s="278"/>
      <c r="E7" s="171" t="s">
        <v>259</v>
      </c>
      <c r="F7" s="171" t="s">
        <v>260</v>
      </c>
      <c r="G7" s="171" t="s">
        <v>96</v>
      </c>
      <c r="H7" s="171" t="s">
        <v>261</v>
      </c>
      <c r="I7" s="74" t="s">
        <v>262</v>
      </c>
      <c r="J7" s="172" t="s">
        <v>263</v>
      </c>
      <c r="K7" s="173" t="s">
        <v>264</v>
      </c>
      <c r="L7" s="174" t="s">
        <v>265</v>
      </c>
      <c r="M7" s="175" t="s">
        <v>84</v>
      </c>
      <c r="N7" s="22"/>
      <c r="O7" s="173" t="s">
        <v>264</v>
      </c>
      <c r="P7" s="174" t="s">
        <v>265</v>
      </c>
      <c r="Q7" s="175" t="s">
        <v>84</v>
      </c>
      <c r="R7" s="22"/>
      <c r="S7" s="22"/>
      <c r="T7" s="22"/>
      <c r="U7" s="23"/>
      <c r="V7" s="23"/>
      <c r="W7" s="23"/>
      <c r="X7" s="23"/>
      <c r="Y7" s="23"/>
      <c r="Z7" s="23"/>
      <c r="AA7" s="23"/>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row>
    <row r="8" spans="1:99" ht="18.75" customHeight="1">
      <c r="A8" s="22"/>
      <c r="B8" s="63"/>
      <c r="C8" s="279" t="s">
        <v>266</v>
      </c>
      <c r="D8" s="234"/>
      <c r="E8" s="98" t="str">
        <f ca="1">CONCATENATE(COUNTIF(E30:CR30,"CONFORME")," (",ROUND(COUNTIF(E30:CR30,"CONFORME")*100/COUNTA($E$19:CR$19),2)," %)")</f>
        <v>28 (30,43 %)</v>
      </c>
      <c r="F8" s="98" t="str">
        <f ca="1">CONCATENATE(COUNTIF(E30:CR30,"NO CONFORME")," (",ROUND(COUNTIF(E30:CR30,"NO CONFORME")*100/COUNTA($E$19:CR$19),2)," %)")</f>
        <v>9 (9,78 %)</v>
      </c>
      <c r="G8" s="98" t="str">
        <f ca="1">CONCATENATE(COUNTIF(E30:CR30,"N/A")," (",ROUND(COUNTIF(E30:CR30,"N/A")*100/COUNTA($E$19:CR$19),2)," %)")</f>
        <v>55 (59,78 %)</v>
      </c>
      <c r="H8" s="98">
        <f ca="1">COUNTIF(E30:CR30,"ERROR")</f>
        <v>0</v>
      </c>
      <c r="I8" s="176">
        <f ca="1">COUNTIF(E30:CR30,"EN CURSO")</f>
        <v>0</v>
      </c>
      <c r="J8" s="177">
        <f t="shared" ref="J8:J9" ca="1" si="0">SUM(VALUE(LEFT(E8,SEARCH(" ",E8)-1)),VALUE(LEFT(F8,SEARCH(" ",F8)-1)))</f>
        <v>37</v>
      </c>
      <c r="K8" s="178" t="s">
        <v>267</v>
      </c>
      <c r="L8" s="98">
        <f ca="1">COUNTIF( $E$20:INDIRECT("$CR$" &amp;  SUM(19,COUNTIFS(B20:B29,"&lt;&gt;"))),"Pasa")+ COUNTIF($E$36:INDIRECT("$AW$" &amp;  SUM(60,COUNTIFS(B36:B45,"&lt;&gt;"))),"Pasa")</f>
        <v>84</v>
      </c>
      <c r="M8" s="80">
        <f t="shared" ref="M8:M10" ca="1" si="1">IF(($L$11+$P$11)=0,0,L8/($L$11+$P$11))</f>
        <v>0.26168224299065418</v>
      </c>
      <c r="N8" s="22"/>
      <c r="O8" s="178" t="s">
        <v>88</v>
      </c>
      <c r="P8" s="98">
        <f ca="1">COUNTIF( $E$20:INDIRECT("$CR$" &amp;  SUM(19,COUNTIFS(B20:B29,"&lt;&gt;"))),"N/D")+ COUNTIF($E$36:INDIRECT("$AW$" &amp;  SUM(60,COUNTIFS(B36:B45,"&lt;&gt;"))),"N/D")</f>
        <v>0</v>
      </c>
      <c r="Q8" s="80">
        <f t="shared" ref="Q8:Q10" ca="1" si="2">IF(($L$11+$P$11)=0,0,P8/($L$11+$P$11))</f>
        <v>0</v>
      </c>
      <c r="R8" s="22"/>
      <c r="S8" s="22"/>
      <c r="T8" s="22"/>
      <c r="U8" s="23"/>
      <c r="V8" s="23"/>
      <c r="W8" s="23"/>
      <c r="X8" s="23"/>
      <c r="Y8" s="23"/>
      <c r="Z8" s="23"/>
      <c r="AA8" s="23"/>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row>
    <row r="9" spans="1:99" ht="18.75" customHeight="1">
      <c r="A9" s="22"/>
      <c r="B9" s="179"/>
      <c r="C9" s="280" t="s">
        <v>268</v>
      </c>
      <c r="D9" s="234"/>
      <c r="E9" s="180" t="str">
        <f ca="1">CONCATENATE(COUNTIF(E46:AW46,"CONFORME")," (",ROUND(COUNTIF(E46:AW46,"CONFORME")*100/COUNTA($E$35:AW$35),2)," %)")</f>
        <v>0 (0 %)</v>
      </c>
      <c r="F9" s="180" t="str">
        <f ca="1">CONCATENATE(COUNTIF(E46:AW46,"NO CONFORME")," (",ROUND(COUNTIF(E46:AW46,"NO CONFORME")*100/COUNTA($E$35:AW$35),2)," %)")</f>
        <v>0 (0 %)</v>
      </c>
      <c r="G9" s="180" t="str">
        <f ca="1">CONCATENATE(COUNTIF(E46:AW46,"N/A")," (",ROUND(COUNTIF(E46:AW46,"N/A")*100/COUNTA($E$35:AW$35),2)," %)")</f>
        <v>45 (100 %)</v>
      </c>
      <c r="H9" s="180">
        <f ca="1">COUNTIF(E46:AW46,"ERROR")</f>
        <v>0</v>
      </c>
      <c r="I9" s="181">
        <f ca="1">COUNTIF(E46:AW46,"EN CURSO")</f>
        <v>0</v>
      </c>
      <c r="J9" s="177">
        <f t="shared" ca="1" si="0"/>
        <v>0</v>
      </c>
      <c r="K9" s="178" t="s">
        <v>91</v>
      </c>
      <c r="L9" s="98">
        <f ca="1">COUNTIF( $E$20:INDIRECT("$CR$" &amp;  SUM(19,COUNTIFS(B20:B29,"&lt;&gt;"))),"Falla")+ COUNTIF($E$36:INDIRECT("$AW$" &amp;  SUM(60,COUNTIFS(B36:B45,"&lt;&gt;"))),"Falla")</f>
        <v>27</v>
      </c>
      <c r="M9" s="80">
        <f t="shared" ca="1" si="1"/>
        <v>8.4112149532710276E-2</v>
      </c>
      <c r="N9" s="22"/>
      <c r="O9" s="178" t="s">
        <v>92</v>
      </c>
      <c r="P9" s="98">
        <f ca="1">COUNTIF( $E$20:INDIRECT("$CR$" &amp;  SUM(19,COUNTIFS(B20:B29,"&lt;&gt;"))),"N/T")+ COUNTIF($E$36:INDIRECT("$AW$" &amp;  SUM(60,COUNTIFS(B36:B45,"&lt;&gt;"))),"N/T")</f>
        <v>0</v>
      </c>
      <c r="Q9" s="80">
        <f t="shared" ca="1" si="2"/>
        <v>0</v>
      </c>
      <c r="R9" s="22"/>
      <c r="S9" s="22"/>
      <c r="T9" s="22"/>
      <c r="U9" s="23"/>
      <c r="V9" s="23"/>
      <c r="W9" s="23"/>
      <c r="X9" s="23"/>
      <c r="Y9" s="23"/>
      <c r="Z9" s="23"/>
      <c r="AA9" s="23"/>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row>
    <row r="10" spans="1:99" ht="18.75" customHeight="1">
      <c r="A10" s="22"/>
      <c r="B10" s="63"/>
      <c r="C10" s="281" t="s">
        <v>269</v>
      </c>
      <c r="D10" s="282"/>
      <c r="E10" s="182" t="str">
        <f t="shared" ref="E10:I10" ca="1" si="3">CONCATENATE(ROUND(E11/137*100,2)," %")</f>
        <v>20,44 %</v>
      </c>
      <c r="F10" s="182" t="str">
        <f t="shared" ca="1" si="3"/>
        <v>6,57 %</v>
      </c>
      <c r="G10" s="182" t="str">
        <f t="shared" ca="1" si="3"/>
        <v>72,99 %</v>
      </c>
      <c r="H10" s="182" t="str">
        <f t="shared" ca="1" si="3"/>
        <v>0 %</v>
      </c>
      <c r="I10" s="183" t="str">
        <f t="shared" ca="1" si="3"/>
        <v>0 %</v>
      </c>
      <c r="J10" s="184"/>
      <c r="K10" s="178" t="s">
        <v>96</v>
      </c>
      <c r="L10" s="98">
        <f ca="1">COUNTIF( $E$20:INDIRECT("$CR$" &amp;  SUM(19,COUNTIFS(B20:B29,"&lt;&gt;"))),"N/A")+COUNTIF($E$36:INDIRECT("$AW$" &amp;  SUM(60,COUNTIFS(B36:B45,"&lt;&gt;"))),"N/A")</f>
        <v>210</v>
      </c>
      <c r="M10" s="80">
        <f t="shared" ca="1" si="1"/>
        <v>0.65420560747663548</v>
      </c>
      <c r="N10" s="22"/>
      <c r="O10" s="185" t="s">
        <v>97</v>
      </c>
      <c r="P10" s="180">
        <f ca="1">SUM('R5.Genéricos'!K14,'R6.Voz'!K14,'R7.Video'!K14,'R9.Web'!K14,'R10.Documentos no web'!K14,'R11.Software'!K14,'R12.ServiciosApoyo'!K14)</f>
        <v>0</v>
      </c>
      <c r="Q10" s="80">
        <f t="shared" ca="1" si="2"/>
        <v>0</v>
      </c>
      <c r="R10" s="22"/>
      <c r="S10" s="22"/>
      <c r="T10" s="22"/>
      <c r="U10" s="23"/>
      <c r="V10" s="23"/>
      <c r="W10" s="23"/>
      <c r="X10" s="23"/>
      <c r="Y10" s="23"/>
      <c r="Z10" s="23"/>
      <c r="AA10" s="23"/>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row>
    <row r="11" spans="1:99" ht="18.75" customHeight="1">
      <c r="A11" s="22"/>
      <c r="B11" s="63"/>
      <c r="C11" s="283"/>
      <c r="D11" s="284"/>
      <c r="E11" s="186">
        <f t="shared" ref="E11:G11" ca="1" si="4">SUM(VALUE(LEFT(E8,SEARCH(" ",E8)-1)),VALUE(LEFT(E9,SEARCH(" ",E9)-1)))</f>
        <v>28</v>
      </c>
      <c r="F11" s="186">
        <f t="shared" ca="1" si="4"/>
        <v>9</v>
      </c>
      <c r="G11" s="186">
        <f t="shared" ca="1" si="4"/>
        <v>100</v>
      </c>
      <c r="H11" s="186">
        <f t="shared" ref="H11:I11" ca="1" si="5">SUM(H8:H9)</f>
        <v>0</v>
      </c>
      <c r="I11" s="186">
        <f t="shared" ca="1" si="5"/>
        <v>0</v>
      </c>
      <c r="J11" s="22"/>
      <c r="K11" s="187" t="s">
        <v>270</v>
      </c>
      <c r="L11" s="90">
        <f t="shared" ref="L11:M11" ca="1" si="6">SUM(L8:L10)</f>
        <v>321</v>
      </c>
      <c r="M11" s="91">
        <f t="shared" ca="1" si="6"/>
        <v>1</v>
      </c>
      <c r="N11" s="22"/>
      <c r="O11" s="187" t="s">
        <v>270</v>
      </c>
      <c r="P11" s="90">
        <f t="shared" ref="P11:Q11" ca="1" si="7">SUM(P8:P10)</f>
        <v>0</v>
      </c>
      <c r="Q11" s="91">
        <f t="shared" ca="1" si="7"/>
        <v>0</v>
      </c>
      <c r="R11" s="22"/>
      <c r="S11" s="22"/>
      <c r="T11" s="22"/>
      <c r="U11" s="23"/>
      <c r="V11" s="23"/>
      <c r="W11" s="23"/>
      <c r="X11" s="23"/>
      <c r="Y11" s="23"/>
      <c r="Z11" s="23"/>
      <c r="AA11" s="23"/>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row>
    <row r="12" spans="1:99" ht="18.75" customHeight="1">
      <c r="A12" s="22"/>
      <c r="B12" s="63"/>
      <c r="C12" s="22"/>
      <c r="D12" s="22"/>
      <c r="E12" s="22"/>
      <c r="F12" s="22"/>
      <c r="G12" s="22"/>
      <c r="H12" s="22"/>
      <c r="I12" s="22"/>
      <c r="J12" s="22"/>
      <c r="K12" s="22"/>
      <c r="L12" s="22"/>
      <c r="M12" s="22"/>
      <c r="N12" s="22"/>
      <c r="O12" s="22"/>
      <c r="P12" s="22"/>
      <c r="Q12" s="22"/>
      <c r="R12" s="23"/>
      <c r="S12" s="23"/>
      <c r="T12" s="23"/>
      <c r="U12" s="23"/>
      <c r="V12" s="23"/>
      <c r="W12" s="23"/>
      <c r="X12" s="23"/>
      <c r="Y12" s="23"/>
      <c r="Z12" s="23"/>
      <c r="AA12" s="23"/>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row>
    <row r="13" spans="1:99" ht="23.25" customHeight="1">
      <c r="A13" s="22"/>
      <c r="B13" s="168"/>
      <c r="C13" s="168"/>
      <c r="D13" s="188" t="s">
        <v>271</v>
      </c>
      <c r="E13" s="18"/>
      <c r="F13" s="263" t="s">
        <v>272</v>
      </c>
      <c r="G13" s="264"/>
      <c r="H13" s="264"/>
      <c r="I13" s="265"/>
      <c r="J13" s="18"/>
      <c r="K13" s="263" t="s">
        <v>273</v>
      </c>
      <c r="L13" s="265"/>
      <c r="M13" s="18"/>
      <c r="N13" s="18"/>
      <c r="O13" s="18"/>
      <c r="P13" s="18"/>
      <c r="Q13" s="18"/>
      <c r="R13" s="18"/>
      <c r="S13" s="18"/>
      <c r="T13" s="18"/>
      <c r="U13" s="18"/>
      <c r="V13" s="18"/>
      <c r="W13" s="18"/>
      <c r="X13" s="18"/>
      <c r="Y13" s="18"/>
      <c r="Z13" s="18"/>
      <c r="AA13" s="18"/>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row>
    <row r="14" spans="1:99" ht="23.25" customHeight="1">
      <c r="A14" s="22"/>
      <c r="B14" s="168"/>
      <c r="C14" s="153"/>
      <c r="D14" s="189" t="str">
        <f ca="1">IF(COUNTIF('03.Muestra'!D8:D17,"Página Web")=0,"",IF(H11&gt;0,"Evaluación con errores",IF(OR(I11&gt;0,P11&gt;0),"Evaluación en curso",IF(F11=0,"Plenamente Conforme",IF(F11&gt;=(E11+F11)*'DATA - Oculta'!$C$26,"No Conforme","Parcialmente Conforme")))))</f>
        <v>Parcialmente Conforme</v>
      </c>
      <c r="E14" s="62"/>
      <c r="F14" s="266">
        <f ca="1">IF(AND(D14&lt;&gt;"Evaluación en curso",D14&lt;&gt;"Evaluación con errores",D14&lt;&gt;""), IF(J8=0,"", ROUND(((COUNT(B20:B29)/(COUNT(B20:B29)+COUNT(B36:B45)))*IF(J8=0,0,LEFT(E8,SEARCH(" ",E8)-1)/J8)+(COUNT(B36:B45)/(COUNT(B20:B29)+COUNT(B36:B45)))*IF(J9=0,0,LEFT(E9,SEARCH(" ",E9)-1)/J9))*10,2)),"")</f>
        <v>7.57</v>
      </c>
      <c r="G14" s="267"/>
      <c r="H14" s="267"/>
      <c r="I14" s="268"/>
      <c r="J14" s="18"/>
      <c r="K14" s="269" t="str">
        <f>'03.Muestra'!D23</f>
        <v>SI</v>
      </c>
      <c r="L14" s="268"/>
      <c r="M14" s="18"/>
      <c r="N14" s="18"/>
      <c r="O14" s="18"/>
      <c r="P14" s="18"/>
      <c r="Q14" s="18"/>
      <c r="R14" s="18"/>
      <c r="S14" s="18"/>
      <c r="T14" s="18"/>
      <c r="U14" s="18"/>
      <c r="V14" s="18"/>
      <c r="W14" s="18"/>
      <c r="X14" s="18"/>
      <c r="Y14" s="18"/>
      <c r="Z14" s="18"/>
      <c r="AA14" s="18"/>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row>
    <row r="15" spans="1:99" ht="12" customHeight="1">
      <c r="A15" s="22"/>
      <c r="B15" s="168"/>
      <c r="C15" s="18"/>
      <c r="D15" s="190"/>
      <c r="E15" s="18"/>
      <c r="F15" s="18"/>
      <c r="G15" s="18"/>
      <c r="H15" s="18"/>
      <c r="I15" s="18"/>
      <c r="J15" s="18"/>
      <c r="K15" s="18"/>
      <c r="L15" s="18"/>
      <c r="M15" s="18"/>
      <c r="N15" s="18"/>
      <c r="O15" s="18"/>
      <c r="P15" s="18"/>
      <c r="Q15" s="18"/>
      <c r="R15" s="18"/>
      <c r="S15" s="18"/>
      <c r="T15" s="18"/>
      <c r="U15" s="18"/>
      <c r="V15" s="18"/>
      <c r="W15" s="18"/>
      <c r="X15" s="18"/>
      <c r="Y15" s="18"/>
      <c r="Z15" s="18"/>
      <c r="AA15" s="18"/>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row>
    <row r="16" spans="1:99" ht="12" customHeight="1">
      <c r="A16" s="22"/>
      <c r="B16" s="168"/>
      <c r="C16" s="18"/>
      <c r="D16" s="190"/>
      <c r="E16" s="18"/>
      <c r="F16" s="18"/>
      <c r="G16" s="18"/>
      <c r="H16" s="18"/>
      <c r="I16" s="18"/>
      <c r="J16" s="18"/>
      <c r="K16" s="18"/>
      <c r="L16" s="18"/>
      <c r="M16" s="18"/>
      <c r="N16" s="18"/>
      <c r="O16" s="18"/>
      <c r="P16" s="18"/>
      <c r="Q16" s="18"/>
      <c r="R16" s="18"/>
      <c r="S16" s="18"/>
      <c r="T16" s="18"/>
      <c r="U16" s="18"/>
      <c r="V16" s="18"/>
      <c r="W16" s="18"/>
      <c r="X16" s="18"/>
      <c r="Y16" s="18"/>
      <c r="Z16" s="18"/>
      <c r="AA16" s="18"/>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row>
    <row r="17" spans="1:99" ht="30.75" customHeight="1">
      <c r="A17" s="22"/>
      <c r="B17" s="270" t="s">
        <v>266</v>
      </c>
      <c r="C17" s="271"/>
      <c r="D17" s="234"/>
      <c r="E17" s="18"/>
      <c r="F17" s="18"/>
      <c r="G17" s="18"/>
      <c r="H17" s="18"/>
      <c r="I17" s="18"/>
      <c r="J17" s="18"/>
      <c r="K17" s="18"/>
      <c r="L17" s="18"/>
      <c r="M17" s="18"/>
      <c r="N17" s="18"/>
      <c r="O17" s="18"/>
      <c r="P17" s="18"/>
      <c r="Q17" s="18"/>
      <c r="R17" s="18"/>
      <c r="S17" s="18"/>
      <c r="T17" s="18"/>
      <c r="U17" s="18"/>
      <c r="V17" s="18"/>
      <c r="W17" s="18"/>
      <c r="X17" s="18"/>
      <c r="Y17" s="18"/>
      <c r="Z17" s="18"/>
      <c r="AA17" s="18"/>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row>
    <row r="18" spans="1:99" ht="23.25" customHeight="1">
      <c r="A18" s="22"/>
      <c r="B18" s="272" t="s">
        <v>274</v>
      </c>
      <c r="C18" s="271"/>
      <c r="D18" s="234"/>
      <c r="E18" s="69"/>
      <c r="F18" s="69"/>
      <c r="G18" s="69"/>
      <c r="H18" s="123"/>
      <c r="I18" s="123"/>
      <c r="J18" s="123"/>
      <c r="K18" s="123"/>
      <c r="L18" s="123"/>
      <c r="M18" s="123"/>
      <c r="N18" s="123"/>
      <c r="O18" s="123"/>
      <c r="P18" s="123"/>
      <c r="Q18" s="123"/>
      <c r="R18" s="123"/>
      <c r="S18" s="123"/>
      <c r="T18" s="123"/>
      <c r="U18" s="123"/>
      <c r="V18" s="123"/>
      <c r="W18" s="123"/>
      <c r="X18" s="123"/>
      <c r="Y18" s="123"/>
      <c r="Z18" s="123"/>
      <c r="AA18" s="142"/>
      <c r="AB18" s="142"/>
      <c r="AC18" s="142"/>
      <c r="AD18" s="142"/>
      <c r="AE18" s="142"/>
      <c r="AF18" s="142"/>
      <c r="AG18" s="142"/>
      <c r="AH18" s="142"/>
      <c r="AI18" s="142"/>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c r="BZ18" s="149"/>
      <c r="CA18" s="149"/>
      <c r="CB18" s="149"/>
      <c r="CC18" s="149"/>
      <c r="CD18" s="149"/>
      <c r="CE18" s="149"/>
      <c r="CF18" s="149"/>
      <c r="CG18" s="149"/>
      <c r="CH18" s="160"/>
      <c r="CI18" s="160"/>
      <c r="CJ18" s="160"/>
      <c r="CK18" s="160"/>
      <c r="CL18" s="160"/>
      <c r="CM18" s="160"/>
      <c r="CN18" s="165"/>
      <c r="CO18" s="165"/>
      <c r="CP18" s="165"/>
      <c r="CQ18" s="165"/>
      <c r="CR18" s="165"/>
      <c r="CS18" s="22"/>
      <c r="CT18" s="22"/>
      <c r="CU18" s="22"/>
    </row>
    <row r="19" spans="1:99" ht="21.75" customHeight="1">
      <c r="A19" s="22"/>
      <c r="B19" s="191" t="s">
        <v>100</v>
      </c>
      <c r="C19" s="191" t="s">
        <v>275</v>
      </c>
      <c r="D19" s="191" t="s">
        <v>276</v>
      </c>
      <c r="E19" s="191" t="s">
        <v>277</v>
      </c>
      <c r="F19" s="191" t="s">
        <v>278</v>
      </c>
      <c r="G19" s="191" t="s">
        <v>279</v>
      </c>
      <c r="H19" s="191" t="s">
        <v>280</v>
      </c>
      <c r="I19" s="191" t="s">
        <v>281</v>
      </c>
      <c r="J19" s="191" t="s">
        <v>282</v>
      </c>
      <c r="K19" s="191" t="s">
        <v>283</v>
      </c>
      <c r="L19" s="191" t="s">
        <v>284</v>
      </c>
      <c r="M19" s="191" t="s">
        <v>285</v>
      </c>
      <c r="N19" s="191" t="s">
        <v>286</v>
      </c>
      <c r="O19" s="191" t="s">
        <v>287</v>
      </c>
      <c r="P19" s="191" t="s">
        <v>288</v>
      </c>
      <c r="Q19" s="191" t="s">
        <v>289</v>
      </c>
      <c r="R19" s="191" t="s">
        <v>290</v>
      </c>
      <c r="S19" s="191" t="s">
        <v>291</v>
      </c>
      <c r="T19" s="191" t="s">
        <v>292</v>
      </c>
      <c r="U19" s="191" t="s">
        <v>293</v>
      </c>
      <c r="V19" s="191" t="s">
        <v>294</v>
      </c>
      <c r="W19" s="191" t="s">
        <v>295</v>
      </c>
      <c r="X19" s="191" t="s">
        <v>296</v>
      </c>
      <c r="Y19" s="191" t="s">
        <v>297</v>
      </c>
      <c r="Z19" s="191" t="s">
        <v>298</v>
      </c>
      <c r="AA19" s="191" t="s">
        <v>299</v>
      </c>
      <c r="AB19" s="191" t="s">
        <v>300</v>
      </c>
      <c r="AC19" s="191" t="s">
        <v>301</v>
      </c>
      <c r="AD19" s="191" t="s">
        <v>302</v>
      </c>
      <c r="AE19" s="191" t="s">
        <v>303</v>
      </c>
      <c r="AF19" s="191" t="s">
        <v>304</v>
      </c>
      <c r="AG19" s="191" t="s">
        <v>305</v>
      </c>
      <c r="AH19" s="191" t="s">
        <v>306</v>
      </c>
      <c r="AI19" s="191" t="s">
        <v>307</v>
      </c>
      <c r="AJ19" s="192" t="s">
        <v>308</v>
      </c>
      <c r="AK19" s="191" t="s">
        <v>309</v>
      </c>
      <c r="AL19" s="191" t="s">
        <v>310</v>
      </c>
      <c r="AM19" s="191" t="s">
        <v>311</v>
      </c>
      <c r="AN19" s="192" t="s">
        <v>312</v>
      </c>
      <c r="AO19" s="191" t="s">
        <v>313</v>
      </c>
      <c r="AP19" s="191" t="s">
        <v>314</v>
      </c>
      <c r="AQ19" s="191" t="s">
        <v>315</v>
      </c>
      <c r="AR19" s="191" t="s">
        <v>316</v>
      </c>
      <c r="AS19" s="191" t="s">
        <v>317</v>
      </c>
      <c r="AT19" s="191" t="s">
        <v>318</v>
      </c>
      <c r="AU19" s="191" t="s">
        <v>319</v>
      </c>
      <c r="AV19" s="192" t="s">
        <v>320</v>
      </c>
      <c r="AW19" s="191" t="s">
        <v>321</v>
      </c>
      <c r="AX19" s="191" t="s">
        <v>322</v>
      </c>
      <c r="AY19" s="191" t="s">
        <v>323</v>
      </c>
      <c r="AZ19" s="191" t="s">
        <v>324</v>
      </c>
      <c r="BA19" s="191" t="s">
        <v>325</v>
      </c>
      <c r="BB19" s="191" t="s">
        <v>326</v>
      </c>
      <c r="BC19" s="191" t="s">
        <v>327</v>
      </c>
      <c r="BD19" s="191" t="s">
        <v>328</v>
      </c>
      <c r="BE19" s="191" t="s">
        <v>329</v>
      </c>
      <c r="BF19" s="191" t="s">
        <v>330</v>
      </c>
      <c r="BG19" s="192" t="s">
        <v>331</v>
      </c>
      <c r="BH19" s="191" t="s">
        <v>332</v>
      </c>
      <c r="BI19" s="191" t="s">
        <v>333</v>
      </c>
      <c r="BJ19" s="191" t="s">
        <v>334</v>
      </c>
      <c r="BK19" s="191" t="s">
        <v>335</v>
      </c>
      <c r="BL19" s="191" t="s">
        <v>336</v>
      </c>
      <c r="BM19" s="191" t="s">
        <v>337</v>
      </c>
      <c r="BN19" s="191" t="s">
        <v>338</v>
      </c>
      <c r="BO19" s="191" t="s">
        <v>339</v>
      </c>
      <c r="BP19" s="192" t="s">
        <v>340</v>
      </c>
      <c r="BQ19" s="191" t="s">
        <v>341</v>
      </c>
      <c r="BR19" s="191" t="s">
        <v>342</v>
      </c>
      <c r="BS19" s="191" t="s">
        <v>343</v>
      </c>
      <c r="BT19" s="191" t="s">
        <v>344</v>
      </c>
      <c r="BU19" s="191" t="s">
        <v>345</v>
      </c>
      <c r="BV19" s="191" t="s">
        <v>346</v>
      </c>
      <c r="BW19" s="191" t="s">
        <v>347</v>
      </c>
      <c r="BX19" s="191" t="s">
        <v>348</v>
      </c>
      <c r="BY19" s="191" t="s">
        <v>349</v>
      </c>
      <c r="BZ19" s="192" t="s">
        <v>350</v>
      </c>
      <c r="CA19" s="191" t="s">
        <v>351</v>
      </c>
      <c r="CB19" s="191" t="s">
        <v>352</v>
      </c>
      <c r="CC19" s="191" t="s">
        <v>353</v>
      </c>
      <c r="CD19" s="191" t="s">
        <v>354</v>
      </c>
      <c r="CE19" s="191" t="s">
        <v>355</v>
      </c>
      <c r="CF19" s="191" t="s">
        <v>356</v>
      </c>
      <c r="CG19" s="191" t="s">
        <v>357</v>
      </c>
      <c r="CH19" s="191" t="s">
        <v>358</v>
      </c>
      <c r="CI19" s="191" t="s">
        <v>359</v>
      </c>
      <c r="CJ19" s="191" t="s">
        <v>360</v>
      </c>
      <c r="CK19" s="191" t="s">
        <v>361</v>
      </c>
      <c r="CL19" s="191" t="s">
        <v>362</v>
      </c>
      <c r="CM19" s="191" t="s">
        <v>363</v>
      </c>
      <c r="CN19" s="191" t="s">
        <v>364</v>
      </c>
      <c r="CO19" s="191" t="s">
        <v>365</v>
      </c>
      <c r="CP19" s="191" t="s">
        <v>366</v>
      </c>
      <c r="CQ19" s="191" t="s">
        <v>367</v>
      </c>
      <c r="CR19" s="191" t="s">
        <v>368</v>
      </c>
      <c r="CS19" s="22"/>
      <c r="CT19" s="22"/>
      <c r="CU19" s="22"/>
    </row>
    <row r="20" spans="1:99" ht="12.75" customHeight="1">
      <c r="A20" s="22"/>
      <c r="B20" s="98">
        <f t="array" ref="B20">IFERROR(INDEX('03.Muestra'!$B$8:$B$17,SMALL(IF("Página Web"='03.Muestra'!$D$8:$D$17,ROW('03.Muestra'!$B$8:$B$17)-MIN(ROW('03.Muestra'!$D$8:$D$17))+1,""),ROW()-19)),"")</f>
        <v>1</v>
      </c>
      <c r="C20" s="193" t="str">
        <f t="array" ref="C20">IFERROR(INDEX('03.Muestra'!$C$8:$C$17,SMALL(IF("Página Web"='03.Muestra'!$D$8:$D$17,ROW('03.Muestra'!$C$8:$C$17)-MIN(ROW('03.Muestra'!$D$8:$D$17))+1,""),ROW()-19)),"")</f>
        <v>Home</v>
      </c>
      <c r="D20" s="130" t="str">
        <f t="array" ref="D20">IFERROR(INDEX('03.Muestra'!$F$8:$F$17,SMALL(IF("Página Web"='03.Muestra'!$D$8:$D$17,ROW('03.Muestra'!$F$8:$F$17)-MIN(ROW('03.Muestra'!$D$8:$D$17))+1,""),ROW()-19)),"")</f>
        <v>https://pigmentoayd.com/</v>
      </c>
      <c r="E20" s="194" t="str">
        <f t="array" aca="1" ref="E20" ca="1">IF($B20="","",IF(ISBLANK(INDIRECT("R5.Genéricos!D"&amp;SUM(21,17*0,1))),"",INDIRECT("R5.Genéricos!D"&amp;SUM(21,17*0,1))))</f>
        <v>Pasa</v>
      </c>
      <c r="F20" s="194" t="str">
        <f t="array" aca="1" ref="F20" ca="1">IF($B20="","",IF(ISBLANK(INDIRECT("R5.Genéricos!D"&amp;SUM(21,17*1,1))),"",INDIRECT("R5.Genéricos!D"&amp;SUM(21,17*1,1))))</f>
        <v>Pasa</v>
      </c>
      <c r="G20" s="194" t="str">
        <f t="array" aca="1" ref="G20" ca="1">IF($B20="","",IF(ISBLANK(INDIRECT("R5.Genéricos!D"&amp;SUM(21,17*2,1))),"",INDIRECT("R5.Genéricos!D"&amp;SUM(21,17*2,1))))</f>
        <v>Pasa</v>
      </c>
      <c r="H20" s="194" t="str">
        <f t="array" aca="1" ref="H20" ca="1">IF($B20="","",IF(ISBLANK(INDIRECT("R6.Voz!D"&amp;SUM(21,17*0,1))),"",INDIRECT("R6.Voz!D"&amp;SUM(21,17*0,1))))</f>
        <v>N/A</v>
      </c>
      <c r="I20" s="194" t="str">
        <f t="array" aca="1" ref="I20" ca="1">IF($B20="","",IF(ISBLANK(INDIRECT("R6.Voz!D"&amp;SUM(21,17*1,1))),"",INDIRECT("R6.Voz!D"&amp;SUM(21,17*1,1))))</f>
        <v>N/A</v>
      </c>
      <c r="J20" s="194" t="str">
        <f t="array" aca="1" ref="J20" ca="1">IF($B20="","",IF(ISBLANK(INDIRECT("R6.Voz!D"&amp;SUM(21,17*2,1))),"",INDIRECT("R6.Voz!D"&amp;SUM(21,17*2,1))))</f>
        <v>N/A</v>
      </c>
      <c r="K20" s="194" t="str">
        <f t="array" aca="1" ref="K20" ca="1">IF($B20="","",IF(ISBLANK(INDIRECT("R6.Voz!D"&amp;SUM(21,17*3,1))),"",INDIRECT("R6.Voz!D"&amp;SUM(21,17*3,1))))</f>
        <v>N/A</v>
      </c>
      <c r="L20" s="194" t="str">
        <f t="array" aca="1" ref="L20" ca="1">IF($B20="","",IF(ISBLANK(INDIRECT("R6.Voz!D"&amp;SUM(21,17*4,1))),"",INDIRECT("R6.Voz!D"&amp;SUM(21,17*4,1))))</f>
        <v>N/A</v>
      </c>
      <c r="M20" s="194" t="str">
        <f t="array" aca="1" ref="M20" ca="1">IF($B20="","",IF(ISBLANK(INDIRECT("R6.Voz!D"&amp;SUM(21,17*5,1))),"",INDIRECT("R6.Voz!D"&amp;SUM(21,17*5,1))))</f>
        <v>N/A</v>
      </c>
      <c r="N20" s="194" t="str">
        <f t="array" aca="1" ref="N20" ca="1">IF($B20="","",IF(ISBLANK(INDIRECT("R6.Voz!D"&amp;SUM(21,17*6,1))),"",INDIRECT("R6.Voz!D"&amp;SUM(21,17*6,1))))</f>
        <v>N/A</v>
      </c>
      <c r="O20" s="194" t="str">
        <f t="array" aca="1" ref="O20" ca="1">IF($B20="","",IF(ISBLANK(INDIRECT("R6.Voz!D"&amp;SUM(21,17*7,1))),"",INDIRECT("R6.Voz!D"&amp;SUM(21,17*7,1))))</f>
        <v>N/A</v>
      </c>
      <c r="P20" s="194" t="str">
        <f t="array" aca="1" ref="P20" ca="1">IF($B20="","",IF(ISBLANK(INDIRECT("R6.Voz!D"&amp;SUM(21,17*8,1))),"",INDIRECT("R6.Voz!D"&amp;SUM(21,17*8,1))))</f>
        <v>N/A</v>
      </c>
      <c r="Q20" s="194" t="str">
        <f t="array" aca="1" ref="Q20" ca="1">IF($B20="","",IF(ISBLANK(INDIRECT("R6.Voz!D"&amp;SUM(21,17*9,1))),"",INDIRECT("R6.Voz!D"&amp;SUM(21,17*9,1))))</f>
        <v>N/A</v>
      </c>
      <c r="R20" s="194" t="str">
        <f t="array" aca="1" ref="R20" ca="1">IF($B20="","",IF(ISBLANK(INDIRECT("R6.Voz!D"&amp;SUM(21,17*10,1))),"",INDIRECT("R6.Voz!D"&amp;SUM(21,17*10,1))))</f>
        <v>N/A</v>
      </c>
      <c r="S20" s="194" t="str">
        <f t="array" aca="1" ref="S20" ca="1">IF($B20="","",IF(ISBLANK(INDIRECT("R6.Voz!D"&amp;SUM(21,17*11,1))),"",INDIRECT("R6.Voz!D"&amp;SUM(21,17*11,1))))</f>
        <v>N/A</v>
      </c>
      <c r="T20" s="194" t="str">
        <f t="array" aca="1" ref="T20" ca="1">IF($B20="","",IF(ISBLANK(INDIRECT("R6.Voz!D"&amp;SUM(21,17*12,1))),"",INDIRECT("R6.Voz!D"&amp;SUM(21,17*12,1))))</f>
        <v>N/A</v>
      </c>
      <c r="U20" s="194" t="str">
        <f t="array" aca="1" ref="U20" ca="1">IF($B20="","",IF(ISBLANK(INDIRECT("R6.Voz!D"&amp;SUM(21,17*13,1))),"",INDIRECT("R6.Voz!D"&amp;SUM(21,17*13,1))))</f>
        <v>N/A</v>
      </c>
      <c r="V20" s="194" t="str">
        <f t="array" aca="1" ref="V20" ca="1">IF($B20="","",IF(ISBLANK(INDIRECT("R6.Voz!D"&amp;SUM(21,17*14,1))),"",INDIRECT("R6.Voz!D"&amp;SUM(21,17*14,1))))</f>
        <v>N/A</v>
      </c>
      <c r="W20" s="194" t="str">
        <f t="array" aca="1" ref="W20" ca="1">IF($B20="","",IF(ISBLANK(INDIRECT("R6.Voz!D"&amp;SUM(21,17*15,1))),"",INDIRECT("R6.Voz!D"&amp;SUM(21,17*15,1))))</f>
        <v>N/A</v>
      </c>
      <c r="X20" s="194" t="str">
        <f t="array" aca="1" ref="X20" ca="1">IF($B20="","",IF(ISBLANK(INDIRECT("R6.Voz!D"&amp;SUM(21,17*16,1))),"",INDIRECT("R6.Voz!D"&amp;SUM(21,17*16,1))))</f>
        <v>N/A</v>
      </c>
      <c r="Y20" s="194" t="str">
        <f t="array" aca="1" ref="Y20" ca="1">IF($B20="","",IF(ISBLANK(INDIRECT("R6.Voz!D"&amp;SUM(21,17*17,1))),"",INDIRECT("R6.Voz!D"&amp;SUM(21,17*17,1))))</f>
        <v>N/A</v>
      </c>
      <c r="Z20" s="194" t="str">
        <f t="array" aca="1" ref="Z20" ca="1">IF($B20="","",IF(ISBLANK(INDIRECT("R6.Voz!D"&amp;SUM(21,17*18,1))),"",INDIRECT("R6.Voz!D"&amp;SUM(21,17*18,1))))</f>
        <v>N/A</v>
      </c>
      <c r="AA20" s="194" t="str">
        <f t="array" aca="1" ref="AA20" ca="1">IF($B20="","",IF(ISBLANK(INDIRECT("R7.Video!D"&amp;SUM(21,17*0,1))),"",INDIRECT("R7.Video!D"&amp;SUM(21,17*0,1))))</f>
        <v>N/A</v>
      </c>
      <c r="AB20" s="194" t="str">
        <f t="array" aca="1" ref="AB20" ca="1">IF($B20="","",IF(ISBLANK(INDIRECT("R7.Video!D"&amp;SUM(21,17*1,1))),"",INDIRECT("R7.Video!D"&amp;SUM(21,17*1,1))))</f>
        <v>N/A</v>
      </c>
      <c r="AC20" s="194" t="str">
        <f t="array" aca="1" ref="AC20" ca="1">IF($B20="","",IF(ISBLANK(INDIRECT("R7.Video!D"&amp;SUM(21,17*2,1))),"",INDIRECT("R7.Video!D"&amp;SUM(21,17*2,1))))</f>
        <v>N/A</v>
      </c>
      <c r="AD20" s="194" t="str">
        <f t="array" aca="1" ref="AD20" ca="1">IF($B20="","",IF(ISBLANK(INDIRECT("R7.Video!D"&amp;SUM(21,17*3,1))),"",INDIRECT("R7.Video!D"&amp;SUM(21,17*3,1))))</f>
        <v>N/A</v>
      </c>
      <c r="AE20" s="194" t="str">
        <f t="array" aca="1" ref="AE20" ca="1">IF($B20="","",IF(ISBLANK(INDIRECT("R7.Video!D"&amp;SUM(21,17*4,1))),"",INDIRECT("R7.Video!D"&amp;SUM(21,17*4,1))))</f>
        <v>N/A</v>
      </c>
      <c r="AF20" s="194" t="str">
        <f t="array" aca="1" ref="AF20" ca="1">IF($B20="","",IF(ISBLANK(INDIRECT("R7.Video!D"&amp;SUM(21,17*5,1))),"",INDIRECT("R7.Video!D"&amp;SUM(21,17*5,1))))</f>
        <v>N/A</v>
      </c>
      <c r="AG20" s="194" t="str">
        <f t="array" aca="1" ref="AG20" ca="1">IF($B20="","",IF(ISBLANK(INDIRECT("R7.Video!D"&amp;SUM(21,17*6,1))),"",INDIRECT("R7.Video!D"&amp;SUM(21,17*6,1))))</f>
        <v>N/A</v>
      </c>
      <c r="AH20" s="194" t="str">
        <f t="array" aca="1" ref="AH20" ca="1">IF($B20="","",IF(ISBLANK(INDIRECT("R7.Video!D"&amp;SUM(21,17*7,1))),"",INDIRECT("R7.Video!D"&amp;SUM(21,17*7,1))))</f>
        <v>N/A</v>
      </c>
      <c r="AI20" s="194" t="str">
        <f t="array" aca="1" ref="AI20" ca="1">IF($B20="","",IF(ISBLANK(INDIRECT("R7.Video!D"&amp;SUM(21,17*8,1))),"",INDIRECT("R7.Video!D"&amp;SUM(21,17*8,1))))</f>
        <v>N/A</v>
      </c>
      <c r="AJ20" s="194" t="str">
        <f t="array" aca="1" ref="AJ20" ca="1">IF($B20="","",IF(ISBLANK(INDIRECT("R9.Web!D"&amp;SUM(21,17*0,1))),"",INDIRECT("R9.Web!D"&amp;SUM(21,17*0,1))))</f>
        <v>Pasa</v>
      </c>
      <c r="AK20" s="194" t="str">
        <f t="array" aca="1" ref="AK20" ca="1">IF($B20="","",IF(ISBLANK(INDIRECT("R9.Web!D"&amp;SUM(21,17*1,1))),"",INDIRECT("R9.Web!D"&amp;SUM(21,17*1,1))))</f>
        <v>N/A</v>
      </c>
      <c r="AL20" s="194" t="str">
        <f t="array" aca="1" ref="AL20" ca="1">IF($B20="","",IF(ISBLANK(INDIRECT("R9.Web!D"&amp;SUM(21,17*2,1))),"",INDIRECT("R9.Web!D"&amp;SUM(21,17*2,1))))</f>
        <v>N/A</v>
      </c>
      <c r="AM20" s="194" t="str">
        <f t="array" aca="1" ref="AM20" ca="1">IF($B20="","",IF(ISBLANK(INDIRECT("R9.Web!D"&amp;SUM(21,17*3,1))),"",INDIRECT("R9.Web!D"&amp;SUM(21,17*3,1))))</f>
        <v>Pasa</v>
      </c>
      <c r="AN20" s="194" t="str">
        <f t="array" aca="1" ref="AN20" ca="1">IF($B20="","",IF(ISBLANK(INDIRECT("R9.Web!D"&amp;SUM(21,17*4,1))),"",INDIRECT("R9.Web!D"&amp;SUM(21,17*4,1))))</f>
        <v>Pasa</v>
      </c>
      <c r="AO20" s="194" t="str">
        <f t="array" aca="1" ref="AO20" ca="1">IF($B20="","",IF(ISBLANK(INDIRECT("R9.Web!D"&amp;SUM(21,17*5,1))),"",INDIRECT("R9.Web!D"&amp;SUM(21,17*5,1))))</f>
        <v>N/A</v>
      </c>
      <c r="AP20" s="194" t="str">
        <f t="array" aca="1" ref="AP20" ca="1">IF($B20="","",IF(ISBLANK(INDIRECT("R9.Web!D"&amp;SUM(21,17*6,1))),"",INDIRECT("R9.Web!D"&amp;SUM(21,17*6,1))))</f>
        <v>Pasa</v>
      </c>
      <c r="AQ20" s="194" t="str">
        <f t="array" aca="1" ref="AQ20" ca="1">IF($B20="","",IF(ISBLANK(INDIRECT("R9.Web!D"&amp;SUM(21,17*7,1))),"",INDIRECT("R9.Web!D"&amp;SUM(21,17*7,1))))</f>
        <v>Pasa</v>
      </c>
      <c r="AR20" s="194" t="str">
        <f t="array" aca="1" ref="AR20" ca="1">IF($B20="","",IF(ISBLANK(INDIRECT("R9.Web!D"&amp;SUM(21,17*8,1))),"",INDIRECT("R9.Web!D"&amp;SUM(21,17*8,1))))</f>
        <v>Pasa</v>
      </c>
      <c r="AS20" s="194" t="str">
        <f t="array" aca="1" ref="AS20" ca="1">IF($B20="","",IF(ISBLANK(INDIRECT("R9.Web!D"&amp;SUM(21,17*9,1))),"",INDIRECT("R9.Web!D"&amp;SUM(21,17*9,1))))</f>
        <v>Pasa</v>
      </c>
      <c r="AT20" s="194" t="str">
        <f t="array" aca="1" ref="AT20" ca="1">IF($B20="","",IF(ISBLANK(INDIRECT("R9.Web!D"&amp;SUM(21,17*10,1))),"",INDIRECT("R9.Web!D"&amp;SUM(21,17*10,1))))</f>
        <v>Falla</v>
      </c>
      <c r="AU20" s="194" t="str">
        <f t="array" aca="1" ref="AU20" ca="1">IF($B20="","",IF(ISBLANK(INDIRECT("R9.Web!D"&amp;SUM(21,17*11,1))),"",INDIRECT("R9.Web!D"&amp;SUM(21,17*11,1))))</f>
        <v>N/A</v>
      </c>
      <c r="AV20" s="194" t="str">
        <f t="array" aca="1" ref="AV20" ca="1">IF($B20="","",IF(ISBLANK(INDIRECT("R9.Web!D"&amp;SUM(21,17*12,1))),"",INDIRECT("R9.Web!D"&amp;SUM(21,17*12,1))))</f>
        <v>Pasa</v>
      </c>
      <c r="AW20" s="194" t="str">
        <f t="array" aca="1" ref="AW20" ca="1">IF($B20="","",IF(ISBLANK(INDIRECT("R9.Web!D"&amp;SUM(21,17*13,1))),"",INDIRECT("R9.Web!D"&amp;SUM(21,17*13,1))))</f>
        <v>Pasa</v>
      </c>
      <c r="AX20" s="194" t="str">
        <f t="array" aca="1" ref="AX20" ca="1">IF($B20="","",IF(ISBLANK(INDIRECT("R9.Web!D"&amp;SUM(21,17*14,1))),"",INDIRECT("R9.Web!D"&amp;SUM(21,17*14,1))))</f>
        <v>Pasa</v>
      </c>
      <c r="AY20" s="194" t="str">
        <f t="array" aca="1" ref="AY20" ca="1">IF($B20="","",IF(ISBLANK(INDIRECT("R9.Web!D"&amp;SUM(21,17*15,1))),"",INDIRECT("R9.Web!D"&amp;SUM(21,17*15,1))))</f>
        <v>Pasa</v>
      </c>
      <c r="AZ20" s="194" t="str">
        <f t="array" aca="1" ref="AZ20" ca="1">IF($B20="","",IF(ISBLANK(INDIRECT("R9.Web!D"&amp;SUM(21,17*16,1))),"",INDIRECT("R9.Web!D"&amp;SUM(21,17*16,1))))</f>
        <v>Falla</v>
      </c>
      <c r="BA20" s="194" t="str">
        <f t="array" aca="1" ref="BA20" ca="1">IF($B20="","",IF(ISBLANK(INDIRECT("R9.Web!D"&amp;SUM(21,17*17,1))),"",INDIRECT("R9.Web!D"&amp;SUM(21,17*17,1))))</f>
        <v>Pasa</v>
      </c>
      <c r="BB20" s="194" t="str">
        <f t="array" aca="1" ref="BB20" ca="1">IF($B20="","",IF(ISBLANK(INDIRECT("R9.Web!D"&amp;SUM(21,17*18,1))),"",INDIRECT("R9.Web!D"&amp;SUM(21,17*18,1))))</f>
        <v>N/A</v>
      </c>
      <c r="BC20" s="194" t="str">
        <f t="array" aca="1" ref="BC20" ca="1">IF($B20="","",IF(ISBLANK(INDIRECT("R9.Web!D"&amp;SUM(21,17*19,1))),"",INDIRECT("R9.Web!D"&amp;SUM(21,17*19,1))))</f>
        <v>Pasa</v>
      </c>
      <c r="BD20" s="194" t="str">
        <f t="array" aca="1" ref="BD20" ca="1">IF($B20="","",IF(ISBLANK(INDIRECT("R9.Web!D"&amp;SUM(21,17*20,1))),"",INDIRECT("R9.Web!D"&amp;SUM(21,17*20,1))))</f>
        <v>N/A</v>
      </c>
      <c r="BE20" s="194" t="str">
        <f t="array" aca="1" ref="BE20" ca="1">IF($B20="","",IF(ISBLANK(INDIRECT("R9.Web!D"&amp;SUM(21,17*21,1))),"",INDIRECT("R9.Web!D"&amp;SUM(21,17*21,1))))</f>
        <v>Falla</v>
      </c>
      <c r="BF20" s="194" t="str">
        <f t="array" aca="1" ref="BF20" ca="1">IF($B20="","",IF(ISBLANK(INDIRECT("R9.Web!D"&amp;SUM(21,17*22,1))),"",INDIRECT("R9.Web!D"&amp;SUM(21,17*22,1))))</f>
        <v>N/A</v>
      </c>
      <c r="BG20" s="194" t="str">
        <f t="array" aca="1" ref="BG20" ca="1">IF($B20="","",IF(ISBLANK(INDIRECT("R9.Web!D"&amp;SUM(21,17*23,1))),"",INDIRECT("R9.Web!D"&amp;SUM(21,17*23,1))))</f>
        <v>Pasa</v>
      </c>
      <c r="BH20" s="194" t="str">
        <f t="array" aca="1" ref="BH20" ca="1">IF($B20="","",IF(ISBLANK(INDIRECT("R9.Web!D"&amp;SUM(21,17*24,1))),"",INDIRECT("R9.Web!D"&amp;SUM(21,17*24,1))))</f>
        <v>Pasa</v>
      </c>
      <c r="BI20" s="194" t="str">
        <f t="array" aca="1" ref="BI20" ca="1">IF($B20="","",IF(ISBLANK(INDIRECT("R9.Web!D"&amp;SUM(21,17*25,1))),"",INDIRECT("R9.Web!D"&amp;SUM(21,17*25,1))))</f>
        <v>N/A</v>
      </c>
      <c r="BJ20" s="194" t="str">
        <f t="array" aca="1" ref="BJ20" ca="1">IF($B20="","",IF(ISBLANK(INDIRECT("R9.Web!D"&amp;SUM(21,17*26,1))),"",INDIRECT("R9.Web!D"&amp;SUM(21,17*26,1))))</f>
        <v>Pasa</v>
      </c>
      <c r="BK20" s="194" t="str">
        <f t="array" aca="1" ref="BK20" ca="1">IF($B20="","",IF(ISBLANK(INDIRECT("R9.Web!D"&amp;SUM(21,17*27,1))),"",INDIRECT("R9.Web!D"&amp;SUM(21,17*27,1))))</f>
        <v>Falla</v>
      </c>
      <c r="BL20" s="194" t="str">
        <f t="array" aca="1" ref="BL20" ca="1">IF($B20="","",IF(ISBLANK(INDIRECT("R9.Web!D"&amp;SUM(21,17*28,1))),"",INDIRECT("R9.Web!D"&amp;SUM(21,17*28,1))))</f>
        <v>Pasa</v>
      </c>
      <c r="BM20" s="194" t="str">
        <f t="array" aca="1" ref="BM20" ca="1">IF($B20="","",IF(ISBLANK(INDIRECT("R9.Web!D"&amp;SUM(21,17*29,1))),"",INDIRECT("R9.Web!D"&amp;SUM(21,17*29,1))))</f>
        <v>Pasa</v>
      </c>
      <c r="BN20" s="194" t="str">
        <f t="array" aca="1" ref="BN20" ca="1">IF($B20="","",IF(ISBLANK(INDIRECT("R9.Web!D"&amp;SUM(21,17*30,1))),"",INDIRECT("R9.Web!D"&amp;SUM(21,17*30,1))))</f>
        <v>Pasa</v>
      </c>
      <c r="BO20" s="194" t="str">
        <f t="array" aca="1" ref="BO20" ca="1">IF($B20="","",IF(ISBLANK(INDIRECT("R9.Web!D"&amp;SUM(21,17*31,1))),"",INDIRECT("R9.Web!D"&amp;SUM(21,17*31,1))))</f>
        <v>N/A</v>
      </c>
      <c r="BP20" s="194" t="str">
        <f t="array" aca="1" ref="BP20" ca="1">IF($B20="","",IF(ISBLANK(INDIRECT("R9.Web!D"&amp;SUM(21,17*32,1))),"",INDIRECT("R9.Web!D"&amp;SUM(21,17*32,1))))</f>
        <v>N/A</v>
      </c>
      <c r="BQ20" s="194" t="str">
        <f t="array" aca="1" ref="BQ20" ca="1">IF($B20="","",IF(ISBLANK(INDIRECT("R9.Web!D"&amp;SUM(21,17*33,1))),"",INDIRECT("R9.Web!D"&amp;SUM(21,17*33,1))))</f>
        <v>N/A</v>
      </c>
      <c r="BR20" s="194" t="str">
        <f t="array" aca="1" ref="BR20" ca="1">IF($B20="","",IF(ISBLANK(INDIRECT("R9.Web!D"&amp;SUM(21,17*34,1))),"",INDIRECT("R9.Web!D"&amp;SUM(21,17*34,1))))</f>
        <v>Pasa</v>
      </c>
      <c r="BS20" s="194" t="str">
        <f t="array" aca="1" ref="BS20" ca="1">IF($B20="","",IF(ISBLANK(INDIRECT("R9.Web!D"&amp;SUM(21,17*35,1))),"",INDIRECT("R9.Web!D"&amp;SUM(21,17*35,1))))</f>
        <v>N/A</v>
      </c>
      <c r="BT20" s="194" t="str">
        <f t="array" aca="1" ref="BT20" ca="1">IF($B20="","",IF(ISBLANK(INDIRECT("R9.Web!D"&amp;SUM(21,17*36,1))),"",INDIRECT("R9.Web!D"&amp;SUM(21,17*36,1))))</f>
        <v>Pasa</v>
      </c>
      <c r="BU20" s="194" t="str">
        <f t="array" aca="1" ref="BU20" ca="1">IF($B20="","",IF(ISBLANK(INDIRECT("R9.Web!D"&amp;SUM(21,17*37,1))),"",INDIRECT("R9.Web!D"&amp;SUM(21,17*37,1))))</f>
        <v>Pasa</v>
      </c>
      <c r="BV20" s="194" t="str">
        <f t="array" aca="1" ref="BV20" ca="1">IF($B20="","",IF(ISBLANK(INDIRECT("R9.Web!D"&amp;SUM(21,17*38,1))),"",INDIRECT("R9.Web!D"&amp;SUM(21,17*38,1))))</f>
        <v>N/A</v>
      </c>
      <c r="BW20" s="194" t="str">
        <f t="array" aca="1" ref="BW20" ca="1">IF($B20="","",IF(ISBLANK(INDIRECT("R9.Web!D"&amp;SUM(21,17*39,1))),"",INDIRECT("R9.Web!D"&amp;SUM(21,17*39,1))))</f>
        <v>N/A</v>
      </c>
      <c r="BX20" s="194" t="str">
        <f t="array" aca="1" ref="BX20" ca="1">IF($B20="","",IF(ISBLANK(INDIRECT("R9.Web!D"&amp;SUM(21,17*40,1))),"",INDIRECT("R9.Web!D"&amp;SUM(21,17*40,1))))</f>
        <v>Pasa</v>
      </c>
      <c r="BY20" s="194" t="str">
        <f t="array" aca="1" ref="BY20" ca="1">IF($B20="","",IF(ISBLANK(INDIRECT("R9.Web!D"&amp;SUM(21,17*41,1))),"",INDIRECT("R9.Web!D"&amp;SUM(21,17*41,1))))</f>
        <v>Pasa</v>
      </c>
      <c r="BZ20" s="194" t="str">
        <f t="array" aca="1" ref="BZ20" ca="1">IF($B20="","",IF(ISBLANK(INDIRECT("R9.Web!D"&amp;SUM(21,17*42,1))),"",INDIRECT("R9.Web!D"&amp;SUM(21,17*42,1))))</f>
        <v>Pasa</v>
      </c>
      <c r="CA20" s="194" t="str">
        <f t="array" aca="1" ref="CA20" ca="1">IF($B20="","",IF(ISBLANK(INDIRECT("R9.Web!D"&amp;SUM(21,17*43,1))),"",INDIRECT("R9.Web!D"&amp;SUM(21,17*43,1))))</f>
        <v>Falla</v>
      </c>
      <c r="CB20" s="194" t="str">
        <f t="array" aca="1" ref="CB20" ca="1">IF($B20="","",IF(ISBLANK(INDIRECT("R9.Web!D"&amp;SUM(21,17*44,1))),"",INDIRECT("R9.Web!D"&amp;SUM(21,17*44,1))))</f>
        <v>Falla</v>
      </c>
      <c r="CC20" s="194" t="str">
        <f t="array" aca="1" ref="CC20" ca="1">IF($B20="","",IF(ISBLANK(INDIRECT("R9.Web!D"&amp;SUM(21,17*45,1))),"",INDIRECT("R9.Web!D"&amp;SUM(21,17*45,1))))</f>
        <v>N/A</v>
      </c>
      <c r="CD20" s="194" t="str">
        <f t="array" aca="1" ref="CD20" ca="1">IF($B20="","",IF(ISBLANK(INDIRECT("R9.Web!D"&amp;SUM(21,17*46,1))),"",INDIRECT("R9.Web!D"&amp;SUM(21,17*46,1))))</f>
        <v>N/A</v>
      </c>
      <c r="CE20" s="194" t="str">
        <f t="array" aca="1" ref="CE20" ca="1">IF($B20="","",IF(ISBLANK(INDIRECT("R9.Web!D"&amp;SUM(21,17*47,1))),"",INDIRECT("R9.Web!D"&amp;SUM(21,17*47,1))))</f>
        <v>N/A</v>
      </c>
      <c r="CF20" s="194" t="str">
        <f t="array" aca="1" ref="CF20" ca="1">IF($B20="","",IF(ISBLANK(INDIRECT("R9.Web!D"&amp;SUM(21,17*48,1))),"",INDIRECT("R9.Web!D"&amp;SUM(21,17*48,1))))</f>
        <v>Falla</v>
      </c>
      <c r="CG20" s="194" t="str">
        <f t="array" aca="1" ref="CG20" ca="1">IF($B20="","",IF(ISBLANK(INDIRECT("R9.Web!D"&amp;SUM(21,17*49,1))),"",INDIRECT("R9.Web!D"&amp;SUM(21,17*49,1))))</f>
        <v>N/A</v>
      </c>
      <c r="CH20" s="194" t="str">
        <f t="array" aca="1" ref="CH20" ca="1">IF($B20="","",IF(ISBLANK(INDIRECT("R11.Software!D"&amp;SUM(21,17*0,1))),"",INDIRECT("R11.Software!D"&amp;SUM(21,17*0,1))))</f>
        <v>N/A</v>
      </c>
      <c r="CI20" s="194" t="str">
        <f t="array" aca="1" ref="CI20" ca="1">IF($B20="","",IF(ISBLANK(INDIRECT("R11.Software!D"&amp;SUM(21,17*1,1))),"",INDIRECT("R11.Software!D"&amp;SUM(21,17*1,1))))</f>
        <v>Falla</v>
      </c>
      <c r="CJ20" s="194" t="str">
        <f t="array" aca="1" ref="CJ20" ca="1">IF($B20="","",IF(ISBLANK(INDIRECT("R11.Software!D"&amp;SUM(21,17*2,1))),"",INDIRECT("R11.Software!D"&amp;SUM(21,17*2,1))))</f>
        <v>Falla</v>
      </c>
      <c r="CK20" s="194" t="str">
        <f t="array" aca="1" ref="CK20" ca="1">IF($B20="","",IF(ISBLANK(INDIRECT("R11.Software!D"&amp;SUM(21,17*3,1))),"",INDIRECT("R11.Software!D"&amp;SUM(21,17*3,1))))</f>
        <v>N/A</v>
      </c>
      <c r="CL20" s="194" t="str">
        <f t="array" aca="1" ref="CL20" ca="1">IF($B20="","",IF(ISBLANK(INDIRECT("R11.Software!D"&amp;SUM(21,17*4,1))),"",INDIRECT("R11.Software!D"&amp;SUM(21,17*4,1))))</f>
        <v>N/A</v>
      </c>
      <c r="CM20" s="194" t="str">
        <f t="array" aca="1" ref="CM20" ca="1">IF($B20="","",IF(ISBLANK(INDIRECT("R11.Software!D"&amp;SUM(21,17*5,1))),"",INDIRECT("R11.Software!D"&amp;SUM(21,17*5,1))))</f>
        <v>N/A</v>
      </c>
      <c r="CN20" s="194" t="str">
        <f t="array" aca="1" ref="CN20" ca="1">IF($B20="","",IF(ISBLANK(INDIRECT("R12.ServiciosApoyo!D"&amp;SUM(21,17*0,1))),"",INDIRECT("R12.ServiciosApoyo!D"&amp;SUM(21,17*0,1))))</f>
        <v>N/A</v>
      </c>
      <c r="CO20" s="194" t="str">
        <f t="array" aca="1" ref="CO20" ca="1">IF($B20="","",IF(ISBLANK(INDIRECT("R12.ServiciosApoyo!D"&amp;SUM(21,17*1,1))),"",INDIRECT("R12.ServiciosApoyo!D"&amp;SUM(21,17*1,1))))</f>
        <v>N/A</v>
      </c>
      <c r="CP20" s="194" t="str">
        <f t="array" aca="1" ref="CP20" ca="1">IF($B20="","",IF(ISBLANK(INDIRECT("R12.ServiciosApoyo!D"&amp;SUM(21,17*2,1))),"",INDIRECT("R12.ServiciosApoyo!D"&amp;SUM(21,17*2,1))))</f>
        <v>N/A</v>
      </c>
      <c r="CQ20" s="194" t="str">
        <f t="array" aca="1" ref="CQ20" ca="1">IF($B20="","",IF(ISBLANK(INDIRECT("R12.ServiciosApoyo!D"&amp;SUM(21,17*3,1))),"",INDIRECT("R12.ServiciosApoyo!D"&amp;SUM(21,17*3,1))))</f>
        <v>N/A</v>
      </c>
      <c r="CR20" s="194" t="str">
        <f t="array" aca="1" ref="CR20" ca="1">IF($B20="","",IF(ISBLANK(INDIRECT("R12.ServiciosApoyo!D"&amp;SUM(21,17*4,1))),"",INDIRECT("R12.ServiciosApoyo!D"&amp;SUM(21,17*4,1))))</f>
        <v>N/A</v>
      </c>
      <c r="CS20" s="22"/>
      <c r="CT20" s="22"/>
      <c r="CU20" s="195"/>
    </row>
    <row r="21" spans="1:99" ht="12.75" customHeight="1">
      <c r="A21" s="22"/>
      <c r="B21" s="98">
        <f t="array" ref="B21">IFERROR(INDEX('03.Muestra'!$B$8:$B$17,SMALL(IF("Página Web"='03.Muestra'!$D$8:$D$17,ROW('03.Muestra'!$B$8:$B$17)-MIN(ROW('03.Muestra'!$D$8:$D$17))+1,""),ROW()-19)),"")</f>
        <v>2</v>
      </c>
      <c r="C21" s="193" t="str">
        <f t="array" ref="C21">IFERROR(INDEX('03.Muestra'!$C$8:$C$17,SMALL(IF("Página Web"='03.Muestra'!$D$8:$D$17,ROW('03.Muestra'!$C$8:$C$17)-MIN(ROW('03.Muestra'!$D$8:$D$17))+1,""),ROW()-19)),"")</f>
        <v>Contacto</v>
      </c>
      <c r="D21" s="130" t="str">
        <f t="array" ref="D21">IFERROR(INDEX('03.Muestra'!$F$8:$F$17,SMALL(IF("Página Web"='03.Muestra'!$D$8:$D$17,ROW('03.Muestra'!$F$8:$F$17)-MIN(ROW('03.Muestra'!$D$8:$D$17))+1,""),ROW()-19)),"")</f>
        <v>https://pigmentoayd.com/contacto</v>
      </c>
      <c r="E21" s="194" t="str">
        <f t="array" aca="1" ref="E21" ca="1">IF($B21="","",IF(ISBLANK(INDIRECT("R5.Genéricos!D"&amp;SUM(21,17*0,1))),"",INDIRECT("R5.Genéricos!D"&amp;SUM(21,17*0,1))))</f>
        <v>Pasa</v>
      </c>
      <c r="F21" s="194" t="str">
        <f t="array" aca="1" ref="F21" ca="1">IF($B21="","",IF(ISBLANK(INDIRECT("R5.Genéricos!D"&amp;SUM(21,17*1,2))),"",INDIRECT("R5.Genéricos!D"&amp;SUM(21,17*1,2))))</f>
        <v>Pasa</v>
      </c>
      <c r="G21" s="194" t="str">
        <f t="array" aca="1" ref="G21" ca="1">IF($B21="","",IF(ISBLANK(INDIRECT("R5.Genéricos!D"&amp;SUM(21,17*2,1))),"",INDIRECT("R5.Genéricos!D"&amp;SUM(21,17*2,1))))</f>
        <v>Pasa</v>
      </c>
      <c r="H21" s="194" t="str">
        <f t="array" aca="1" ref="H21" ca="1">IF($B21="","",IF(ISBLANK(INDIRECT("R6.Voz!D"&amp;SUM(21,17*0,1))),"",INDIRECT("R6.Voz!D"&amp;SUM(21,17*0,1))))</f>
        <v>N/A</v>
      </c>
      <c r="I21" s="194" t="str">
        <f t="array" aca="1" ref="I21" ca="1">IF($B21="","",IF(ISBLANK(INDIRECT("R6.Voz!D"&amp;SUM(21,17*1,1))),"",INDIRECT("R6.Voz!D"&amp;SUM(21,17*1,1))))</f>
        <v>N/A</v>
      </c>
      <c r="J21" s="194" t="str">
        <f t="array" aca="1" ref="J21" ca="1">IF($B21="","",IF(ISBLANK(INDIRECT("R6.Voz!D"&amp;SUM(21,17*2,1))),"",INDIRECT("R6.Voz!D"&amp;SUM(21,17*2,1))))</f>
        <v>N/A</v>
      </c>
      <c r="K21" s="194" t="str">
        <f t="array" aca="1" ref="K21" ca="1">IF($B21="","",IF(ISBLANK(INDIRECT("R6.Voz!D"&amp;SUM(21,17*3,1))),"",INDIRECT("R6.Voz!D"&amp;SUM(21,17*3,1))))</f>
        <v>N/A</v>
      </c>
      <c r="L21" s="194" t="str">
        <f t="array" aca="1" ref="L21" ca="1">IF($B21="","",IF(ISBLANK(INDIRECT("R6.Voz!D"&amp;SUM(21,17*4,1))),"",INDIRECT("R6.Voz!D"&amp;SUM(21,17*4,1))))</f>
        <v>N/A</v>
      </c>
      <c r="M21" s="194" t="str">
        <f t="array" aca="1" ref="M21" ca="1">IF($B21="","",IF(ISBLANK(INDIRECT("R6.Voz!D"&amp;SUM(21,17*5,1))),"",INDIRECT("R6.Voz!D"&amp;SUM(21,17*5,1))))</f>
        <v>N/A</v>
      </c>
      <c r="N21" s="194" t="str">
        <f t="array" aca="1" ref="N21" ca="1">IF($B21="","",IF(ISBLANK(INDIRECT("R6.Voz!D"&amp;SUM(21,17*6,1))),"",INDIRECT("R6.Voz!D"&amp;SUM(21,17*6,1))))</f>
        <v>N/A</v>
      </c>
      <c r="O21" s="194" t="str">
        <f t="array" aca="1" ref="O21" ca="1">IF($B21="","",IF(ISBLANK(INDIRECT("R6.Voz!D"&amp;SUM(21,17*7,1))),"",INDIRECT("R6.Voz!D"&amp;SUM(21,17*7,1))))</f>
        <v>N/A</v>
      </c>
      <c r="P21" s="194" t="str">
        <f t="array" aca="1" ref="P21" ca="1">IF($B21="","",IF(ISBLANK(INDIRECT("R6.Voz!D"&amp;SUM(21,17*8,1))),"",INDIRECT("R6.Voz!D"&amp;SUM(21,17*8,1))))</f>
        <v>N/A</v>
      </c>
      <c r="Q21" s="194" t="str">
        <f t="array" aca="1" ref="Q21" ca="1">IF($B21="","",IF(ISBLANK(INDIRECT("R6.Voz!D"&amp;SUM(21,17*9,1))),"",INDIRECT("R6.Voz!D"&amp;SUM(21,17*9,1))))</f>
        <v>N/A</v>
      </c>
      <c r="R21" s="194" t="str">
        <f t="array" aca="1" ref="R21" ca="1">IF($B21="","",IF(ISBLANK(INDIRECT("R6.Voz!D"&amp;SUM(21,17*10,1))),"",INDIRECT("R6.Voz!D"&amp;SUM(21,17*10,1))))</f>
        <v>N/A</v>
      </c>
      <c r="S21" s="194" t="str">
        <f t="array" aca="1" ref="S21" ca="1">IF($B21="","",IF(ISBLANK(INDIRECT("R6.Voz!D"&amp;SUM(21,17*11,1))),"",INDIRECT("R6.Voz!D"&amp;SUM(21,17*11,1))))</f>
        <v>N/A</v>
      </c>
      <c r="T21" s="194" t="str">
        <f t="array" aca="1" ref="T21" ca="1">IF($B21="","",IF(ISBLANK(INDIRECT("R6.Voz!D"&amp;SUM(21,17*12,1))),"",INDIRECT("R6.Voz!D"&amp;SUM(21,17*12,1))))</f>
        <v>N/A</v>
      </c>
      <c r="U21" s="194" t="str">
        <f t="array" aca="1" ref="U21" ca="1">IF($B21="","",IF(ISBLANK(INDIRECT("R6.Voz!D"&amp;SUM(21,17*13,1))),"",INDIRECT("R6.Voz!D"&amp;SUM(21,17*13,1))))</f>
        <v>N/A</v>
      </c>
      <c r="V21" s="194" t="str">
        <f t="array" aca="1" ref="V21" ca="1">IF($B21="","",IF(ISBLANK(INDIRECT("R6.Voz!D"&amp;SUM(21,17*14,1))),"",INDIRECT("R6.Voz!D"&amp;SUM(21,17*14,1))))</f>
        <v>N/A</v>
      </c>
      <c r="W21" s="194" t="str">
        <f t="array" aca="1" ref="W21" ca="1">IF($B21="","",IF(ISBLANK(INDIRECT("R6.Voz!D"&amp;SUM(21,17*15,1))),"",INDIRECT("R6.Voz!D"&amp;SUM(21,17*15,1))))</f>
        <v>N/A</v>
      </c>
      <c r="X21" s="194" t="str">
        <f t="array" aca="1" ref="X21" ca="1">IF($B21="","",IF(ISBLANK(INDIRECT("R6.Voz!D"&amp;SUM(21,17*16,1))),"",INDIRECT("R6.Voz!D"&amp;SUM(21,17*16,1))))</f>
        <v>N/A</v>
      </c>
      <c r="Y21" s="194" t="str">
        <f t="array" aca="1" ref="Y21" ca="1">IF($B21="","",IF(ISBLANK(INDIRECT("R6.Voz!D"&amp;SUM(21,17*17,1))),"",INDIRECT("R6.Voz!D"&amp;SUM(21,17*17,1))))</f>
        <v>N/A</v>
      </c>
      <c r="Z21" s="194" t="str">
        <f t="array" aca="1" ref="Z21" ca="1">IF($B21="","",IF(ISBLANK(INDIRECT("R6.Voz!D"&amp;SUM(21,17*18,1))),"",INDIRECT("R6.Voz!D"&amp;SUM(21,17*18,1))))</f>
        <v>N/A</v>
      </c>
      <c r="AA21" s="194" t="str">
        <f t="array" aca="1" ref="AA21" ca="1">IF($B21="","",IF(ISBLANK(INDIRECT("R7.Video!D"&amp;SUM(21,17*0,1))),"",INDIRECT("R7.Video!D"&amp;SUM(21,17*0,1))))</f>
        <v>N/A</v>
      </c>
      <c r="AB21" s="194" t="str">
        <f t="array" aca="1" ref="AB21" ca="1">IF($B21="","",IF(ISBLANK(INDIRECT("R7.Video!D"&amp;SUM(21,17*1,1))),"",INDIRECT("R7.Video!D"&amp;SUM(21,17*1,1))))</f>
        <v>N/A</v>
      </c>
      <c r="AC21" s="194" t="str">
        <f t="array" aca="1" ref="AC21" ca="1">IF($B21="","",IF(ISBLANK(INDIRECT("R7.Video!D"&amp;SUM(21,17*2,1))),"",INDIRECT("R7.Video!D"&amp;SUM(21,17*2,1))))</f>
        <v>N/A</v>
      </c>
      <c r="AD21" s="194" t="str">
        <f t="array" aca="1" ref="AD21" ca="1">IF($B21="","",IF(ISBLANK(INDIRECT("R7.Video!D"&amp;SUM(21,17*3,1))),"",INDIRECT("R7.Video!D"&amp;SUM(21,17*3,1))))</f>
        <v>N/A</v>
      </c>
      <c r="AE21" s="194" t="str">
        <f t="array" aca="1" ref="AE21" ca="1">IF($B21="","",IF(ISBLANK(INDIRECT("R7.Video!D"&amp;SUM(21,17*4,1))),"",INDIRECT("R7.Video!D"&amp;SUM(21,17*4,1))))</f>
        <v>N/A</v>
      </c>
      <c r="AF21" s="194" t="str">
        <f t="array" aca="1" ref="AF21" ca="1">IF($B21="","",IF(ISBLANK(INDIRECT("R7.Video!D"&amp;SUM(21,17*5,1))),"",INDIRECT("R7.Video!D"&amp;SUM(21,17*5,1))))</f>
        <v>N/A</v>
      </c>
      <c r="AG21" s="194" t="str">
        <f t="array" aca="1" ref="AG21" ca="1">IF($B21="","",IF(ISBLANK(INDIRECT("R7.Video!D"&amp;SUM(21,17*6,1))),"",INDIRECT("R7.Video!D"&amp;SUM(21,17*6,1))))</f>
        <v>N/A</v>
      </c>
      <c r="AH21" s="194" t="str">
        <f t="array" aca="1" ref="AH21" ca="1">IF($B21="","",IF(ISBLANK(INDIRECT("R7.Video!D"&amp;SUM(21,17*7,1))),"",INDIRECT("R7.Video!D"&amp;SUM(21,17*7,1))))</f>
        <v>N/A</v>
      </c>
      <c r="AI21" s="194" t="str">
        <f t="array" aca="1" ref="AI21" ca="1">IF($B21="","",IF(ISBLANK(INDIRECT("R7.Video!D"&amp;SUM(21,17*8,1))),"",INDIRECT("R7.Video!D"&amp;SUM(21,17*8,1))))</f>
        <v>N/A</v>
      </c>
      <c r="AJ21" s="194" t="str">
        <f t="array" aca="1" ref="AJ21" ca="1">IF($B21="","",IF(ISBLANK(INDIRECT("R9.Web!D"&amp;SUM(21,17*0,1))),"",INDIRECT("R9.Web!D"&amp;SUM(21,17*0,1))))</f>
        <v>Pasa</v>
      </c>
      <c r="AK21" s="194" t="str">
        <f t="array" aca="1" ref="AK21" ca="1">IF($B21="","",IF(ISBLANK(INDIRECT("R9.Web!D"&amp;SUM(21,17*1,1))),"",INDIRECT("R9.Web!D"&amp;SUM(21,17*1,1))))</f>
        <v>N/A</v>
      </c>
      <c r="AL21" s="194" t="str">
        <f t="array" aca="1" ref="AL21" ca="1">IF($B21="","",IF(ISBLANK(INDIRECT("R9.Web!D"&amp;SUM(21,17*2,1))),"",INDIRECT("R9.Web!D"&amp;SUM(21,17*2,1))))</f>
        <v>N/A</v>
      </c>
      <c r="AM21" s="194" t="str">
        <f t="array" aca="1" ref="AM21" ca="1">IF($B21="","",IF(ISBLANK(INDIRECT("R9.Web!D"&amp;SUM(21,17*3,1))),"",INDIRECT("R9.Web!D"&amp;SUM(21,17*3,1))))</f>
        <v>Pasa</v>
      </c>
      <c r="AN21" s="194" t="str">
        <f t="array" aca="1" ref="AN21" ca="1">IF($B21="","",IF(ISBLANK(INDIRECT("R9.Web!D"&amp;SUM(21,17*4,1))),"",INDIRECT("R9.Web!D"&amp;SUM(21,17*4,1))))</f>
        <v>Pasa</v>
      </c>
      <c r="AO21" s="194" t="str">
        <f t="array" aca="1" ref="AO21" ca="1">IF($B21="","",IF(ISBLANK(INDIRECT("R9.Web!D"&amp;SUM(21,17*5,1))),"",INDIRECT("R9.Web!D"&amp;SUM(21,17*5,1))))</f>
        <v>N/A</v>
      </c>
      <c r="AP21" s="194" t="str">
        <f t="array" aca="1" ref="AP21" ca="1">IF($B21="","",IF(ISBLANK(INDIRECT("R9.Web!D"&amp;SUM(21,17*6,1))),"",INDIRECT("R9.Web!D"&amp;SUM(21,17*6,1))))</f>
        <v>Pasa</v>
      </c>
      <c r="AQ21" s="194" t="str">
        <f t="array" aca="1" ref="AQ21" ca="1">IF($B21="","",IF(ISBLANK(INDIRECT("R9.Web!D"&amp;SUM(21,17*7,1))),"",INDIRECT("R9.Web!D"&amp;SUM(21,17*7,1))))</f>
        <v>Pasa</v>
      </c>
      <c r="AR21" s="194" t="str">
        <f t="array" aca="1" ref="AR21" ca="1">IF($B21="","",IF(ISBLANK(INDIRECT("R9.Web!D"&amp;SUM(21,17*8,1))),"",INDIRECT("R9.Web!D"&amp;SUM(21,17*8,1))))</f>
        <v>Pasa</v>
      </c>
      <c r="AS21" s="194" t="str">
        <f t="array" aca="1" ref="AS21" ca="1">IF($B21="","",IF(ISBLANK(INDIRECT("R9.Web!D"&amp;SUM(21,17*9,1))),"",INDIRECT("R9.Web!D"&amp;SUM(21,17*9,1))))</f>
        <v>Pasa</v>
      </c>
      <c r="AT21" s="194" t="str">
        <f t="array" aca="1" ref="AT21" ca="1">IF($B21="","",IF(ISBLANK(INDIRECT("R9.Web!D"&amp;SUM(21,17*10,1))),"",INDIRECT("R9.Web!D"&amp;SUM(21,17*10,1))))</f>
        <v>Falla</v>
      </c>
      <c r="AU21" s="194" t="str">
        <f t="array" aca="1" ref="AU21" ca="1">IF($B21="","",IF(ISBLANK(INDIRECT("R9.Web!D"&amp;SUM(21,17*11,1))),"",INDIRECT("R9.Web!D"&amp;SUM(21,17*11,1))))</f>
        <v>N/A</v>
      </c>
      <c r="AV21" s="194" t="str">
        <f t="array" aca="1" ref="AV21" ca="1">IF($B21="","",IF(ISBLANK(INDIRECT("R9.Web!D"&amp;SUM(21,17*12,1))),"",INDIRECT("R9.Web!D"&amp;SUM(21,17*12,1))))</f>
        <v>Pasa</v>
      </c>
      <c r="AW21" s="194" t="str">
        <f t="array" aca="1" ref="AW21" ca="1">IF($B21="","",IF(ISBLANK(INDIRECT("R9.Web!D"&amp;SUM(21,17*13,1))),"",INDIRECT("R9.Web!D"&amp;SUM(21,17*13,1))))</f>
        <v>Pasa</v>
      </c>
      <c r="AX21" s="194" t="str">
        <f t="array" aca="1" ref="AX21" ca="1">IF($B21="","",IF(ISBLANK(INDIRECT("R9.Web!D"&amp;SUM(21,17*14,1))),"",INDIRECT("R9.Web!D"&amp;SUM(21,17*14,1))))</f>
        <v>Pasa</v>
      </c>
      <c r="AY21" s="194" t="str">
        <f t="array" aca="1" ref="AY21" ca="1">IF($B21="","",IF(ISBLANK(INDIRECT("R9.Web!D"&amp;SUM(21,17*15,1))),"",INDIRECT("R9.Web!D"&amp;SUM(21,17*15,1))))</f>
        <v>Pasa</v>
      </c>
      <c r="AZ21" s="194" t="str">
        <f t="array" aca="1" ref="AZ21" ca="1">IF($B21="","",IF(ISBLANK(INDIRECT("R9.Web!D"&amp;SUM(21,17*16,1))),"",INDIRECT("R9.Web!D"&amp;SUM(21,17*16,1))))</f>
        <v>Falla</v>
      </c>
      <c r="BA21" s="194" t="str">
        <f t="array" aca="1" ref="BA21" ca="1">IF($B21="","",IF(ISBLANK(INDIRECT("R9.Web!D"&amp;SUM(21,17*17,1))),"",INDIRECT("R9.Web!D"&amp;SUM(21,17*17,1))))</f>
        <v>Pasa</v>
      </c>
      <c r="BB21" s="194" t="str">
        <f t="array" aca="1" ref="BB21" ca="1">IF($B21="","",IF(ISBLANK(INDIRECT("R9.Web!D"&amp;SUM(21,17*18,1))),"",INDIRECT("R9.Web!D"&amp;SUM(21,17*18,1))))</f>
        <v>N/A</v>
      </c>
      <c r="BC21" s="194" t="str">
        <f t="array" aca="1" ref="BC21" ca="1">IF($B21="","",IF(ISBLANK(INDIRECT("R9.Web!D"&amp;SUM(21,17*19,1))),"",INDIRECT("R9.Web!D"&amp;SUM(21,17*19,1))))</f>
        <v>Pasa</v>
      </c>
      <c r="BD21" s="194" t="str">
        <f t="array" aca="1" ref="BD21" ca="1">IF($B21="","",IF(ISBLANK(INDIRECT("R9.Web!D"&amp;SUM(21,17*20,1))),"",INDIRECT("R9.Web!D"&amp;SUM(21,17*20,1))))</f>
        <v>N/A</v>
      </c>
      <c r="BE21" s="194" t="str">
        <f t="array" aca="1" ref="BE21" ca="1">IF($B21="","",IF(ISBLANK(INDIRECT("R9.Web!D"&amp;SUM(21,17*21,1))),"",INDIRECT("R9.Web!D"&amp;SUM(21,17*21,1))))</f>
        <v>Falla</v>
      </c>
      <c r="BF21" s="194" t="str">
        <f t="array" aca="1" ref="BF21" ca="1">IF($B21="","",IF(ISBLANK(INDIRECT("R9.Web!D"&amp;SUM(21,17*22,1))),"",INDIRECT("R9.Web!D"&amp;SUM(21,17*22,1))))</f>
        <v>N/A</v>
      </c>
      <c r="BG21" s="194" t="str">
        <f t="array" aca="1" ref="BG21" ca="1">IF($B21="","",IF(ISBLANK(INDIRECT("R9.Web!D"&amp;SUM(21,17*23,1))),"",INDIRECT("R9.Web!D"&amp;SUM(21,17*23,1))))</f>
        <v>Pasa</v>
      </c>
      <c r="BH21" s="194" t="str">
        <f t="array" aca="1" ref="BH21" ca="1">IF($B21="","",IF(ISBLANK(INDIRECT("R9.Web!D"&amp;SUM(21,17*24,1))),"",INDIRECT("R9.Web!D"&amp;SUM(21,17*24,1))))</f>
        <v>Pasa</v>
      </c>
      <c r="BI21" s="194" t="str">
        <f t="array" aca="1" ref="BI21" ca="1">IF($B21="","",IF(ISBLANK(INDIRECT("R9.Web!D"&amp;SUM(21,17*25,1))),"",INDIRECT("R9.Web!D"&amp;SUM(21,17*25,1))))</f>
        <v>N/A</v>
      </c>
      <c r="BJ21" s="194" t="str">
        <f t="array" aca="1" ref="BJ21" ca="1">IF($B21="","",IF(ISBLANK(INDIRECT("R9.Web!D"&amp;SUM(21,17*26,1))),"",INDIRECT("R9.Web!D"&amp;SUM(21,17*26,1))))</f>
        <v>Pasa</v>
      </c>
      <c r="BK21" s="194" t="str">
        <f t="array" aca="1" ref="BK21" ca="1">IF($B21="","",IF(ISBLANK(INDIRECT("R9.Web!D"&amp;SUM(21,17*27,1))),"",INDIRECT("R9.Web!D"&amp;SUM(21,17*27,1))))</f>
        <v>Falla</v>
      </c>
      <c r="BL21" s="194" t="str">
        <f t="array" aca="1" ref="BL21" ca="1">IF($B21="","",IF(ISBLANK(INDIRECT("R9.Web!D"&amp;SUM(21,17*28,1))),"",INDIRECT("R9.Web!D"&amp;SUM(21,17*28,1))))</f>
        <v>Pasa</v>
      </c>
      <c r="BM21" s="194" t="str">
        <f t="array" aca="1" ref="BM21" ca="1">IF($B21="","",IF(ISBLANK(INDIRECT("R9.Web!D"&amp;SUM(21,17*29,1))),"",INDIRECT("R9.Web!D"&amp;SUM(21,17*29,1))))</f>
        <v>Pasa</v>
      </c>
      <c r="BN21" s="194" t="str">
        <f t="array" aca="1" ref="BN21" ca="1">IF($B21="","",IF(ISBLANK(INDIRECT("R9.Web!D"&amp;SUM(21,17*30,1))),"",INDIRECT("R9.Web!D"&amp;SUM(21,17*30,1))))</f>
        <v>Pasa</v>
      </c>
      <c r="BO21" s="194" t="str">
        <f t="array" aca="1" ref="BO21" ca="1">IF($B21="","",IF(ISBLANK(INDIRECT("R9.Web!D"&amp;SUM(21,17*31,1))),"",INDIRECT("R9.Web!D"&amp;SUM(21,17*31,1))))</f>
        <v>N/A</v>
      </c>
      <c r="BP21" s="194" t="str">
        <f t="array" aca="1" ref="BP21" ca="1">IF($B21="","",IF(ISBLANK(INDIRECT("R9.Web!D"&amp;SUM(21,17*32,1))),"",INDIRECT("R9.Web!D"&amp;SUM(21,17*32,1))))</f>
        <v>N/A</v>
      </c>
      <c r="BQ21" s="194" t="str">
        <f t="array" aca="1" ref="BQ21" ca="1">IF($B21="","",IF(ISBLANK(INDIRECT("R9.Web!D"&amp;SUM(21,17*33,1))),"",INDIRECT("R9.Web!D"&amp;SUM(21,17*33,1))))</f>
        <v>N/A</v>
      </c>
      <c r="BR21" s="194" t="str">
        <f t="array" aca="1" ref="BR21" ca="1">IF($B21="","",IF(ISBLANK(INDIRECT("R9.Web!D"&amp;SUM(21,17*34,1))),"",INDIRECT("R9.Web!D"&amp;SUM(21,17*34,1))))</f>
        <v>Pasa</v>
      </c>
      <c r="BS21" s="194" t="str">
        <f t="array" aca="1" ref="BS21" ca="1">IF($B21="","",IF(ISBLANK(INDIRECT("R9.Web!D"&amp;SUM(21,17*35,1))),"",INDIRECT("R9.Web!D"&amp;SUM(21,17*35,1))))</f>
        <v>N/A</v>
      </c>
      <c r="BT21" s="194" t="str">
        <f t="array" aca="1" ref="BT21" ca="1">IF($B21="","",IF(ISBLANK(INDIRECT("R9.Web!D"&amp;SUM(21,17*36,1))),"",INDIRECT("R9.Web!D"&amp;SUM(21,17*36,1))))</f>
        <v>Pasa</v>
      </c>
      <c r="BU21" s="194" t="str">
        <f t="array" aca="1" ref="BU21" ca="1">IF($B21="","",IF(ISBLANK(INDIRECT("R9.Web!D"&amp;SUM(21,17*37,1))),"",INDIRECT("R9.Web!D"&amp;SUM(21,17*37,1))))</f>
        <v>Pasa</v>
      </c>
      <c r="BV21" s="194" t="str">
        <f t="array" aca="1" ref="BV21" ca="1">IF($B21="","",IF(ISBLANK(INDIRECT("R9.Web!D"&amp;SUM(21,17*38,1))),"",INDIRECT("R9.Web!D"&amp;SUM(21,17*38,1))))</f>
        <v>N/A</v>
      </c>
      <c r="BW21" s="194" t="str">
        <f t="array" aca="1" ref="BW21" ca="1">IF($B21="","",IF(ISBLANK(INDIRECT("R9.Web!D"&amp;SUM(21,17*39,1))),"",INDIRECT("R9.Web!D"&amp;SUM(21,17*39,1))))</f>
        <v>N/A</v>
      </c>
      <c r="BX21" s="194" t="str">
        <f t="array" aca="1" ref="BX21" ca="1">IF($B21="","",IF(ISBLANK(INDIRECT("R9.Web!D"&amp;SUM(21,17*40,1))),"",INDIRECT("R9.Web!D"&amp;SUM(21,17*40,1))))</f>
        <v>Pasa</v>
      </c>
      <c r="BY21" s="194" t="str">
        <f t="array" aca="1" ref="BY21" ca="1">IF($B21="","",IF(ISBLANK(INDIRECT("R9.Web!D"&amp;SUM(21,17*41,1))),"",INDIRECT("R9.Web!D"&amp;SUM(21,17*41,1))))</f>
        <v>Pasa</v>
      </c>
      <c r="BZ21" s="194" t="str">
        <f t="array" aca="1" ref="BZ21" ca="1">IF($B21="","",IF(ISBLANK(INDIRECT("R9.Web!D"&amp;SUM(21,17*42,1))),"",INDIRECT("R9.Web!D"&amp;SUM(21,17*42,1))))</f>
        <v>Pasa</v>
      </c>
      <c r="CA21" s="194" t="str">
        <f t="array" aca="1" ref="CA21" ca="1">IF($B21="","",IF(ISBLANK(INDIRECT("R9.Web!D"&amp;SUM(21,17*43,1))),"",INDIRECT("R9.Web!D"&amp;SUM(21,17*43,1))))</f>
        <v>Falla</v>
      </c>
      <c r="CB21" s="194" t="str">
        <f t="array" aca="1" ref="CB21" ca="1">IF($B21="","",IF(ISBLANK(INDIRECT("R9.Web!D"&amp;SUM(21,17*44,1))),"",INDIRECT("R9.Web!D"&amp;SUM(21,17*44,1))))</f>
        <v>Falla</v>
      </c>
      <c r="CC21" s="194" t="str">
        <f t="array" aca="1" ref="CC21" ca="1">IF($B21="","",IF(ISBLANK(INDIRECT("R9.Web!D"&amp;SUM(21,17*45,1))),"",INDIRECT("R9.Web!D"&amp;SUM(21,17*45,1))))</f>
        <v>N/A</v>
      </c>
      <c r="CD21" s="194" t="str">
        <f t="array" aca="1" ref="CD21" ca="1">IF($B21="","",IF(ISBLANK(INDIRECT("R9.Web!D"&amp;SUM(21,17*46,1))),"",INDIRECT("R9.Web!D"&amp;SUM(21,17*46,1))))</f>
        <v>N/A</v>
      </c>
      <c r="CE21" s="194" t="str">
        <f t="array" aca="1" ref="CE21" ca="1">IF($B21="","",IF(ISBLANK(INDIRECT("R9.Web!D"&amp;SUM(21,17*47,1))),"",INDIRECT("R9.Web!D"&amp;SUM(21,17*47,1))))</f>
        <v>N/A</v>
      </c>
      <c r="CF21" s="194" t="str">
        <f t="array" aca="1" ref="CF21" ca="1">IF($B21="","",IF(ISBLANK(INDIRECT("R9.Web!D"&amp;SUM(21,17*48,1))),"",INDIRECT("R9.Web!D"&amp;SUM(21,17*48,1))))</f>
        <v>Falla</v>
      </c>
      <c r="CG21" s="194" t="str">
        <f t="array" aca="1" ref="CG21" ca="1">IF($B21="","",IF(ISBLANK(INDIRECT("R9.Web!D"&amp;SUM(21,17*49,1))),"",INDIRECT("R9.Web!D"&amp;SUM(21,17*49,1))))</f>
        <v>N/A</v>
      </c>
      <c r="CH21" s="194" t="str">
        <f t="array" aca="1" ref="CH21" ca="1">IF($B21="","",IF(ISBLANK(INDIRECT("R11.Software!D"&amp;SUM(21,17*0,1))),"",INDIRECT("R11.Software!D"&amp;SUM(21,17*0,1))))</f>
        <v>N/A</v>
      </c>
      <c r="CI21" s="194" t="str">
        <f t="array" aca="1" ref="CI21" ca="1">IF($B21="","",IF(ISBLANK(INDIRECT("R11.Software!D"&amp;SUM(21,17*1,1))),"",INDIRECT("R11.Software!D"&amp;SUM(21,17*1,1))))</f>
        <v>Falla</v>
      </c>
      <c r="CJ21" s="194" t="str">
        <f t="array" aca="1" ref="CJ21" ca="1">IF($B21="","",IF(ISBLANK(INDIRECT("R11.Software!D"&amp;SUM(21,17*2,1))),"",INDIRECT("R11.Software!D"&amp;SUM(21,17*2,1))))</f>
        <v>Falla</v>
      </c>
      <c r="CK21" s="194" t="str">
        <f t="array" aca="1" ref="CK21" ca="1">IF($B21="","",IF(ISBLANK(INDIRECT("R11.Software!D"&amp;SUM(21,17*3,1))),"",INDIRECT("R11.Software!D"&amp;SUM(21,17*3,1))))</f>
        <v>N/A</v>
      </c>
      <c r="CL21" s="194" t="str">
        <f t="array" aca="1" ref="CL21" ca="1">IF($B21="","",IF(ISBLANK(INDIRECT("R11.Software!D"&amp;SUM(21,17*4,1))),"",INDIRECT("R11.Software!D"&amp;SUM(21,17*4,1))))</f>
        <v>N/A</v>
      </c>
      <c r="CM21" s="194" t="str">
        <f t="array" aca="1" ref="CM21" ca="1">IF($B21="","",IF(ISBLANK(INDIRECT("R11.Software!D"&amp;SUM(21,17*5,1))),"",INDIRECT("R11.Software!D"&amp;SUM(21,17*5,1))))</f>
        <v>N/A</v>
      </c>
      <c r="CN21" s="194" t="str">
        <f t="array" aca="1" ref="CN21" ca="1">IF($B21="","",IF(ISBLANK(INDIRECT("R12.ServiciosApoyo!D"&amp;SUM(21,17*0,1))),"",INDIRECT("R12.ServiciosApoyo!D"&amp;SUM(21,17*0,1))))</f>
        <v>N/A</v>
      </c>
      <c r="CO21" s="194" t="str">
        <f t="array" aca="1" ref="CO21" ca="1">IF($B21="","",IF(ISBLANK(INDIRECT("R12.ServiciosApoyo!D"&amp;SUM(21,17*1,1))),"",INDIRECT("R12.ServiciosApoyo!D"&amp;SUM(21,17*1,1))))</f>
        <v>N/A</v>
      </c>
      <c r="CP21" s="194" t="str">
        <f t="array" aca="1" ref="CP21" ca="1">IF($B21="","",IF(ISBLANK(INDIRECT("R12.ServiciosApoyo!D"&amp;SUM(21,17*2,1))),"",INDIRECT("R12.ServiciosApoyo!D"&amp;SUM(21,17*2,1))))</f>
        <v>N/A</v>
      </c>
      <c r="CQ21" s="194" t="str">
        <f t="array" aca="1" ref="CQ21" ca="1">IF($B21="","",IF(ISBLANK(INDIRECT("R12.ServiciosApoyo!D"&amp;SUM(21,17*3,1))),"",INDIRECT("R12.ServiciosApoyo!D"&amp;SUM(21,17*3,1))))</f>
        <v>N/A</v>
      </c>
      <c r="CR21" s="194" t="str">
        <f t="array" aca="1" ref="CR21" ca="1">IF($B21="","",IF(ISBLANK(INDIRECT("R12.ServiciosApoyo!D"&amp;SUM(21,17*4,1))),"",INDIRECT("R12.ServiciosApoyo!D"&amp;SUM(21,17*4,1))))</f>
        <v>N/A</v>
      </c>
      <c r="CS21" s="22"/>
      <c r="CT21" s="22"/>
      <c r="CU21" s="196"/>
    </row>
    <row r="22" spans="1:99" ht="12.75" customHeight="1">
      <c r="A22" s="22"/>
      <c r="B22" s="98">
        <f t="array" ref="B22">IFERROR(INDEX('03.Muestra'!$B$8:$B$17,SMALL(IF("Página Web"='03.Muestra'!$D$8:$D$17,ROW('03.Muestra'!$B$8:$B$17)-MIN(ROW('03.Muestra'!$D$8:$D$17))+1,""),ROW()-19)),"")</f>
        <v>3</v>
      </c>
      <c r="C22" s="193" t="str">
        <f t="array" ref="C22">IFERROR(INDEX('03.Muestra'!$C$8:$C$17,SMALL(IF("Página Web"='03.Muestra'!$D$8:$D$17,ROW('03.Muestra'!$C$8:$C$17)-MIN(ROW('03.Muestra'!$D$8:$D$17))+1,""),ROW()-19)),"")</f>
        <v>Servicios</v>
      </c>
      <c r="D22" s="130" t="str">
        <f t="array" ref="D22">IFERROR(INDEX('03.Muestra'!$F$8:$F$17,SMALL(IF("Página Web"='03.Muestra'!$D$8:$D$17,ROW('03.Muestra'!$F$8:$F$17)-MIN(ROW('03.Muestra'!$D$8:$D$17))+1,""),ROW()-19)),"")</f>
        <v>https://pigmentoayd.com/servicios</v>
      </c>
      <c r="E22" s="194" t="str">
        <f t="array" aca="1" ref="E22" ca="1">IF($B22="","",IF(ISBLANK(INDIRECT("R5.Genéricos!D"&amp;SUM(21,17*0,1))),"",INDIRECT("R5.Genéricos!D"&amp;SUM(21,17*0,1))))</f>
        <v>Pasa</v>
      </c>
      <c r="F22" s="194" t="str">
        <f t="array" aca="1" ref="F22" ca="1">IF($B22="","",IF(ISBLANK(INDIRECT("R5.Genéricos!D"&amp;SUM(21,17*1,3))),"",INDIRECT("R5.Genéricos!D"&amp;SUM(21,17*1,3))))</f>
        <v>Pasa</v>
      </c>
      <c r="G22" s="194" t="str">
        <f t="array" aca="1" ref="G22" ca="1">IF($B22="","",IF(ISBLANK(INDIRECT("R5.Genéricos!D"&amp;SUM(21,17*2,1))),"",INDIRECT("R5.Genéricos!D"&amp;SUM(21,17*2,1))))</f>
        <v>Pasa</v>
      </c>
      <c r="H22" s="194" t="str">
        <f t="array" aca="1" ref="H22" ca="1">IF($B22="","",IF(ISBLANK(INDIRECT("R6.Voz!D"&amp;SUM(21,17*0,1))),"",INDIRECT("R6.Voz!D"&amp;SUM(21,17*0,1))))</f>
        <v>N/A</v>
      </c>
      <c r="I22" s="194" t="str">
        <f t="array" aca="1" ref="I22" ca="1">IF($B22="","",IF(ISBLANK(INDIRECT("R6.Voz!D"&amp;SUM(21,17*1,1))),"",INDIRECT("R6.Voz!D"&amp;SUM(21,17*1,1))))</f>
        <v>N/A</v>
      </c>
      <c r="J22" s="194" t="str">
        <f t="array" aca="1" ref="J22" ca="1">IF($B22="","",IF(ISBLANK(INDIRECT("R6.Voz!D"&amp;SUM(21,17*2,1))),"",INDIRECT("R6.Voz!D"&amp;SUM(21,17*2,1))))</f>
        <v>N/A</v>
      </c>
      <c r="K22" s="194" t="str">
        <f t="array" aca="1" ref="K22" ca="1">IF($B22="","",IF(ISBLANK(INDIRECT("R6.Voz!D"&amp;SUM(21,17*3,1))),"",INDIRECT("R6.Voz!D"&amp;SUM(21,17*3,1))))</f>
        <v>N/A</v>
      </c>
      <c r="L22" s="194" t="str">
        <f t="array" aca="1" ref="L22" ca="1">IF($B22="","",IF(ISBLANK(INDIRECT("R6.Voz!D"&amp;SUM(21,17*4,1))),"",INDIRECT("R6.Voz!D"&amp;SUM(21,17*4,1))))</f>
        <v>N/A</v>
      </c>
      <c r="M22" s="194" t="str">
        <f t="array" aca="1" ref="M22" ca="1">IF($B22="","",IF(ISBLANK(INDIRECT("R6.Voz!D"&amp;SUM(21,17*5,1))),"",INDIRECT("R6.Voz!D"&amp;SUM(21,17*5,1))))</f>
        <v>N/A</v>
      </c>
      <c r="N22" s="194" t="str">
        <f t="array" aca="1" ref="N22" ca="1">IF($B22="","",IF(ISBLANK(INDIRECT("R6.Voz!D"&amp;SUM(21,17*6,1))),"",INDIRECT("R6.Voz!D"&amp;SUM(21,17*6,1))))</f>
        <v>N/A</v>
      </c>
      <c r="O22" s="194" t="str">
        <f t="array" aca="1" ref="O22" ca="1">IF($B22="","",IF(ISBLANK(INDIRECT("R6.Voz!D"&amp;SUM(21,17*7,1))),"",INDIRECT("R6.Voz!D"&amp;SUM(21,17*7,1))))</f>
        <v>N/A</v>
      </c>
      <c r="P22" s="194" t="str">
        <f t="array" aca="1" ref="P22" ca="1">IF($B22="","",IF(ISBLANK(INDIRECT("R6.Voz!D"&amp;SUM(21,17*8,1))),"",INDIRECT("R6.Voz!D"&amp;SUM(21,17*8,1))))</f>
        <v>N/A</v>
      </c>
      <c r="Q22" s="194" t="str">
        <f t="array" aca="1" ref="Q22" ca="1">IF($B22="","",IF(ISBLANK(INDIRECT("R6.Voz!D"&amp;SUM(21,17*9,1))),"",INDIRECT("R6.Voz!D"&amp;SUM(21,17*9,1))))</f>
        <v>N/A</v>
      </c>
      <c r="R22" s="194" t="str">
        <f t="array" aca="1" ref="R22" ca="1">IF($B22="","",IF(ISBLANK(INDIRECT("R6.Voz!D"&amp;SUM(21,17*10,1))),"",INDIRECT("R6.Voz!D"&amp;SUM(21,17*10,1))))</f>
        <v>N/A</v>
      </c>
      <c r="S22" s="194" t="str">
        <f t="array" aca="1" ref="S22" ca="1">IF($B22="","",IF(ISBLANK(INDIRECT("R6.Voz!D"&amp;SUM(21,17*11,1))),"",INDIRECT("R6.Voz!D"&amp;SUM(21,17*11,1))))</f>
        <v>N/A</v>
      </c>
      <c r="T22" s="194" t="str">
        <f t="array" aca="1" ref="T22" ca="1">IF($B22="","",IF(ISBLANK(INDIRECT("R6.Voz!D"&amp;SUM(21,17*12,1))),"",INDIRECT("R6.Voz!D"&amp;SUM(21,17*12,1))))</f>
        <v>N/A</v>
      </c>
      <c r="U22" s="194" t="str">
        <f t="array" aca="1" ref="U22" ca="1">IF($B22="","",IF(ISBLANK(INDIRECT("R6.Voz!D"&amp;SUM(21,17*13,1))),"",INDIRECT("R6.Voz!D"&amp;SUM(21,17*13,1))))</f>
        <v>N/A</v>
      </c>
      <c r="V22" s="194" t="str">
        <f t="array" aca="1" ref="V22" ca="1">IF($B22="","",IF(ISBLANK(INDIRECT("R6.Voz!D"&amp;SUM(21,17*14,1))),"",INDIRECT("R6.Voz!D"&amp;SUM(21,17*14,1))))</f>
        <v>N/A</v>
      </c>
      <c r="W22" s="194" t="str">
        <f t="array" aca="1" ref="W22" ca="1">IF($B22="","",IF(ISBLANK(INDIRECT("R6.Voz!D"&amp;SUM(21,17*15,1))),"",INDIRECT("R6.Voz!D"&amp;SUM(21,17*15,1))))</f>
        <v>N/A</v>
      </c>
      <c r="X22" s="194" t="str">
        <f t="array" aca="1" ref="X22" ca="1">IF($B22="","",IF(ISBLANK(INDIRECT("R6.Voz!D"&amp;SUM(21,17*16,1))),"",INDIRECT("R6.Voz!D"&amp;SUM(21,17*16,1))))</f>
        <v>N/A</v>
      </c>
      <c r="Y22" s="194" t="str">
        <f t="array" aca="1" ref="Y22" ca="1">IF($B22="","",IF(ISBLANK(INDIRECT("R6.Voz!D"&amp;SUM(21,17*17,1))),"",INDIRECT("R6.Voz!D"&amp;SUM(21,17*17,1))))</f>
        <v>N/A</v>
      </c>
      <c r="Z22" s="194" t="str">
        <f t="array" aca="1" ref="Z22" ca="1">IF($B22="","",IF(ISBLANK(INDIRECT("R6.Voz!D"&amp;SUM(21,17*18,1))),"",INDIRECT("R6.Voz!D"&amp;SUM(21,17*18,1))))</f>
        <v>N/A</v>
      </c>
      <c r="AA22" s="194" t="str">
        <f t="array" aca="1" ref="AA22" ca="1">IF($B22="","",IF(ISBLANK(INDIRECT("R7.Video!D"&amp;SUM(21,17*0,1))),"",INDIRECT("R7.Video!D"&amp;SUM(21,17*0,1))))</f>
        <v>N/A</v>
      </c>
      <c r="AB22" s="194" t="str">
        <f t="array" aca="1" ref="AB22" ca="1">IF($B22="","",IF(ISBLANK(INDIRECT("R7.Video!D"&amp;SUM(21,17*1,1))),"",INDIRECT("R7.Video!D"&amp;SUM(21,17*1,1))))</f>
        <v>N/A</v>
      </c>
      <c r="AC22" s="194" t="str">
        <f t="array" aca="1" ref="AC22" ca="1">IF($B22="","",IF(ISBLANK(INDIRECT("R7.Video!D"&amp;SUM(21,17*2,1))),"",INDIRECT("R7.Video!D"&amp;SUM(21,17*2,1))))</f>
        <v>N/A</v>
      </c>
      <c r="AD22" s="194" t="str">
        <f t="array" aca="1" ref="AD22" ca="1">IF($B22="","",IF(ISBLANK(INDIRECT("R7.Video!D"&amp;SUM(21,17*3,1))),"",INDIRECT("R7.Video!D"&amp;SUM(21,17*3,1))))</f>
        <v>N/A</v>
      </c>
      <c r="AE22" s="194" t="str">
        <f t="array" aca="1" ref="AE22" ca="1">IF($B22="","",IF(ISBLANK(INDIRECT("R7.Video!D"&amp;SUM(21,17*4,1))),"",INDIRECT("R7.Video!D"&amp;SUM(21,17*4,1))))</f>
        <v>N/A</v>
      </c>
      <c r="AF22" s="194" t="str">
        <f t="array" aca="1" ref="AF22" ca="1">IF($B22="","",IF(ISBLANK(INDIRECT("R7.Video!D"&amp;SUM(21,17*5,1))),"",INDIRECT("R7.Video!D"&amp;SUM(21,17*5,1))))</f>
        <v>N/A</v>
      </c>
      <c r="AG22" s="194" t="str">
        <f t="array" aca="1" ref="AG22" ca="1">IF($B22="","",IF(ISBLANK(INDIRECT("R7.Video!D"&amp;SUM(21,17*6,1))),"",INDIRECT("R7.Video!D"&amp;SUM(21,17*6,1))))</f>
        <v>N/A</v>
      </c>
      <c r="AH22" s="194" t="str">
        <f t="array" aca="1" ref="AH22" ca="1">IF($B22="","",IF(ISBLANK(INDIRECT("R7.Video!D"&amp;SUM(21,17*7,1))),"",INDIRECT("R7.Video!D"&amp;SUM(21,17*7,1))))</f>
        <v>N/A</v>
      </c>
      <c r="AI22" s="194" t="str">
        <f t="array" aca="1" ref="AI22" ca="1">IF($B22="","",IF(ISBLANK(INDIRECT("R7.Video!D"&amp;SUM(21,17*8,1))),"",INDIRECT("R7.Video!D"&amp;SUM(21,17*8,1))))</f>
        <v>N/A</v>
      </c>
      <c r="AJ22" s="194" t="str">
        <f t="array" aca="1" ref="AJ22" ca="1">IF($B22="","",IF(ISBLANK(INDIRECT("R9.Web!D"&amp;SUM(21,17*0,1))),"",INDIRECT("R9.Web!D"&amp;SUM(21,17*0,1))))</f>
        <v>Pasa</v>
      </c>
      <c r="AK22" s="194" t="str">
        <f t="array" aca="1" ref="AK22" ca="1">IF($B22="","",IF(ISBLANK(INDIRECT("R9.Web!D"&amp;SUM(21,17*1,1))),"",INDIRECT("R9.Web!D"&amp;SUM(21,17*1,1))))</f>
        <v>N/A</v>
      </c>
      <c r="AL22" s="194" t="str">
        <f t="array" aca="1" ref="AL22" ca="1">IF($B22="","",IF(ISBLANK(INDIRECT("R9.Web!D"&amp;SUM(21,17*2,1))),"",INDIRECT("R9.Web!D"&amp;SUM(21,17*2,1))))</f>
        <v>N/A</v>
      </c>
      <c r="AM22" s="194" t="str">
        <f t="array" aca="1" ref="AM22" ca="1">IF($B22="","",IF(ISBLANK(INDIRECT("R9.Web!D"&amp;SUM(21,17*3,1))),"",INDIRECT("R9.Web!D"&amp;SUM(21,17*3,1))))</f>
        <v>Pasa</v>
      </c>
      <c r="AN22" s="194" t="str">
        <f t="array" aca="1" ref="AN22" ca="1">IF($B22="","",IF(ISBLANK(INDIRECT("R9.Web!D"&amp;SUM(21,17*4,1))),"",INDIRECT("R9.Web!D"&amp;SUM(21,17*4,1))))</f>
        <v>Pasa</v>
      </c>
      <c r="AO22" s="194" t="str">
        <f t="array" aca="1" ref="AO22" ca="1">IF($B22="","",IF(ISBLANK(INDIRECT("R9.Web!D"&amp;SUM(21,17*5,1))),"",INDIRECT("R9.Web!D"&amp;SUM(21,17*5,1))))</f>
        <v>N/A</v>
      </c>
      <c r="AP22" s="194" t="str">
        <f t="array" aca="1" ref="AP22" ca="1">IF($B22="","",IF(ISBLANK(INDIRECT("R9.Web!D"&amp;SUM(21,17*6,1))),"",INDIRECT("R9.Web!D"&amp;SUM(21,17*6,1))))</f>
        <v>Pasa</v>
      </c>
      <c r="AQ22" s="194" t="str">
        <f t="array" aca="1" ref="AQ22" ca="1">IF($B22="","",IF(ISBLANK(INDIRECT("R9.Web!D"&amp;SUM(21,17*7,1))),"",INDIRECT("R9.Web!D"&amp;SUM(21,17*7,1))))</f>
        <v>Pasa</v>
      </c>
      <c r="AR22" s="194" t="str">
        <f t="array" aca="1" ref="AR22" ca="1">IF($B22="","",IF(ISBLANK(INDIRECT("R9.Web!D"&amp;SUM(21,17*8,1))),"",INDIRECT("R9.Web!D"&amp;SUM(21,17*8,1))))</f>
        <v>Pasa</v>
      </c>
      <c r="AS22" s="194" t="str">
        <f t="array" aca="1" ref="AS22" ca="1">IF($B22="","",IF(ISBLANK(INDIRECT("R9.Web!D"&amp;SUM(21,17*9,1))),"",INDIRECT("R9.Web!D"&amp;SUM(21,17*9,1))))</f>
        <v>Pasa</v>
      </c>
      <c r="AT22" s="194" t="str">
        <f t="array" aca="1" ref="AT22" ca="1">IF($B22="","",IF(ISBLANK(INDIRECT("R9.Web!D"&amp;SUM(21,17*10,1))),"",INDIRECT("R9.Web!D"&amp;SUM(21,17*10,1))))</f>
        <v>Falla</v>
      </c>
      <c r="AU22" s="194" t="str">
        <f t="array" aca="1" ref="AU22" ca="1">IF($B22="","",IF(ISBLANK(INDIRECT("R9.Web!D"&amp;SUM(21,17*11,1))),"",INDIRECT("R9.Web!D"&amp;SUM(21,17*11,1))))</f>
        <v>N/A</v>
      </c>
      <c r="AV22" s="194" t="str">
        <f t="array" aca="1" ref="AV22" ca="1">IF($B22="","",IF(ISBLANK(INDIRECT("R9.Web!D"&amp;SUM(21,17*12,1))),"",INDIRECT("R9.Web!D"&amp;SUM(21,17*12,1))))</f>
        <v>Pasa</v>
      </c>
      <c r="AW22" s="194" t="str">
        <f t="array" aca="1" ref="AW22" ca="1">IF($B22="","",IF(ISBLANK(INDIRECT("R9.Web!D"&amp;SUM(21,17*13,1))),"",INDIRECT("R9.Web!D"&amp;SUM(21,17*13,1))))</f>
        <v>Pasa</v>
      </c>
      <c r="AX22" s="194" t="str">
        <f t="array" aca="1" ref="AX22" ca="1">IF($B22="","",IF(ISBLANK(INDIRECT("R9.Web!D"&amp;SUM(21,17*14,1))),"",INDIRECT("R9.Web!D"&amp;SUM(21,17*14,1))))</f>
        <v>Pasa</v>
      </c>
      <c r="AY22" s="194" t="str">
        <f t="array" aca="1" ref="AY22" ca="1">IF($B22="","",IF(ISBLANK(INDIRECT("R9.Web!D"&amp;SUM(21,17*15,1))),"",INDIRECT("R9.Web!D"&amp;SUM(21,17*15,1))))</f>
        <v>Pasa</v>
      </c>
      <c r="AZ22" s="194" t="str">
        <f t="array" aca="1" ref="AZ22" ca="1">IF($B22="","",IF(ISBLANK(INDIRECT("R9.Web!D"&amp;SUM(21,17*16,1))),"",INDIRECT("R9.Web!D"&amp;SUM(21,17*16,1))))</f>
        <v>Falla</v>
      </c>
      <c r="BA22" s="194" t="str">
        <f t="array" aca="1" ref="BA22" ca="1">IF($B22="","",IF(ISBLANK(INDIRECT("R9.Web!D"&amp;SUM(21,17*17,1))),"",INDIRECT("R9.Web!D"&amp;SUM(21,17*17,1))))</f>
        <v>Pasa</v>
      </c>
      <c r="BB22" s="194" t="str">
        <f t="array" aca="1" ref="BB22" ca="1">IF($B22="","",IF(ISBLANK(INDIRECT("R9.Web!D"&amp;SUM(21,17*18,1))),"",INDIRECT("R9.Web!D"&amp;SUM(21,17*18,1))))</f>
        <v>N/A</v>
      </c>
      <c r="BC22" s="194" t="str">
        <f t="array" aca="1" ref="BC22" ca="1">IF($B22="","",IF(ISBLANK(INDIRECT("R9.Web!D"&amp;SUM(21,17*19,1))),"",INDIRECT("R9.Web!D"&amp;SUM(21,17*19,1))))</f>
        <v>Pasa</v>
      </c>
      <c r="BD22" s="194" t="str">
        <f t="array" aca="1" ref="BD22" ca="1">IF($B22="","",IF(ISBLANK(INDIRECT("R9.Web!D"&amp;SUM(21,17*20,1))),"",INDIRECT("R9.Web!D"&amp;SUM(21,17*20,1))))</f>
        <v>N/A</v>
      </c>
      <c r="BE22" s="194" t="str">
        <f t="array" aca="1" ref="BE22" ca="1">IF($B22="","",IF(ISBLANK(INDIRECT("R9.Web!D"&amp;SUM(21,17*21,1))),"",INDIRECT("R9.Web!D"&amp;SUM(21,17*21,1))))</f>
        <v>Falla</v>
      </c>
      <c r="BF22" s="194" t="str">
        <f t="array" aca="1" ref="BF22" ca="1">IF($B22="","",IF(ISBLANK(INDIRECT("R9.Web!D"&amp;SUM(21,17*22,1))),"",INDIRECT("R9.Web!D"&amp;SUM(21,17*22,1))))</f>
        <v>N/A</v>
      </c>
      <c r="BG22" s="194" t="str">
        <f t="array" aca="1" ref="BG22" ca="1">IF($B22="","",IF(ISBLANK(INDIRECT("R9.Web!D"&amp;SUM(21,17*23,1))),"",INDIRECT("R9.Web!D"&amp;SUM(21,17*23,1))))</f>
        <v>Pasa</v>
      </c>
      <c r="BH22" s="194" t="str">
        <f t="array" aca="1" ref="BH22" ca="1">IF($B22="","",IF(ISBLANK(INDIRECT("R9.Web!D"&amp;SUM(21,17*24,1))),"",INDIRECT("R9.Web!D"&amp;SUM(21,17*24,1))))</f>
        <v>Pasa</v>
      </c>
      <c r="BI22" s="194" t="str">
        <f t="array" aca="1" ref="BI22" ca="1">IF($B22="","",IF(ISBLANK(INDIRECT("R9.Web!D"&amp;SUM(21,17*25,1))),"",INDIRECT("R9.Web!D"&amp;SUM(21,17*25,1))))</f>
        <v>N/A</v>
      </c>
      <c r="BJ22" s="194" t="str">
        <f t="array" aca="1" ref="BJ22" ca="1">IF($B22="","",IF(ISBLANK(INDIRECT("R9.Web!D"&amp;SUM(21,17*26,1))),"",INDIRECT("R9.Web!D"&amp;SUM(21,17*26,1))))</f>
        <v>Pasa</v>
      </c>
      <c r="BK22" s="194" t="str">
        <f t="array" aca="1" ref="BK22" ca="1">IF($B22="","",IF(ISBLANK(INDIRECT("R9.Web!D"&amp;SUM(21,17*27,1))),"",INDIRECT("R9.Web!D"&amp;SUM(21,17*27,1))))</f>
        <v>Falla</v>
      </c>
      <c r="BL22" s="194" t="str">
        <f t="array" aca="1" ref="BL22" ca="1">IF($B22="","",IF(ISBLANK(INDIRECT("R9.Web!D"&amp;SUM(21,17*28,1))),"",INDIRECT("R9.Web!D"&amp;SUM(21,17*28,1))))</f>
        <v>Pasa</v>
      </c>
      <c r="BM22" s="194" t="str">
        <f t="array" aca="1" ref="BM22" ca="1">IF($B22="","",IF(ISBLANK(INDIRECT("R9.Web!D"&amp;SUM(21,17*29,1))),"",INDIRECT("R9.Web!D"&amp;SUM(21,17*29,1))))</f>
        <v>Pasa</v>
      </c>
      <c r="BN22" s="194" t="str">
        <f t="array" aca="1" ref="BN22" ca="1">IF($B22="","",IF(ISBLANK(INDIRECT("R9.Web!D"&amp;SUM(21,17*30,1))),"",INDIRECT("R9.Web!D"&amp;SUM(21,17*30,1))))</f>
        <v>Pasa</v>
      </c>
      <c r="BO22" s="194" t="str">
        <f t="array" aca="1" ref="BO22" ca="1">IF($B22="","",IF(ISBLANK(INDIRECT("R9.Web!D"&amp;SUM(21,17*31,1))),"",INDIRECT("R9.Web!D"&amp;SUM(21,17*31,1))))</f>
        <v>N/A</v>
      </c>
      <c r="BP22" s="194" t="str">
        <f t="array" aca="1" ref="BP22" ca="1">IF($B22="","",IF(ISBLANK(INDIRECT("R9.Web!D"&amp;SUM(21,17*32,1))),"",INDIRECT("R9.Web!D"&amp;SUM(21,17*32,1))))</f>
        <v>N/A</v>
      </c>
      <c r="BQ22" s="194" t="str">
        <f t="array" aca="1" ref="BQ22" ca="1">IF($B22="","",IF(ISBLANK(INDIRECT("R9.Web!D"&amp;SUM(21,17*33,1))),"",INDIRECT("R9.Web!D"&amp;SUM(21,17*33,1))))</f>
        <v>N/A</v>
      </c>
      <c r="BR22" s="194" t="str">
        <f t="array" aca="1" ref="BR22" ca="1">IF($B22="","",IF(ISBLANK(INDIRECT("R9.Web!D"&amp;SUM(21,17*34,1))),"",INDIRECT("R9.Web!D"&amp;SUM(21,17*34,1))))</f>
        <v>Pasa</v>
      </c>
      <c r="BS22" s="194" t="str">
        <f t="array" aca="1" ref="BS22" ca="1">IF($B22="","",IF(ISBLANK(INDIRECT("R9.Web!D"&amp;SUM(21,17*35,1))),"",INDIRECT("R9.Web!D"&amp;SUM(21,17*35,1))))</f>
        <v>N/A</v>
      </c>
      <c r="BT22" s="194" t="str">
        <f t="array" aca="1" ref="BT22" ca="1">IF($B22="","",IF(ISBLANK(INDIRECT("R9.Web!D"&amp;SUM(21,17*36,1))),"",INDIRECT("R9.Web!D"&amp;SUM(21,17*36,1))))</f>
        <v>Pasa</v>
      </c>
      <c r="BU22" s="194" t="str">
        <f t="array" aca="1" ref="BU22" ca="1">IF($B22="","",IF(ISBLANK(INDIRECT("R9.Web!D"&amp;SUM(21,17*37,1))),"",INDIRECT("R9.Web!D"&amp;SUM(21,17*37,1))))</f>
        <v>Pasa</v>
      </c>
      <c r="BV22" s="194" t="str">
        <f t="array" aca="1" ref="BV22" ca="1">IF($B22="","",IF(ISBLANK(INDIRECT("R9.Web!D"&amp;SUM(21,17*38,1))),"",INDIRECT("R9.Web!D"&amp;SUM(21,17*38,1))))</f>
        <v>N/A</v>
      </c>
      <c r="BW22" s="194" t="str">
        <f t="array" aca="1" ref="BW22" ca="1">IF($B22="","",IF(ISBLANK(INDIRECT("R9.Web!D"&amp;SUM(21,17*39,1))),"",INDIRECT("R9.Web!D"&amp;SUM(21,17*39,1))))</f>
        <v>N/A</v>
      </c>
      <c r="BX22" s="194" t="str">
        <f t="array" aca="1" ref="BX22" ca="1">IF($B22="","",IF(ISBLANK(INDIRECT("R9.Web!D"&amp;SUM(21,17*40,1))),"",INDIRECT("R9.Web!D"&amp;SUM(21,17*40,1))))</f>
        <v>Pasa</v>
      </c>
      <c r="BY22" s="194" t="str">
        <f t="array" aca="1" ref="BY22" ca="1">IF($B22="","",IF(ISBLANK(INDIRECT("R9.Web!D"&amp;SUM(21,17*41,1))),"",INDIRECT("R9.Web!D"&amp;SUM(21,17*41,1))))</f>
        <v>Pasa</v>
      </c>
      <c r="BZ22" s="194" t="str">
        <f t="array" aca="1" ref="BZ22" ca="1">IF($B22="","",IF(ISBLANK(INDIRECT("R9.Web!D"&amp;SUM(21,17*42,1))),"",INDIRECT("R9.Web!D"&amp;SUM(21,17*42,1))))</f>
        <v>Pasa</v>
      </c>
      <c r="CA22" s="194" t="str">
        <f t="array" aca="1" ref="CA22" ca="1">IF($B22="","",IF(ISBLANK(INDIRECT("R9.Web!D"&amp;SUM(21,17*43,1))),"",INDIRECT("R9.Web!D"&amp;SUM(21,17*43,1))))</f>
        <v>Falla</v>
      </c>
      <c r="CB22" s="194" t="str">
        <f t="array" aca="1" ref="CB22" ca="1">IF($B22="","",IF(ISBLANK(INDIRECT("R9.Web!D"&amp;SUM(21,17*44,1))),"",INDIRECT("R9.Web!D"&amp;SUM(21,17*44,1))))</f>
        <v>Falla</v>
      </c>
      <c r="CC22" s="194" t="str">
        <f t="array" aca="1" ref="CC22" ca="1">IF($B22="","",IF(ISBLANK(INDIRECT("R9.Web!D"&amp;SUM(21,17*45,1))),"",INDIRECT("R9.Web!D"&amp;SUM(21,17*45,1))))</f>
        <v>N/A</v>
      </c>
      <c r="CD22" s="194" t="str">
        <f t="array" aca="1" ref="CD22" ca="1">IF($B22="","",IF(ISBLANK(INDIRECT("R9.Web!D"&amp;SUM(21,17*46,1))),"",INDIRECT("R9.Web!D"&amp;SUM(21,17*46,1))))</f>
        <v>N/A</v>
      </c>
      <c r="CE22" s="194" t="str">
        <f t="array" aca="1" ref="CE22" ca="1">IF($B22="","",IF(ISBLANK(INDIRECT("R9.Web!D"&amp;SUM(21,17*47,1))),"",INDIRECT("R9.Web!D"&amp;SUM(21,17*47,1))))</f>
        <v>N/A</v>
      </c>
      <c r="CF22" s="194" t="str">
        <f t="array" aca="1" ref="CF22" ca="1">IF($B22="","",IF(ISBLANK(INDIRECT("R9.Web!D"&amp;SUM(21,17*48,1))),"",INDIRECT("R9.Web!D"&amp;SUM(21,17*48,1))))</f>
        <v>Falla</v>
      </c>
      <c r="CG22" s="194" t="str">
        <f t="array" aca="1" ref="CG22" ca="1">IF($B22="","",IF(ISBLANK(INDIRECT("R9.Web!D"&amp;SUM(21,17*49,1))),"",INDIRECT("R9.Web!D"&amp;SUM(21,17*49,1))))</f>
        <v>N/A</v>
      </c>
      <c r="CH22" s="194" t="str">
        <f t="array" aca="1" ref="CH22" ca="1">IF($B22="","",IF(ISBLANK(INDIRECT("R11.Software!D"&amp;SUM(21,17*0,1))),"",INDIRECT("R11.Software!D"&amp;SUM(21,17*0,1))))</f>
        <v>N/A</v>
      </c>
      <c r="CI22" s="194" t="str">
        <f t="array" aca="1" ref="CI22" ca="1">IF($B22="","",IF(ISBLANK(INDIRECT("R11.Software!D"&amp;SUM(21,17*1,1))),"",INDIRECT("R11.Software!D"&amp;SUM(21,17*1,1))))</f>
        <v>Falla</v>
      </c>
      <c r="CJ22" s="194" t="str">
        <f t="array" aca="1" ref="CJ22" ca="1">IF($B22="","",IF(ISBLANK(INDIRECT("R11.Software!D"&amp;SUM(21,17*2,1))),"",INDIRECT("R11.Software!D"&amp;SUM(21,17*2,1))))</f>
        <v>Falla</v>
      </c>
      <c r="CK22" s="194" t="str">
        <f t="array" aca="1" ref="CK22" ca="1">IF($B22="","",IF(ISBLANK(INDIRECT("R11.Software!D"&amp;SUM(21,17*3,1))),"",INDIRECT("R11.Software!D"&amp;SUM(21,17*3,1))))</f>
        <v>N/A</v>
      </c>
      <c r="CL22" s="194" t="str">
        <f t="array" aca="1" ref="CL22" ca="1">IF($B22="","",IF(ISBLANK(INDIRECT("R11.Software!D"&amp;SUM(21,17*4,1))),"",INDIRECT("R11.Software!D"&amp;SUM(21,17*4,1))))</f>
        <v>N/A</v>
      </c>
      <c r="CM22" s="194" t="str">
        <f t="array" aca="1" ref="CM22" ca="1">IF($B22="","",IF(ISBLANK(INDIRECT("R11.Software!D"&amp;SUM(21,17*5,1))),"",INDIRECT("R11.Software!D"&amp;SUM(21,17*5,1))))</f>
        <v>N/A</v>
      </c>
      <c r="CN22" s="194" t="str">
        <f t="array" aca="1" ref="CN22" ca="1">IF($B22="","",IF(ISBLANK(INDIRECT("R12.ServiciosApoyo!D"&amp;SUM(21,17*0,1))),"",INDIRECT("R12.ServiciosApoyo!D"&amp;SUM(21,17*0,1))))</f>
        <v>N/A</v>
      </c>
      <c r="CO22" s="194" t="str">
        <f t="array" aca="1" ref="CO22" ca="1">IF($B22="","",IF(ISBLANK(INDIRECT("R12.ServiciosApoyo!D"&amp;SUM(21,17*1,1))),"",INDIRECT("R12.ServiciosApoyo!D"&amp;SUM(21,17*1,1))))</f>
        <v>N/A</v>
      </c>
      <c r="CP22" s="194" t="str">
        <f t="array" aca="1" ref="CP22" ca="1">IF($B22="","",IF(ISBLANK(INDIRECT("R12.ServiciosApoyo!D"&amp;SUM(21,17*2,1))),"",INDIRECT("R12.ServiciosApoyo!D"&amp;SUM(21,17*2,1))))</f>
        <v>N/A</v>
      </c>
      <c r="CQ22" s="194" t="str">
        <f t="array" aca="1" ref="CQ22" ca="1">IF($B22="","",IF(ISBLANK(INDIRECT("R12.ServiciosApoyo!D"&amp;SUM(21,17*3,1))),"",INDIRECT("R12.ServiciosApoyo!D"&amp;SUM(21,17*3,1))))</f>
        <v>N/A</v>
      </c>
      <c r="CR22" s="194" t="str">
        <f t="array" aca="1" ref="CR22" ca="1">IF($B22="","",IF(ISBLANK(INDIRECT("R12.ServiciosApoyo!D"&amp;SUM(21,17*4,1))),"",INDIRECT("R12.ServiciosApoyo!D"&amp;SUM(21,17*4,1))))</f>
        <v>N/A</v>
      </c>
      <c r="CS22" s="22"/>
      <c r="CT22" s="22"/>
      <c r="CU22" s="196"/>
    </row>
    <row r="23" spans="1:99" ht="12.75" customHeight="1">
      <c r="A23" s="22"/>
      <c r="B23" s="98" t="str">
        <f t="array" ref="B23">IFERROR(INDEX('03.Muestra'!$B$8:$B$17,SMALL(IF("Página Web"='03.Muestra'!$D$8:$D$17,ROW('03.Muestra'!$B$8:$B$17)-MIN(ROW('03.Muestra'!$D$8:$D$17))+1,""),ROW()-19)),"")</f>
        <v/>
      </c>
      <c r="C23" s="193" t="str">
        <f t="array" ref="C23">IFERROR(INDEX('03.Muestra'!$C$8:$C$17,SMALL(IF("Página Web"='03.Muestra'!$D$8:$D$17,ROW('03.Muestra'!$C$8:$C$17)-MIN(ROW('03.Muestra'!$D$8:$D$17))+1,""),ROW()-19)),"")</f>
        <v/>
      </c>
      <c r="D23" s="129" t="str">
        <f t="array" ref="D23">IFERROR(INDEX('03.Muestra'!$F$8:$F$17,SMALL(IF("Página Web"='03.Muestra'!$D$8:$D$17,ROW('03.Muestra'!$F$8:$F$17)-MIN(ROW('03.Muestra'!$D$8:$D$17))+1,""),ROW()-19)),"")</f>
        <v/>
      </c>
      <c r="E23" s="194" t="str">
        <f t="array" aca="1" ref="E23" ca="1">IF($B23="","",IF(ISBLANK(INDIRECT("R5.Genéricos!D"&amp;SUM(21,17*0,1))),"",INDIRECT("R5.Genéricos!D"&amp;SUM(21,17*0,1))))</f>
        <v/>
      </c>
      <c r="F23" s="194" t="str">
        <f t="array" aca="1" ref="F23" ca="1">IF($B23="","",IF(ISBLANK(INDIRECT("R5.Genéricos!D"&amp;SUM(21,17*1,4))),"",INDIRECT("R5.Genéricos!D"&amp;SUM(21,17*1,4))))</f>
        <v/>
      </c>
      <c r="G23" s="194" t="str">
        <f t="array" aca="1" ref="G23" ca="1">IF($B23="","",IF(ISBLANK(INDIRECT("R5.Genéricos!D"&amp;SUM(21,17*2,1))),"",INDIRECT("R5.Genéricos!D"&amp;SUM(21,17*2,1))))</f>
        <v/>
      </c>
      <c r="H23" s="194" t="str">
        <f t="array" aca="1" ref="H23" ca="1">IF($B23="","",IF(ISBLANK(INDIRECT("R6.Voz!D"&amp;SUM(21,17*0,1))),"",INDIRECT("R6.Voz!D"&amp;SUM(21,17*0,1))))</f>
        <v/>
      </c>
      <c r="I23" s="194" t="str">
        <f t="array" aca="1" ref="I23" ca="1">IF($B23="","",IF(ISBLANK(INDIRECT("R6.Voz!D"&amp;SUM(21,17*1,1))),"",INDIRECT("R6.Voz!D"&amp;SUM(21,17*1,1))))</f>
        <v/>
      </c>
      <c r="J23" s="194" t="str">
        <f t="array" aca="1" ref="J23" ca="1">IF($B23="","",IF(ISBLANK(INDIRECT("R6.Voz!D"&amp;SUM(21,17*2,1))),"",INDIRECT("R6.Voz!D"&amp;SUM(21,17*2,1))))</f>
        <v/>
      </c>
      <c r="K23" s="194" t="str">
        <f t="array" aca="1" ref="K23" ca="1">IF($B23="","",IF(ISBLANK(INDIRECT("R6.Voz!D"&amp;SUM(21,17*3,1))),"",INDIRECT("R6.Voz!D"&amp;SUM(21,17*3,1))))</f>
        <v/>
      </c>
      <c r="L23" s="194" t="str">
        <f t="array" aca="1" ref="L23" ca="1">IF($B23="","",IF(ISBLANK(INDIRECT("R6.Voz!D"&amp;SUM(21,17*4,1))),"",INDIRECT("R6.Voz!D"&amp;SUM(21,17*4,1))))</f>
        <v/>
      </c>
      <c r="M23" s="194" t="str">
        <f t="array" aca="1" ref="M23" ca="1">IF($B23="","",IF(ISBLANK(INDIRECT("R6.Voz!D"&amp;SUM(21,17*5,1))),"",INDIRECT("R6.Voz!D"&amp;SUM(21,17*5,1))))</f>
        <v/>
      </c>
      <c r="N23" s="194" t="str">
        <f t="array" aca="1" ref="N23" ca="1">IF($B23="","",IF(ISBLANK(INDIRECT("R6.Voz!D"&amp;SUM(21,17*6,1))),"",INDIRECT("R6.Voz!D"&amp;SUM(21,17*6,1))))</f>
        <v/>
      </c>
      <c r="O23" s="194" t="str">
        <f t="array" aca="1" ref="O23" ca="1">IF($B23="","",IF(ISBLANK(INDIRECT("R6.Voz!D"&amp;SUM(21,17*7,1))),"",INDIRECT("R6.Voz!D"&amp;SUM(21,17*7,1))))</f>
        <v/>
      </c>
      <c r="P23" s="194" t="str">
        <f t="array" aca="1" ref="P23" ca="1">IF($B23="","",IF(ISBLANK(INDIRECT("R6.Voz!D"&amp;SUM(21,17*8,1))),"",INDIRECT("R6.Voz!D"&amp;SUM(21,17*8,1))))</f>
        <v/>
      </c>
      <c r="Q23" s="194" t="str">
        <f t="array" aca="1" ref="Q23" ca="1">IF($B23="","",IF(ISBLANK(INDIRECT("R6.Voz!D"&amp;SUM(21,17*9,1))),"",INDIRECT("R6.Voz!D"&amp;SUM(21,17*9,1))))</f>
        <v/>
      </c>
      <c r="R23" s="194" t="str">
        <f t="array" aca="1" ref="R23" ca="1">IF($B23="","",IF(ISBLANK(INDIRECT("R6.Voz!D"&amp;SUM(21,17*10,1))),"",INDIRECT("R6.Voz!D"&amp;SUM(21,17*10,1))))</f>
        <v/>
      </c>
      <c r="S23" s="194" t="str">
        <f t="array" aca="1" ref="S23" ca="1">IF($B23="","",IF(ISBLANK(INDIRECT("R6.Voz!D"&amp;SUM(21,17*11,1))),"",INDIRECT("R6.Voz!D"&amp;SUM(21,17*11,1))))</f>
        <v/>
      </c>
      <c r="T23" s="194" t="str">
        <f t="array" aca="1" ref="T23" ca="1">IF($B23="","",IF(ISBLANK(INDIRECT("R6.Voz!D"&amp;SUM(21,17*12,1))),"",INDIRECT("R6.Voz!D"&amp;SUM(21,17*12,1))))</f>
        <v/>
      </c>
      <c r="U23" s="194" t="str">
        <f t="array" aca="1" ref="U23" ca="1">IF($B23="","",IF(ISBLANK(INDIRECT("R6.Voz!D"&amp;SUM(21,17*13,1))),"",INDIRECT("R6.Voz!D"&amp;SUM(21,17*13,1))))</f>
        <v/>
      </c>
      <c r="V23" s="194" t="str">
        <f t="array" aca="1" ref="V23" ca="1">IF($B23="","",IF(ISBLANK(INDIRECT("R6.Voz!D"&amp;SUM(21,17*14,1))),"",INDIRECT("R6.Voz!D"&amp;SUM(21,17*14,1))))</f>
        <v/>
      </c>
      <c r="W23" s="194" t="str">
        <f t="array" aca="1" ref="W23" ca="1">IF($B23="","",IF(ISBLANK(INDIRECT("R6.Voz!D"&amp;SUM(21,17*15,1))),"",INDIRECT("R6.Voz!D"&amp;SUM(21,17*15,1))))</f>
        <v/>
      </c>
      <c r="X23" s="194" t="str">
        <f t="array" aca="1" ref="X23" ca="1">IF($B23="","",IF(ISBLANK(INDIRECT("R6.Voz!D"&amp;SUM(21,17*16,1))),"",INDIRECT("R6.Voz!D"&amp;SUM(21,17*16,1))))</f>
        <v/>
      </c>
      <c r="Y23" s="194" t="str">
        <f t="array" aca="1" ref="Y23" ca="1">IF($B23="","",IF(ISBLANK(INDIRECT("R6.Voz!D"&amp;SUM(21,17*17,1))),"",INDIRECT("R6.Voz!D"&amp;SUM(21,17*17,1))))</f>
        <v/>
      </c>
      <c r="Z23" s="194" t="str">
        <f t="array" aca="1" ref="Z23" ca="1">IF($B23="","",IF(ISBLANK(INDIRECT("R6.Voz!D"&amp;SUM(21,17*18,1))),"",INDIRECT("R6.Voz!D"&amp;SUM(21,17*18,1))))</f>
        <v/>
      </c>
      <c r="AA23" s="194" t="str">
        <f t="array" aca="1" ref="AA23" ca="1">IF($B23="","",IF(ISBLANK(INDIRECT("R7.Video!D"&amp;SUM(21,17*0,1))),"",INDIRECT("R7.Video!D"&amp;SUM(21,17*0,1))))</f>
        <v/>
      </c>
      <c r="AB23" s="194" t="str">
        <f t="array" aca="1" ref="AB23" ca="1">IF($B23="","",IF(ISBLANK(INDIRECT("R7.Video!D"&amp;SUM(21,17*1,1))),"",INDIRECT("R7.Video!D"&amp;SUM(21,17*1,1))))</f>
        <v/>
      </c>
      <c r="AC23" s="194" t="str">
        <f t="array" aca="1" ref="AC23" ca="1">IF($B23="","",IF(ISBLANK(INDIRECT("R7.Video!D"&amp;SUM(21,17*2,1))),"",INDIRECT("R7.Video!D"&amp;SUM(21,17*2,1))))</f>
        <v/>
      </c>
      <c r="AD23" s="194" t="str">
        <f t="array" aca="1" ref="AD23" ca="1">IF($B23="","",IF(ISBLANK(INDIRECT("R7.Video!D"&amp;SUM(21,17*3,1))),"",INDIRECT("R7.Video!D"&amp;SUM(21,17*3,1))))</f>
        <v/>
      </c>
      <c r="AE23" s="194" t="str">
        <f t="array" aca="1" ref="AE23" ca="1">IF($B23="","",IF(ISBLANK(INDIRECT("R7.Video!D"&amp;SUM(21,17*4,1))),"",INDIRECT("R7.Video!D"&amp;SUM(21,17*4,1))))</f>
        <v/>
      </c>
      <c r="AF23" s="194" t="str">
        <f t="array" aca="1" ref="AF23" ca="1">IF($B23="","",IF(ISBLANK(INDIRECT("R7.Video!D"&amp;SUM(21,17*5,1))),"",INDIRECT("R7.Video!D"&amp;SUM(21,17*5,1))))</f>
        <v/>
      </c>
      <c r="AG23" s="194" t="str">
        <f t="array" aca="1" ref="AG23" ca="1">IF($B23="","",IF(ISBLANK(INDIRECT("R7.Video!D"&amp;SUM(21,17*6,1))),"",INDIRECT("R7.Video!D"&amp;SUM(21,17*6,1))))</f>
        <v/>
      </c>
      <c r="AH23" s="194" t="str">
        <f t="array" aca="1" ref="AH23" ca="1">IF($B23="","",IF(ISBLANK(INDIRECT("R7.Video!D"&amp;SUM(21,17*7,1))),"",INDIRECT("R7.Video!D"&amp;SUM(21,17*7,1))))</f>
        <v/>
      </c>
      <c r="AI23" s="194" t="str">
        <f t="array" aca="1" ref="AI23" ca="1">IF($B23="","",IF(ISBLANK(INDIRECT("R7.Video!D"&amp;SUM(21,17*8,1))),"",INDIRECT("R7.Video!D"&amp;SUM(21,17*8,1))))</f>
        <v/>
      </c>
      <c r="AJ23" s="194" t="str">
        <f t="array" aca="1" ref="AJ23" ca="1">IF($B23="","",IF(ISBLANK(INDIRECT("R9.Web!D"&amp;SUM(21,17*0,1))),"",INDIRECT("R9.Web!D"&amp;SUM(21,17*0,1))))</f>
        <v/>
      </c>
      <c r="AK23" s="194" t="str">
        <f t="array" aca="1" ref="AK23" ca="1">IF($B23="","",IF(ISBLANK(INDIRECT("R9.Web!D"&amp;SUM(21,17*1,1))),"",INDIRECT("R9.Web!D"&amp;SUM(21,17*1,1))))</f>
        <v/>
      </c>
      <c r="AL23" s="194" t="str">
        <f t="array" aca="1" ref="AL23" ca="1">IF($B23="","",IF(ISBLANK(INDIRECT("R9.Web!D"&amp;SUM(21,17*2,1))),"",INDIRECT("R9.Web!D"&amp;SUM(21,17*2,1))))</f>
        <v/>
      </c>
      <c r="AM23" s="194" t="str">
        <f t="array" aca="1" ref="AM23" ca="1">IF($B23="","",IF(ISBLANK(INDIRECT("R9.Web!D"&amp;SUM(21,17*3,1))),"",INDIRECT("R9.Web!D"&amp;SUM(21,17*3,1))))</f>
        <v/>
      </c>
      <c r="AN23" s="194" t="str">
        <f t="array" aca="1" ref="AN23" ca="1">IF($B23="","",IF(ISBLANK(INDIRECT("R9.Web!D"&amp;SUM(21,17*4,1))),"",INDIRECT("R9.Web!D"&amp;SUM(21,17*4,1))))</f>
        <v/>
      </c>
      <c r="AO23" s="194" t="str">
        <f t="array" aca="1" ref="AO23" ca="1">IF($B23="","",IF(ISBLANK(INDIRECT("R9.Web!D"&amp;SUM(21,17*5,1))),"",INDIRECT("R9.Web!D"&amp;SUM(21,17*5,1))))</f>
        <v/>
      </c>
      <c r="AP23" s="194" t="str">
        <f t="array" aca="1" ref="AP23" ca="1">IF($B23="","",IF(ISBLANK(INDIRECT("R9.Web!D"&amp;SUM(21,17*6,1))),"",INDIRECT("R9.Web!D"&amp;SUM(21,17*6,1))))</f>
        <v/>
      </c>
      <c r="AQ23" s="194" t="str">
        <f t="array" aca="1" ref="AQ23" ca="1">IF($B23="","",IF(ISBLANK(INDIRECT("R9.Web!D"&amp;SUM(21,17*7,1))),"",INDIRECT("R9.Web!D"&amp;SUM(21,17*7,1))))</f>
        <v/>
      </c>
      <c r="AR23" s="194" t="str">
        <f t="array" aca="1" ref="AR23" ca="1">IF($B23="","",IF(ISBLANK(INDIRECT("R9.Web!D"&amp;SUM(21,17*8,1))),"",INDIRECT("R9.Web!D"&amp;SUM(21,17*8,1))))</f>
        <v/>
      </c>
      <c r="AS23" s="194" t="str">
        <f t="array" aca="1" ref="AS23" ca="1">IF($B23="","",IF(ISBLANK(INDIRECT("R9.Web!D"&amp;SUM(21,17*9,1))),"",INDIRECT("R9.Web!D"&amp;SUM(21,17*9,1))))</f>
        <v/>
      </c>
      <c r="AT23" s="194" t="str">
        <f t="array" aca="1" ref="AT23" ca="1">IF($B23="","",IF(ISBLANK(INDIRECT("R9.Web!D"&amp;SUM(21,17*10,1))),"",INDIRECT("R9.Web!D"&amp;SUM(21,17*10,1))))</f>
        <v/>
      </c>
      <c r="AU23" s="194" t="str">
        <f t="array" aca="1" ref="AU23" ca="1">IF($B23="","",IF(ISBLANK(INDIRECT("R9.Web!D"&amp;SUM(21,17*11,1))),"",INDIRECT("R9.Web!D"&amp;SUM(21,17*11,1))))</f>
        <v/>
      </c>
      <c r="AV23" s="194" t="str">
        <f t="array" aca="1" ref="AV23" ca="1">IF($B23="","",IF(ISBLANK(INDIRECT("R9.Web!D"&amp;SUM(21,17*12,1))),"",INDIRECT("R9.Web!D"&amp;SUM(21,17*12,1))))</f>
        <v/>
      </c>
      <c r="AW23" s="194" t="str">
        <f t="array" aca="1" ref="AW23" ca="1">IF($B23="","",IF(ISBLANK(INDIRECT("R9.Web!D"&amp;SUM(21,17*13,1))),"",INDIRECT("R9.Web!D"&amp;SUM(21,17*13,1))))</f>
        <v/>
      </c>
      <c r="AX23" s="194" t="str">
        <f t="array" aca="1" ref="AX23" ca="1">IF($B23="","",IF(ISBLANK(INDIRECT("R9.Web!D"&amp;SUM(21,17*14,1))),"",INDIRECT("R9.Web!D"&amp;SUM(21,17*14,1))))</f>
        <v/>
      </c>
      <c r="AY23" s="194" t="str">
        <f t="array" aca="1" ref="AY23" ca="1">IF($B23="","",IF(ISBLANK(INDIRECT("R9.Web!D"&amp;SUM(21,17*15,1))),"",INDIRECT("R9.Web!D"&amp;SUM(21,17*15,1))))</f>
        <v/>
      </c>
      <c r="AZ23" s="194" t="str">
        <f t="array" aca="1" ref="AZ23" ca="1">IF($B23="","",IF(ISBLANK(INDIRECT("R9.Web!D"&amp;SUM(21,17*16,1))),"",INDIRECT("R9.Web!D"&amp;SUM(21,17*16,1))))</f>
        <v/>
      </c>
      <c r="BA23" s="194" t="str">
        <f t="array" aca="1" ref="BA23" ca="1">IF($B23="","",IF(ISBLANK(INDIRECT("R9.Web!D"&amp;SUM(21,17*17,1))),"",INDIRECT("R9.Web!D"&amp;SUM(21,17*17,1))))</f>
        <v/>
      </c>
      <c r="BB23" s="194" t="str">
        <f t="array" aca="1" ref="BB23" ca="1">IF($B23="","",IF(ISBLANK(INDIRECT("R9.Web!D"&amp;SUM(21,17*18,1))),"",INDIRECT("R9.Web!D"&amp;SUM(21,17*18,1))))</f>
        <v/>
      </c>
      <c r="BC23" s="194" t="str">
        <f t="array" aca="1" ref="BC23" ca="1">IF($B23="","",IF(ISBLANK(INDIRECT("R9.Web!D"&amp;SUM(21,17*19,1))),"",INDIRECT("R9.Web!D"&amp;SUM(21,17*19,1))))</f>
        <v/>
      </c>
      <c r="BD23" s="194" t="str">
        <f t="array" aca="1" ref="BD23" ca="1">IF($B23="","",IF(ISBLANK(INDIRECT("R9.Web!D"&amp;SUM(21,17*20,1))),"",INDIRECT("R9.Web!D"&amp;SUM(21,17*20,1))))</f>
        <v/>
      </c>
      <c r="BE23" s="194" t="str">
        <f t="array" aca="1" ref="BE23" ca="1">IF($B23="","",IF(ISBLANK(INDIRECT("R9.Web!D"&amp;SUM(21,17*21,1))),"",INDIRECT("R9.Web!D"&amp;SUM(21,17*21,1))))</f>
        <v/>
      </c>
      <c r="BF23" s="194" t="str">
        <f t="array" aca="1" ref="BF23" ca="1">IF($B23="","",IF(ISBLANK(INDIRECT("R9.Web!D"&amp;SUM(21,17*22,1))),"",INDIRECT("R9.Web!D"&amp;SUM(21,17*22,1))))</f>
        <v/>
      </c>
      <c r="BG23" s="194" t="str">
        <f t="array" aca="1" ref="BG23" ca="1">IF($B23="","",IF(ISBLANK(INDIRECT("R9.Web!D"&amp;SUM(21,17*23,1))),"",INDIRECT("R9.Web!D"&amp;SUM(21,17*23,1))))</f>
        <v/>
      </c>
      <c r="BH23" s="194" t="str">
        <f t="array" aca="1" ref="BH23" ca="1">IF($B23="","",IF(ISBLANK(INDIRECT("R9.Web!D"&amp;SUM(21,17*24,1))),"",INDIRECT("R9.Web!D"&amp;SUM(21,17*24,1))))</f>
        <v/>
      </c>
      <c r="BI23" s="194" t="str">
        <f t="array" aca="1" ref="BI23" ca="1">IF($B23="","",IF(ISBLANK(INDIRECT("R9.Web!D"&amp;SUM(21,17*25,1))),"",INDIRECT("R9.Web!D"&amp;SUM(21,17*25,1))))</f>
        <v/>
      </c>
      <c r="BJ23" s="194" t="str">
        <f t="array" aca="1" ref="BJ23" ca="1">IF($B23="","",IF(ISBLANK(INDIRECT("R9.Web!D"&amp;SUM(21,17*26,1))),"",INDIRECT("R9.Web!D"&amp;SUM(21,17*26,1))))</f>
        <v/>
      </c>
      <c r="BK23" s="194" t="str">
        <f t="array" aca="1" ref="BK23" ca="1">IF($B23="","",IF(ISBLANK(INDIRECT("R9.Web!D"&amp;SUM(21,17*27,1))),"",INDIRECT("R9.Web!D"&amp;SUM(21,17*27,1))))</f>
        <v/>
      </c>
      <c r="BL23" s="194" t="str">
        <f t="array" aca="1" ref="BL23" ca="1">IF($B23="","",IF(ISBLANK(INDIRECT("R9.Web!D"&amp;SUM(21,17*28,1))),"",INDIRECT("R9.Web!D"&amp;SUM(21,17*28,1))))</f>
        <v/>
      </c>
      <c r="BM23" s="194" t="str">
        <f t="array" aca="1" ref="BM23" ca="1">IF($B23="","",IF(ISBLANK(INDIRECT("R9.Web!D"&amp;SUM(21,17*29,1))),"",INDIRECT("R9.Web!D"&amp;SUM(21,17*29,1))))</f>
        <v/>
      </c>
      <c r="BN23" s="194" t="str">
        <f t="array" aca="1" ref="BN23" ca="1">IF($B23="","",IF(ISBLANK(INDIRECT("R9.Web!D"&amp;SUM(21,17*30,1))),"",INDIRECT("R9.Web!D"&amp;SUM(21,17*30,1))))</f>
        <v/>
      </c>
      <c r="BO23" s="194" t="str">
        <f t="array" aca="1" ref="BO23" ca="1">IF($B23="","",IF(ISBLANK(INDIRECT("R9.Web!D"&amp;SUM(21,17*31,1))),"",INDIRECT("R9.Web!D"&amp;SUM(21,17*31,1))))</f>
        <v/>
      </c>
      <c r="BP23" s="194" t="str">
        <f t="array" aca="1" ref="BP23" ca="1">IF($B23="","",IF(ISBLANK(INDIRECT("R9.Web!D"&amp;SUM(21,17*32,1))),"",INDIRECT("R9.Web!D"&amp;SUM(21,17*32,1))))</f>
        <v/>
      </c>
      <c r="BQ23" s="194" t="str">
        <f t="array" aca="1" ref="BQ23" ca="1">IF($B23="","",IF(ISBLANK(INDIRECT("R9.Web!D"&amp;SUM(21,17*33,1))),"",INDIRECT("R9.Web!D"&amp;SUM(21,17*33,1))))</f>
        <v/>
      </c>
      <c r="BR23" s="194" t="str">
        <f t="array" aca="1" ref="BR23" ca="1">IF($B23="","",IF(ISBLANK(INDIRECT("R9.Web!D"&amp;SUM(21,17*34,1))),"",INDIRECT("R9.Web!D"&amp;SUM(21,17*34,1))))</f>
        <v/>
      </c>
      <c r="BS23" s="194" t="str">
        <f t="array" aca="1" ref="BS23" ca="1">IF($B23="","",IF(ISBLANK(INDIRECT("R9.Web!D"&amp;SUM(21,17*35,1))),"",INDIRECT("R9.Web!D"&amp;SUM(21,17*35,1))))</f>
        <v/>
      </c>
      <c r="BT23" s="194" t="str">
        <f t="array" aca="1" ref="BT23" ca="1">IF($B23="","",IF(ISBLANK(INDIRECT("R9.Web!D"&amp;SUM(21,17*36,1))),"",INDIRECT("R9.Web!D"&amp;SUM(21,17*36,1))))</f>
        <v/>
      </c>
      <c r="BU23" s="194" t="str">
        <f t="array" aca="1" ref="BU23" ca="1">IF($B23="","",IF(ISBLANK(INDIRECT("R9.Web!D"&amp;SUM(21,17*37,1))),"",INDIRECT("R9.Web!D"&amp;SUM(21,17*37,1))))</f>
        <v/>
      </c>
      <c r="BV23" s="194" t="str">
        <f t="array" aca="1" ref="BV23" ca="1">IF($B23="","",IF(ISBLANK(INDIRECT("R9.Web!D"&amp;SUM(21,17*38,1))),"",INDIRECT("R9.Web!D"&amp;SUM(21,17*38,1))))</f>
        <v/>
      </c>
      <c r="BW23" s="194" t="str">
        <f t="array" aca="1" ref="BW23" ca="1">IF($B23="","",IF(ISBLANK(INDIRECT("R9.Web!D"&amp;SUM(21,17*39,1))),"",INDIRECT("R9.Web!D"&amp;SUM(21,17*39,1))))</f>
        <v/>
      </c>
      <c r="BX23" s="194" t="str">
        <f t="array" aca="1" ref="BX23" ca="1">IF($B23="","",IF(ISBLANK(INDIRECT("R9.Web!D"&amp;SUM(21,17*40,1))),"",INDIRECT("R9.Web!D"&amp;SUM(21,17*40,1))))</f>
        <v/>
      </c>
      <c r="BY23" s="194" t="str">
        <f t="array" aca="1" ref="BY23" ca="1">IF($B23="","",IF(ISBLANK(INDIRECT("R9.Web!D"&amp;SUM(21,17*41,1))),"",INDIRECT("R9.Web!D"&amp;SUM(21,17*41,1))))</f>
        <v/>
      </c>
      <c r="BZ23" s="194" t="str">
        <f t="array" aca="1" ref="BZ23" ca="1">IF($B23="","",IF(ISBLANK(INDIRECT("R9.Web!D"&amp;SUM(21,17*42,1))),"",INDIRECT("R9.Web!D"&amp;SUM(21,17*42,1))))</f>
        <v/>
      </c>
      <c r="CA23" s="194" t="str">
        <f t="array" aca="1" ref="CA23" ca="1">IF($B23="","",IF(ISBLANK(INDIRECT("R9.Web!D"&amp;SUM(21,17*43,1))),"",INDIRECT("R9.Web!D"&amp;SUM(21,17*43,1))))</f>
        <v/>
      </c>
      <c r="CB23" s="194" t="str">
        <f t="array" aca="1" ref="CB23" ca="1">IF($B23="","",IF(ISBLANK(INDIRECT("R9.Web!D"&amp;SUM(21,17*44,1))),"",INDIRECT("R9.Web!D"&amp;SUM(21,17*44,1))))</f>
        <v/>
      </c>
      <c r="CC23" s="194" t="str">
        <f t="array" aca="1" ref="CC23" ca="1">IF($B23="","",IF(ISBLANK(INDIRECT("R9.Web!D"&amp;SUM(21,17*45,1))),"",INDIRECT("R9.Web!D"&amp;SUM(21,17*45,1))))</f>
        <v/>
      </c>
      <c r="CD23" s="194" t="str">
        <f t="array" aca="1" ref="CD23" ca="1">IF($B23="","",IF(ISBLANK(INDIRECT("R9.Web!D"&amp;SUM(21,17*46,1))),"",INDIRECT("R9.Web!D"&amp;SUM(21,17*46,1))))</f>
        <v/>
      </c>
      <c r="CE23" s="194" t="str">
        <f t="array" aca="1" ref="CE23" ca="1">IF($B23="","",IF(ISBLANK(INDIRECT("R9.Web!D"&amp;SUM(21,17*47,1))),"",INDIRECT("R9.Web!D"&amp;SUM(21,17*47,1))))</f>
        <v/>
      </c>
      <c r="CF23" s="194" t="str">
        <f t="array" aca="1" ref="CF23" ca="1">IF($B23="","",IF(ISBLANK(INDIRECT("R9.Web!D"&amp;SUM(21,17*48,1))),"",INDIRECT("R9.Web!D"&amp;SUM(21,17*48,1))))</f>
        <v/>
      </c>
      <c r="CG23" s="194" t="str">
        <f t="array" aca="1" ref="CG23" ca="1">IF($B23="","",IF(ISBLANK(INDIRECT("R9.Web!D"&amp;SUM(21,17*49,1))),"",INDIRECT("R9.Web!D"&amp;SUM(21,17*49,1))))</f>
        <v/>
      </c>
      <c r="CH23" s="194" t="str">
        <f t="array" aca="1" ref="CH23" ca="1">IF($B23="","",IF(ISBLANK(INDIRECT("R11.Software!D"&amp;SUM(21,17*0,1))),"",INDIRECT("R11.Software!D"&amp;SUM(21,17*0,1))))</f>
        <v/>
      </c>
      <c r="CI23" s="194" t="str">
        <f t="array" aca="1" ref="CI23" ca="1">IF($B23="","",IF(ISBLANK(INDIRECT("R11.Software!D"&amp;SUM(21,17*1,1))),"",INDIRECT("R11.Software!D"&amp;SUM(21,17*1,1))))</f>
        <v/>
      </c>
      <c r="CJ23" s="194" t="str">
        <f t="array" aca="1" ref="CJ23" ca="1">IF($B23="","",IF(ISBLANK(INDIRECT("R11.Software!D"&amp;SUM(21,17*2,1))),"",INDIRECT("R11.Software!D"&amp;SUM(21,17*2,1))))</f>
        <v/>
      </c>
      <c r="CK23" s="194" t="str">
        <f t="array" aca="1" ref="CK23" ca="1">IF($B23="","",IF(ISBLANK(INDIRECT("R11.Software!D"&amp;SUM(21,17*3,1))),"",INDIRECT("R11.Software!D"&amp;SUM(21,17*3,1))))</f>
        <v/>
      </c>
      <c r="CL23" s="194" t="str">
        <f t="array" aca="1" ref="CL23" ca="1">IF($B23="","",IF(ISBLANK(INDIRECT("R11.Software!D"&amp;SUM(21,17*4,1))),"",INDIRECT("R11.Software!D"&amp;SUM(21,17*4,1))))</f>
        <v/>
      </c>
      <c r="CM23" s="194" t="str">
        <f t="array" aca="1" ref="CM23" ca="1">IF($B23="","",IF(ISBLANK(INDIRECT("R11.Software!D"&amp;SUM(21,17*5,1))),"",INDIRECT("R11.Software!D"&amp;SUM(21,17*5,1))))</f>
        <v/>
      </c>
      <c r="CN23" s="194" t="str">
        <f t="array" aca="1" ref="CN23" ca="1">IF($B23="","",IF(ISBLANK(INDIRECT("R12.ServiciosApoyo!D"&amp;SUM(21,17*0,1))),"",INDIRECT("R12.ServiciosApoyo!D"&amp;SUM(21,17*0,1))))</f>
        <v/>
      </c>
      <c r="CO23" s="194" t="str">
        <f t="array" aca="1" ref="CO23" ca="1">IF($B23="","",IF(ISBLANK(INDIRECT("R12.ServiciosApoyo!D"&amp;SUM(21,17*1,1))),"",INDIRECT("R12.ServiciosApoyo!D"&amp;SUM(21,17*1,1))))</f>
        <v/>
      </c>
      <c r="CP23" s="194" t="str">
        <f t="array" aca="1" ref="CP23" ca="1">IF($B23="","",IF(ISBLANK(INDIRECT("R12.ServiciosApoyo!D"&amp;SUM(21,17*2,1))),"",INDIRECT("R12.ServiciosApoyo!D"&amp;SUM(21,17*2,1))))</f>
        <v/>
      </c>
      <c r="CQ23" s="194" t="str">
        <f t="array" aca="1" ref="CQ23" ca="1">IF($B23="","",IF(ISBLANK(INDIRECT("R12.ServiciosApoyo!D"&amp;SUM(21,17*3,1))),"",INDIRECT("R12.ServiciosApoyo!D"&amp;SUM(21,17*3,1))))</f>
        <v/>
      </c>
      <c r="CR23" s="194" t="str">
        <f t="array" aca="1" ref="CR23" ca="1">IF($B23="","",IF(ISBLANK(INDIRECT("R12.ServiciosApoyo!D"&amp;SUM(21,17*4,1))),"",INDIRECT("R12.ServiciosApoyo!D"&amp;SUM(21,17*4,1))))</f>
        <v/>
      </c>
      <c r="CS23" s="22"/>
      <c r="CT23" s="22"/>
      <c r="CU23" s="196"/>
    </row>
    <row r="24" spans="1:99" ht="12.75" customHeight="1">
      <c r="A24" s="22"/>
      <c r="B24" s="98" t="str">
        <f t="array" ref="B24">IFERROR(INDEX('03.Muestra'!$B$8:$B$17,SMALL(IF("Página Web"='03.Muestra'!$D$8:$D$17,ROW('03.Muestra'!$B$8:$B$17)-MIN(ROW('03.Muestra'!$D$8:$D$17))+1,""),ROW()-19)),"")</f>
        <v/>
      </c>
      <c r="C24" s="193" t="str">
        <f t="array" ref="C24">IFERROR(INDEX('03.Muestra'!$C$8:$C$17,SMALL(IF("Página Web"='03.Muestra'!$D$8:$D$17,ROW('03.Muestra'!$C$8:$C$17)-MIN(ROW('03.Muestra'!$D$8:$D$17))+1,""),ROW()-19)),"")</f>
        <v/>
      </c>
      <c r="D24" s="129" t="str">
        <f t="array" ref="D24">IFERROR(INDEX('03.Muestra'!$F$8:$F$17,SMALL(IF("Página Web"='03.Muestra'!$D$8:$D$17,ROW('03.Muestra'!$F$8:$F$17)-MIN(ROW('03.Muestra'!$D$8:$D$17))+1,""),ROW()-19)),"")</f>
        <v/>
      </c>
      <c r="E24" s="194" t="str">
        <f t="array" aca="1" ref="E24" ca="1">IF($B24="","",IF(ISBLANK(INDIRECT("R5.Genéricos!D"&amp;SUM(21,17*0,1))),"",INDIRECT("R5.Genéricos!D"&amp;SUM(21,17*0,1))))</f>
        <v/>
      </c>
      <c r="F24" s="194" t="str">
        <f t="array" aca="1" ref="F24" ca="1">IF($B24="","",IF(ISBLANK(INDIRECT("R5.Genéricos!D"&amp;SUM(21,17*1,5))),"",INDIRECT("R5.Genéricos!D"&amp;SUM(21,17*1,5))))</f>
        <v/>
      </c>
      <c r="G24" s="194" t="str">
        <f t="array" aca="1" ref="G24" ca="1">IF($B24="","",IF(ISBLANK(INDIRECT("R5.Genéricos!D"&amp;SUM(21,17*2,1))),"",INDIRECT("R5.Genéricos!D"&amp;SUM(21,17*2,1))))</f>
        <v/>
      </c>
      <c r="H24" s="194" t="str">
        <f t="array" aca="1" ref="H24" ca="1">IF($B24="","",IF(ISBLANK(INDIRECT("R6.Voz!D"&amp;SUM(21,17*0,1))),"",INDIRECT("R6.Voz!D"&amp;SUM(21,17*0,1))))</f>
        <v/>
      </c>
      <c r="I24" s="194" t="str">
        <f t="array" aca="1" ref="I24" ca="1">IF($B24="","",IF(ISBLANK(INDIRECT("R6.Voz!D"&amp;SUM(21,17*1,1))),"",INDIRECT("R6.Voz!D"&amp;SUM(21,17*1,1))))</f>
        <v/>
      </c>
      <c r="J24" s="194" t="str">
        <f t="array" aca="1" ref="J24" ca="1">IF($B24="","",IF(ISBLANK(INDIRECT("R6.Voz!D"&amp;SUM(21,17*2,1))),"",INDIRECT("R6.Voz!D"&amp;SUM(21,17*2,1))))</f>
        <v/>
      </c>
      <c r="K24" s="194" t="str">
        <f t="array" aca="1" ref="K24" ca="1">IF($B24="","",IF(ISBLANK(INDIRECT("R6.Voz!D"&amp;SUM(21,17*3,1))),"",INDIRECT("R6.Voz!D"&amp;SUM(21,17*3,1))))</f>
        <v/>
      </c>
      <c r="L24" s="194" t="str">
        <f t="array" aca="1" ref="L24" ca="1">IF($B24="","",IF(ISBLANK(INDIRECT("R6.Voz!D"&amp;SUM(21,17*4,1))),"",INDIRECT("R6.Voz!D"&amp;SUM(21,17*4,1))))</f>
        <v/>
      </c>
      <c r="M24" s="194" t="str">
        <f t="array" aca="1" ref="M24" ca="1">IF($B24="","",IF(ISBLANK(INDIRECT("R6.Voz!D"&amp;SUM(21,17*5,1))),"",INDIRECT("R6.Voz!D"&amp;SUM(21,17*5,1))))</f>
        <v/>
      </c>
      <c r="N24" s="194" t="str">
        <f t="array" aca="1" ref="N24" ca="1">IF($B24="","",IF(ISBLANK(INDIRECT("R6.Voz!D"&amp;SUM(21,17*6,1))),"",INDIRECT("R6.Voz!D"&amp;SUM(21,17*6,1))))</f>
        <v/>
      </c>
      <c r="O24" s="194" t="str">
        <f t="array" aca="1" ref="O24" ca="1">IF($B24="","",IF(ISBLANK(INDIRECT("R6.Voz!D"&amp;SUM(21,17*7,1))),"",INDIRECT("R6.Voz!D"&amp;SUM(21,17*7,1))))</f>
        <v/>
      </c>
      <c r="P24" s="194" t="str">
        <f t="array" aca="1" ref="P24" ca="1">IF($B24="","",IF(ISBLANK(INDIRECT("R6.Voz!D"&amp;SUM(21,17*8,1))),"",INDIRECT("R6.Voz!D"&amp;SUM(21,17*8,1))))</f>
        <v/>
      </c>
      <c r="Q24" s="194" t="str">
        <f t="array" aca="1" ref="Q24" ca="1">IF($B24="","",IF(ISBLANK(INDIRECT("R6.Voz!D"&amp;SUM(21,17*9,1))),"",INDIRECT("R6.Voz!D"&amp;SUM(21,17*9,1))))</f>
        <v/>
      </c>
      <c r="R24" s="194" t="str">
        <f t="array" aca="1" ref="R24" ca="1">IF($B24="","",IF(ISBLANK(INDIRECT("R6.Voz!D"&amp;SUM(21,17*10,1))),"",INDIRECT("R6.Voz!D"&amp;SUM(21,17*10,1))))</f>
        <v/>
      </c>
      <c r="S24" s="194" t="str">
        <f t="array" aca="1" ref="S24" ca="1">IF($B24="","",IF(ISBLANK(INDIRECT("R6.Voz!D"&amp;SUM(21,17*11,1))),"",INDIRECT("R6.Voz!D"&amp;SUM(21,17*11,1))))</f>
        <v/>
      </c>
      <c r="T24" s="194" t="str">
        <f t="array" aca="1" ref="T24" ca="1">IF($B24="","",IF(ISBLANK(INDIRECT("R6.Voz!D"&amp;SUM(21,17*12,1))),"",INDIRECT("R6.Voz!D"&amp;SUM(21,17*12,1))))</f>
        <v/>
      </c>
      <c r="U24" s="194" t="str">
        <f t="array" aca="1" ref="U24" ca="1">IF($B24="","",IF(ISBLANK(INDIRECT("R6.Voz!D"&amp;SUM(21,17*13,1))),"",INDIRECT("R6.Voz!D"&amp;SUM(21,17*13,1))))</f>
        <v/>
      </c>
      <c r="V24" s="194" t="str">
        <f t="array" aca="1" ref="V24" ca="1">IF($B24="","",IF(ISBLANK(INDIRECT("R6.Voz!D"&amp;SUM(21,17*14,1))),"",INDIRECT("R6.Voz!D"&amp;SUM(21,17*14,1))))</f>
        <v/>
      </c>
      <c r="W24" s="194" t="str">
        <f t="array" aca="1" ref="W24" ca="1">IF($B24="","",IF(ISBLANK(INDIRECT("R6.Voz!D"&amp;SUM(21,17*15,1))),"",INDIRECT("R6.Voz!D"&amp;SUM(21,17*15,1))))</f>
        <v/>
      </c>
      <c r="X24" s="194" t="str">
        <f t="array" aca="1" ref="X24" ca="1">IF($B24="","",IF(ISBLANK(INDIRECT("R6.Voz!D"&amp;SUM(21,17*16,1))),"",INDIRECT("R6.Voz!D"&amp;SUM(21,17*16,1))))</f>
        <v/>
      </c>
      <c r="Y24" s="194" t="str">
        <f t="array" aca="1" ref="Y24" ca="1">IF($B24="","",IF(ISBLANK(INDIRECT("R6.Voz!D"&amp;SUM(21,17*17,1))),"",INDIRECT("R6.Voz!D"&amp;SUM(21,17*17,1))))</f>
        <v/>
      </c>
      <c r="Z24" s="194" t="str">
        <f t="array" aca="1" ref="Z24" ca="1">IF($B24="","",IF(ISBLANK(INDIRECT("R6.Voz!D"&amp;SUM(21,17*18,1))),"",INDIRECT("R6.Voz!D"&amp;SUM(21,17*18,1))))</f>
        <v/>
      </c>
      <c r="AA24" s="194" t="str">
        <f t="array" aca="1" ref="AA24" ca="1">IF($B24="","",IF(ISBLANK(INDIRECT("R7.Video!D"&amp;SUM(21,17*0,1))),"",INDIRECT("R7.Video!D"&amp;SUM(21,17*0,1))))</f>
        <v/>
      </c>
      <c r="AB24" s="194" t="str">
        <f t="array" aca="1" ref="AB24" ca="1">IF($B24="","",IF(ISBLANK(INDIRECT("R7.Video!D"&amp;SUM(21,17*1,1))),"",INDIRECT("R7.Video!D"&amp;SUM(21,17*1,1))))</f>
        <v/>
      </c>
      <c r="AC24" s="194" t="str">
        <f t="array" aca="1" ref="AC24" ca="1">IF($B24="","",IF(ISBLANK(INDIRECT("R7.Video!D"&amp;SUM(21,17*2,1))),"",INDIRECT("R7.Video!D"&amp;SUM(21,17*2,1))))</f>
        <v/>
      </c>
      <c r="AD24" s="194" t="str">
        <f t="array" aca="1" ref="AD24" ca="1">IF($B24="","",IF(ISBLANK(INDIRECT("R7.Video!D"&amp;SUM(21,17*3,1))),"",INDIRECT("R7.Video!D"&amp;SUM(21,17*3,1))))</f>
        <v/>
      </c>
      <c r="AE24" s="194" t="str">
        <f t="array" aca="1" ref="AE24" ca="1">IF($B24="","",IF(ISBLANK(INDIRECT("R7.Video!D"&amp;SUM(21,17*4,1))),"",INDIRECT("R7.Video!D"&amp;SUM(21,17*4,1))))</f>
        <v/>
      </c>
      <c r="AF24" s="194" t="str">
        <f t="array" aca="1" ref="AF24" ca="1">IF($B24="","",IF(ISBLANK(INDIRECT("R7.Video!D"&amp;SUM(21,17*5,1))),"",INDIRECT("R7.Video!D"&amp;SUM(21,17*5,1))))</f>
        <v/>
      </c>
      <c r="AG24" s="194" t="str">
        <f t="array" aca="1" ref="AG24" ca="1">IF($B24="","",IF(ISBLANK(INDIRECT("R7.Video!D"&amp;SUM(21,17*6,1))),"",INDIRECT("R7.Video!D"&amp;SUM(21,17*6,1))))</f>
        <v/>
      </c>
      <c r="AH24" s="194" t="str">
        <f t="array" aca="1" ref="AH24" ca="1">IF($B24="","",IF(ISBLANK(INDIRECT("R7.Video!D"&amp;SUM(21,17*7,1))),"",INDIRECT("R7.Video!D"&amp;SUM(21,17*7,1))))</f>
        <v/>
      </c>
      <c r="AI24" s="194" t="str">
        <f t="array" aca="1" ref="AI24" ca="1">IF($B24="","",IF(ISBLANK(INDIRECT("R7.Video!D"&amp;SUM(21,17*8,1))),"",INDIRECT("R7.Video!D"&amp;SUM(21,17*8,1))))</f>
        <v/>
      </c>
      <c r="AJ24" s="194" t="str">
        <f t="array" aca="1" ref="AJ24" ca="1">IF($B24="","",IF(ISBLANK(INDIRECT("R9.Web!D"&amp;SUM(21,17*0,1))),"",INDIRECT("R9.Web!D"&amp;SUM(21,17*0,1))))</f>
        <v/>
      </c>
      <c r="AK24" s="194" t="str">
        <f t="array" aca="1" ref="AK24" ca="1">IF($B24="","",IF(ISBLANK(INDIRECT("R9.Web!D"&amp;SUM(21,17*1,1))),"",INDIRECT("R9.Web!D"&amp;SUM(21,17*1,1))))</f>
        <v/>
      </c>
      <c r="AL24" s="194" t="str">
        <f t="array" aca="1" ref="AL24" ca="1">IF($B24="","",IF(ISBLANK(INDIRECT("R9.Web!D"&amp;SUM(21,17*2,1))),"",INDIRECT("R9.Web!D"&amp;SUM(21,17*2,1))))</f>
        <v/>
      </c>
      <c r="AM24" s="194" t="str">
        <f t="array" aca="1" ref="AM24" ca="1">IF($B24="","",IF(ISBLANK(INDIRECT("R9.Web!D"&amp;SUM(21,17*3,1))),"",INDIRECT("R9.Web!D"&amp;SUM(21,17*3,1))))</f>
        <v/>
      </c>
      <c r="AN24" s="194" t="str">
        <f t="array" aca="1" ref="AN24" ca="1">IF($B24="","",IF(ISBLANK(INDIRECT("R9.Web!D"&amp;SUM(21,17*4,1))),"",INDIRECT("R9.Web!D"&amp;SUM(21,17*4,1))))</f>
        <v/>
      </c>
      <c r="AO24" s="194" t="str">
        <f t="array" aca="1" ref="AO24" ca="1">IF($B24="","",IF(ISBLANK(INDIRECT("R9.Web!D"&amp;SUM(21,17*5,1))),"",INDIRECT("R9.Web!D"&amp;SUM(21,17*5,1))))</f>
        <v/>
      </c>
      <c r="AP24" s="194" t="str">
        <f t="array" aca="1" ref="AP24" ca="1">IF($B24="","",IF(ISBLANK(INDIRECT("R9.Web!D"&amp;SUM(21,17*6,1))),"",INDIRECT("R9.Web!D"&amp;SUM(21,17*6,1))))</f>
        <v/>
      </c>
      <c r="AQ24" s="194" t="str">
        <f t="array" aca="1" ref="AQ24" ca="1">IF($B24="","",IF(ISBLANK(INDIRECT("R9.Web!D"&amp;SUM(21,17*7,1))),"",INDIRECT("R9.Web!D"&amp;SUM(21,17*7,1))))</f>
        <v/>
      </c>
      <c r="AR24" s="194" t="str">
        <f t="array" aca="1" ref="AR24" ca="1">IF($B24="","",IF(ISBLANK(INDIRECT("R9.Web!D"&amp;SUM(21,17*8,1))),"",INDIRECT("R9.Web!D"&amp;SUM(21,17*8,1))))</f>
        <v/>
      </c>
      <c r="AS24" s="194" t="str">
        <f t="array" aca="1" ref="AS24" ca="1">IF($B24="","",IF(ISBLANK(INDIRECT("R9.Web!D"&amp;SUM(21,17*9,1))),"",INDIRECT("R9.Web!D"&amp;SUM(21,17*9,1))))</f>
        <v/>
      </c>
      <c r="AT24" s="194" t="str">
        <f t="array" aca="1" ref="AT24" ca="1">IF($B24="","",IF(ISBLANK(INDIRECT("R9.Web!D"&amp;SUM(21,17*10,1))),"",INDIRECT("R9.Web!D"&amp;SUM(21,17*10,1))))</f>
        <v/>
      </c>
      <c r="AU24" s="194" t="str">
        <f t="array" aca="1" ref="AU24" ca="1">IF($B24="","",IF(ISBLANK(INDIRECT("R9.Web!D"&amp;SUM(21,17*11,1))),"",INDIRECT("R9.Web!D"&amp;SUM(21,17*11,1))))</f>
        <v/>
      </c>
      <c r="AV24" s="194" t="str">
        <f t="array" aca="1" ref="AV24" ca="1">IF($B24="","",IF(ISBLANK(INDIRECT("R9.Web!D"&amp;SUM(21,17*12,1))),"",INDIRECT("R9.Web!D"&amp;SUM(21,17*12,1))))</f>
        <v/>
      </c>
      <c r="AW24" s="194" t="str">
        <f t="array" aca="1" ref="AW24" ca="1">IF($B24="","",IF(ISBLANK(INDIRECT("R9.Web!D"&amp;SUM(21,17*13,1))),"",INDIRECT("R9.Web!D"&amp;SUM(21,17*13,1))))</f>
        <v/>
      </c>
      <c r="AX24" s="194" t="str">
        <f t="array" aca="1" ref="AX24" ca="1">IF($B24="","",IF(ISBLANK(INDIRECT("R9.Web!D"&amp;SUM(21,17*14,1))),"",INDIRECT("R9.Web!D"&amp;SUM(21,17*14,1))))</f>
        <v/>
      </c>
      <c r="AY24" s="194" t="str">
        <f t="array" aca="1" ref="AY24" ca="1">IF($B24="","",IF(ISBLANK(INDIRECT("R9.Web!D"&amp;SUM(21,17*15,1))),"",INDIRECT("R9.Web!D"&amp;SUM(21,17*15,1))))</f>
        <v/>
      </c>
      <c r="AZ24" s="194" t="str">
        <f t="array" aca="1" ref="AZ24" ca="1">IF($B24="","",IF(ISBLANK(INDIRECT("R9.Web!D"&amp;SUM(21,17*16,1))),"",INDIRECT("R9.Web!D"&amp;SUM(21,17*16,1))))</f>
        <v/>
      </c>
      <c r="BA24" s="194" t="str">
        <f t="array" aca="1" ref="BA24" ca="1">IF($B24="","",IF(ISBLANK(INDIRECT("R9.Web!D"&amp;SUM(21,17*17,1))),"",INDIRECT("R9.Web!D"&amp;SUM(21,17*17,1))))</f>
        <v/>
      </c>
      <c r="BB24" s="194" t="str">
        <f t="array" aca="1" ref="BB24" ca="1">IF($B24="","",IF(ISBLANK(INDIRECT("R9.Web!D"&amp;SUM(21,17*18,1))),"",INDIRECT("R9.Web!D"&amp;SUM(21,17*18,1))))</f>
        <v/>
      </c>
      <c r="BC24" s="194" t="str">
        <f t="array" aca="1" ref="BC24" ca="1">IF($B24="","",IF(ISBLANK(INDIRECT("R9.Web!D"&amp;SUM(21,17*19,1))),"",INDIRECT("R9.Web!D"&amp;SUM(21,17*19,1))))</f>
        <v/>
      </c>
      <c r="BD24" s="194" t="str">
        <f t="array" aca="1" ref="BD24" ca="1">IF($B24="","",IF(ISBLANK(INDIRECT("R9.Web!D"&amp;SUM(21,17*20,1))),"",INDIRECT("R9.Web!D"&amp;SUM(21,17*20,1))))</f>
        <v/>
      </c>
      <c r="BE24" s="194" t="str">
        <f t="array" aca="1" ref="BE24" ca="1">IF($B24="","",IF(ISBLANK(INDIRECT("R9.Web!D"&amp;SUM(21,17*21,1))),"",INDIRECT("R9.Web!D"&amp;SUM(21,17*21,1))))</f>
        <v/>
      </c>
      <c r="BF24" s="194" t="str">
        <f t="array" aca="1" ref="BF24" ca="1">IF($B24="","",IF(ISBLANK(INDIRECT("R9.Web!D"&amp;SUM(21,17*22,1))),"",INDIRECT("R9.Web!D"&amp;SUM(21,17*22,1))))</f>
        <v/>
      </c>
      <c r="BG24" s="194" t="str">
        <f t="array" aca="1" ref="BG24" ca="1">IF($B24="","",IF(ISBLANK(INDIRECT("R9.Web!D"&amp;SUM(21,17*23,1))),"",INDIRECT("R9.Web!D"&amp;SUM(21,17*23,1))))</f>
        <v/>
      </c>
      <c r="BH24" s="194" t="str">
        <f t="array" aca="1" ref="BH24" ca="1">IF($B24="","",IF(ISBLANK(INDIRECT("R9.Web!D"&amp;SUM(21,17*24,1))),"",INDIRECT("R9.Web!D"&amp;SUM(21,17*24,1))))</f>
        <v/>
      </c>
      <c r="BI24" s="194" t="str">
        <f t="array" aca="1" ref="BI24" ca="1">IF($B24="","",IF(ISBLANK(INDIRECT("R9.Web!D"&amp;SUM(21,17*25,1))),"",INDIRECT("R9.Web!D"&amp;SUM(21,17*25,1))))</f>
        <v/>
      </c>
      <c r="BJ24" s="194" t="str">
        <f t="array" aca="1" ref="BJ24" ca="1">IF($B24="","",IF(ISBLANK(INDIRECT("R9.Web!D"&amp;SUM(21,17*26,1))),"",INDIRECT("R9.Web!D"&amp;SUM(21,17*26,1))))</f>
        <v/>
      </c>
      <c r="BK24" s="194" t="str">
        <f t="array" aca="1" ref="BK24" ca="1">IF($B24="","",IF(ISBLANK(INDIRECT("R9.Web!D"&amp;SUM(21,17*27,1))),"",INDIRECT("R9.Web!D"&amp;SUM(21,17*27,1))))</f>
        <v/>
      </c>
      <c r="BL24" s="194" t="str">
        <f t="array" aca="1" ref="BL24" ca="1">IF($B24="","",IF(ISBLANK(INDIRECT("R9.Web!D"&amp;SUM(21,17*28,1))),"",INDIRECT("R9.Web!D"&amp;SUM(21,17*28,1))))</f>
        <v/>
      </c>
      <c r="BM24" s="194" t="str">
        <f t="array" aca="1" ref="BM24" ca="1">IF($B24="","",IF(ISBLANK(INDIRECT("R9.Web!D"&amp;SUM(21,17*29,1))),"",INDIRECT("R9.Web!D"&amp;SUM(21,17*29,1))))</f>
        <v/>
      </c>
      <c r="BN24" s="194" t="str">
        <f t="array" aca="1" ref="BN24" ca="1">IF($B24="","",IF(ISBLANK(INDIRECT("R9.Web!D"&amp;SUM(21,17*30,1))),"",INDIRECT("R9.Web!D"&amp;SUM(21,17*30,1))))</f>
        <v/>
      </c>
      <c r="BO24" s="194" t="str">
        <f t="array" aca="1" ref="BO24" ca="1">IF($B24="","",IF(ISBLANK(INDIRECT("R9.Web!D"&amp;SUM(21,17*31,1))),"",INDIRECT("R9.Web!D"&amp;SUM(21,17*31,1))))</f>
        <v/>
      </c>
      <c r="BP24" s="194" t="str">
        <f t="array" aca="1" ref="BP24" ca="1">IF($B24="","",IF(ISBLANK(INDIRECT("R9.Web!D"&amp;SUM(21,17*32,1))),"",INDIRECT("R9.Web!D"&amp;SUM(21,17*32,1))))</f>
        <v/>
      </c>
      <c r="BQ24" s="194" t="str">
        <f t="array" aca="1" ref="BQ24" ca="1">IF($B24="","",IF(ISBLANK(INDIRECT("R9.Web!D"&amp;SUM(21,17*33,1))),"",INDIRECT("R9.Web!D"&amp;SUM(21,17*33,1))))</f>
        <v/>
      </c>
      <c r="BR24" s="194" t="str">
        <f t="array" aca="1" ref="BR24" ca="1">IF($B24="","",IF(ISBLANK(INDIRECT("R9.Web!D"&amp;SUM(21,17*34,1))),"",INDIRECT("R9.Web!D"&amp;SUM(21,17*34,1))))</f>
        <v/>
      </c>
      <c r="BS24" s="194" t="str">
        <f t="array" aca="1" ref="BS24" ca="1">IF($B24="","",IF(ISBLANK(INDIRECT("R9.Web!D"&amp;SUM(21,17*35,1))),"",INDIRECT("R9.Web!D"&amp;SUM(21,17*35,1))))</f>
        <v/>
      </c>
      <c r="BT24" s="194" t="str">
        <f t="array" aca="1" ref="BT24" ca="1">IF($B24="","",IF(ISBLANK(INDIRECT("R9.Web!D"&amp;SUM(21,17*36,1))),"",INDIRECT("R9.Web!D"&amp;SUM(21,17*36,1))))</f>
        <v/>
      </c>
      <c r="BU24" s="194" t="str">
        <f t="array" aca="1" ref="BU24" ca="1">IF($B24="","",IF(ISBLANK(INDIRECT("R9.Web!D"&amp;SUM(21,17*37,1))),"",INDIRECT("R9.Web!D"&amp;SUM(21,17*37,1))))</f>
        <v/>
      </c>
      <c r="BV24" s="194" t="str">
        <f t="array" aca="1" ref="BV24" ca="1">IF($B24="","",IF(ISBLANK(INDIRECT("R9.Web!D"&amp;SUM(21,17*38,1))),"",INDIRECT("R9.Web!D"&amp;SUM(21,17*38,1))))</f>
        <v/>
      </c>
      <c r="BW24" s="194" t="str">
        <f t="array" aca="1" ref="BW24" ca="1">IF($B24="","",IF(ISBLANK(INDIRECT("R9.Web!D"&amp;SUM(21,17*39,1))),"",INDIRECT("R9.Web!D"&amp;SUM(21,17*39,1))))</f>
        <v/>
      </c>
      <c r="BX24" s="194" t="str">
        <f t="array" aca="1" ref="BX24" ca="1">IF($B24="","",IF(ISBLANK(INDIRECT("R9.Web!D"&amp;SUM(21,17*40,1))),"",INDIRECT("R9.Web!D"&amp;SUM(21,17*40,1))))</f>
        <v/>
      </c>
      <c r="BY24" s="194" t="str">
        <f t="array" aca="1" ref="BY24" ca="1">IF($B24="","",IF(ISBLANK(INDIRECT("R9.Web!D"&amp;SUM(21,17*41,1))),"",INDIRECT("R9.Web!D"&amp;SUM(21,17*41,1))))</f>
        <v/>
      </c>
      <c r="BZ24" s="194" t="str">
        <f t="array" aca="1" ref="BZ24" ca="1">IF($B24="","",IF(ISBLANK(INDIRECT("R9.Web!D"&amp;SUM(21,17*42,1))),"",INDIRECT("R9.Web!D"&amp;SUM(21,17*42,1))))</f>
        <v/>
      </c>
      <c r="CA24" s="194" t="str">
        <f t="array" aca="1" ref="CA24" ca="1">IF($B24="","",IF(ISBLANK(INDIRECT("R9.Web!D"&amp;SUM(21,17*43,1))),"",INDIRECT("R9.Web!D"&amp;SUM(21,17*43,1))))</f>
        <v/>
      </c>
      <c r="CB24" s="194" t="str">
        <f t="array" aca="1" ref="CB24" ca="1">IF($B24="","",IF(ISBLANK(INDIRECT("R9.Web!D"&amp;SUM(21,17*44,1))),"",INDIRECT("R9.Web!D"&amp;SUM(21,17*44,1))))</f>
        <v/>
      </c>
      <c r="CC24" s="194" t="str">
        <f t="array" aca="1" ref="CC24" ca="1">IF($B24="","",IF(ISBLANK(INDIRECT("R9.Web!D"&amp;SUM(21,17*45,1))),"",INDIRECT("R9.Web!D"&amp;SUM(21,17*45,1))))</f>
        <v/>
      </c>
      <c r="CD24" s="194" t="str">
        <f t="array" aca="1" ref="CD24" ca="1">IF($B24="","",IF(ISBLANK(INDIRECT("R9.Web!D"&amp;SUM(21,17*46,1))),"",INDIRECT("R9.Web!D"&amp;SUM(21,17*46,1))))</f>
        <v/>
      </c>
      <c r="CE24" s="194" t="str">
        <f t="array" aca="1" ref="CE24" ca="1">IF($B24="","",IF(ISBLANK(INDIRECT("R9.Web!D"&amp;SUM(21,17*47,1))),"",INDIRECT("R9.Web!D"&amp;SUM(21,17*47,1))))</f>
        <v/>
      </c>
      <c r="CF24" s="194" t="str">
        <f t="array" aca="1" ref="CF24" ca="1">IF($B24="","",IF(ISBLANK(INDIRECT("R9.Web!D"&amp;SUM(21,17*48,1))),"",INDIRECT("R9.Web!D"&amp;SUM(21,17*48,1))))</f>
        <v/>
      </c>
      <c r="CG24" s="194" t="str">
        <f t="array" aca="1" ref="CG24" ca="1">IF($B24="","",IF(ISBLANK(INDIRECT("R9.Web!D"&amp;SUM(21,17*49,1))),"",INDIRECT("R9.Web!D"&amp;SUM(21,17*49,1))))</f>
        <v/>
      </c>
      <c r="CH24" s="194" t="str">
        <f t="array" aca="1" ref="CH24" ca="1">IF($B24="","",IF(ISBLANK(INDIRECT("R11.Software!D"&amp;SUM(21,17*0,1))),"",INDIRECT("R11.Software!D"&amp;SUM(21,17*0,1))))</f>
        <v/>
      </c>
      <c r="CI24" s="194" t="str">
        <f t="array" aca="1" ref="CI24" ca="1">IF($B24="","",IF(ISBLANK(INDIRECT("R11.Software!D"&amp;SUM(21,17*1,1))),"",INDIRECT("R11.Software!D"&amp;SUM(21,17*1,1))))</f>
        <v/>
      </c>
      <c r="CJ24" s="194" t="str">
        <f t="array" aca="1" ref="CJ24" ca="1">IF($B24="","",IF(ISBLANK(INDIRECT("R11.Software!D"&amp;SUM(21,17*2,1))),"",INDIRECT("R11.Software!D"&amp;SUM(21,17*2,1))))</f>
        <v/>
      </c>
      <c r="CK24" s="194" t="str">
        <f t="array" aca="1" ref="CK24" ca="1">IF($B24="","",IF(ISBLANK(INDIRECT("R11.Software!D"&amp;SUM(21,17*3,1))),"",INDIRECT("R11.Software!D"&amp;SUM(21,17*3,1))))</f>
        <v/>
      </c>
      <c r="CL24" s="194" t="str">
        <f t="array" aca="1" ref="CL24" ca="1">IF($B24="","",IF(ISBLANK(INDIRECT("R11.Software!D"&amp;SUM(21,17*4,1))),"",INDIRECT("R11.Software!D"&amp;SUM(21,17*4,1))))</f>
        <v/>
      </c>
      <c r="CM24" s="194" t="str">
        <f t="array" aca="1" ref="CM24" ca="1">IF($B24="","",IF(ISBLANK(INDIRECT("R11.Software!D"&amp;SUM(21,17*5,1))),"",INDIRECT("R11.Software!D"&amp;SUM(21,17*5,1))))</f>
        <v/>
      </c>
      <c r="CN24" s="194" t="str">
        <f t="array" aca="1" ref="CN24" ca="1">IF($B24="","",IF(ISBLANK(INDIRECT("R12.ServiciosApoyo!D"&amp;SUM(21,17*0,1))),"",INDIRECT("R12.ServiciosApoyo!D"&amp;SUM(21,17*0,1))))</f>
        <v/>
      </c>
      <c r="CO24" s="194" t="str">
        <f t="array" aca="1" ref="CO24" ca="1">IF($B24="","",IF(ISBLANK(INDIRECT("R12.ServiciosApoyo!D"&amp;SUM(21,17*1,1))),"",INDIRECT("R12.ServiciosApoyo!D"&amp;SUM(21,17*1,1))))</f>
        <v/>
      </c>
      <c r="CP24" s="194" t="str">
        <f t="array" aca="1" ref="CP24" ca="1">IF($B24="","",IF(ISBLANK(INDIRECT("R12.ServiciosApoyo!D"&amp;SUM(21,17*2,1))),"",INDIRECT("R12.ServiciosApoyo!D"&amp;SUM(21,17*2,1))))</f>
        <v/>
      </c>
      <c r="CQ24" s="194" t="str">
        <f t="array" aca="1" ref="CQ24" ca="1">IF($B24="","",IF(ISBLANK(INDIRECT("R12.ServiciosApoyo!D"&amp;SUM(21,17*3,1))),"",INDIRECT("R12.ServiciosApoyo!D"&amp;SUM(21,17*3,1))))</f>
        <v/>
      </c>
      <c r="CR24" s="194" t="str">
        <f t="array" aca="1" ref="CR24" ca="1">IF($B24="","",IF(ISBLANK(INDIRECT("R12.ServiciosApoyo!D"&amp;SUM(21,17*4,1))),"",INDIRECT("R12.ServiciosApoyo!D"&amp;SUM(21,17*4,1))))</f>
        <v/>
      </c>
      <c r="CS24" s="22"/>
      <c r="CT24" s="22"/>
      <c r="CU24" s="196"/>
    </row>
    <row r="25" spans="1:99" ht="12.75" customHeight="1">
      <c r="A25" s="22"/>
      <c r="B25" s="98" t="str">
        <f t="array" ref="B25">IFERROR(INDEX('03.Muestra'!$B$8:$B$17,SMALL(IF("Página Web"='03.Muestra'!$D$8:$D$17,ROW('03.Muestra'!$B$8:$B$17)-MIN(ROW('03.Muestra'!$D$8:$D$17))+1,""),ROW()-19)),"")</f>
        <v/>
      </c>
      <c r="C25" s="193" t="str">
        <f t="array" ref="C25">IFERROR(INDEX('03.Muestra'!$C$8:$C$17,SMALL(IF("Página Web"='03.Muestra'!$D$8:$D$17,ROW('03.Muestra'!$C$8:$C$17)-MIN(ROW('03.Muestra'!$D$8:$D$17))+1,""),ROW()-19)),"")</f>
        <v/>
      </c>
      <c r="D25" s="129" t="str">
        <f t="array" ref="D25">IFERROR(INDEX('03.Muestra'!$F$8:$F$17,SMALL(IF("Página Web"='03.Muestra'!$D$8:$D$17,ROW('03.Muestra'!$F$8:$F$17)-MIN(ROW('03.Muestra'!$D$8:$D$17))+1,""),ROW()-19)),"")</f>
        <v/>
      </c>
      <c r="E25" s="194" t="str">
        <f t="array" aca="1" ref="E25" ca="1">IF($B25="","",IF(ISBLANK(INDIRECT("R5.Genéricos!D"&amp;SUM(21,17*0,1))),"",INDIRECT("R5.Genéricos!D"&amp;SUM(21,17*0,1))))</f>
        <v/>
      </c>
      <c r="F25" s="194" t="str">
        <f t="array" aca="1" ref="F25" ca="1">IF($B25="","",IF(ISBLANK(INDIRECT("R5.Genéricos!D"&amp;SUM(21,17*1,6))),"",INDIRECT("R5.Genéricos!D"&amp;SUM(21,17*1,6))))</f>
        <v/>
      </c>
      <c r="G25" s="194" t="str">
        <f t="array" aca="1" ref="G25" ca="1">IF($B25="","",IF(ISBLANK(INDIRECT("R5.Genéricos!D"&amp;SUM(21,17*2,1))),"",INDIRECT("R5.Genéricos!D"&amp;SUM(21,17*2,1))))</f>
        <v/>
      </c>
      <c r="H25" s="194" t="str">
        <f t="array" aca="1" ref="H25" ca="1">IF($B25="","",IF(ISBLANK(INDIRECT("R6.Voz!D"&amp;SUM(21,17*0,1))),"",INDIRECT("R6.Voz!D"&amp;SUM(21,17*0,1))))</f>
        <v/>
      </c>
      <c r="I25" s="194" t="str">
        <f t="array" aca="1" ref="I25" ca="1">IF($B25="","",IF(ISBLANK(INDIRECT("R6.Voz!D"&amp;SUM(21,17*1,1))),"",INDIRECT("R6.Voz!D"&amp;SUM(21,17*1,1))))</f>
        <v/>
      </c>
      <c r="J25" s="194" t="str">
        <f t="array" aca="1" ref="J25" ca="1">IF($B25="","",IF(ISBLANK(INDIRECT("R6.Voz!D"&amp;SUM(21,17*2,1))),"",INDIRECT("R6.Voz!D"&amp;SUM(21,17*2,1))))</f>
        <v/>
      </c>
      <c r="K25" s="194" t="str">
        <f t="array" aca="1" ref="K25" ca="1">IF($B25="","",IF(ISBLANK(INDIRECT("R6.Voz!D"&amp;SUM(21,17*3,1))),"",INDIRECT("R6.Voz!D"&amp;SUM(21,17*3,1))))</f>
        <v/>
      </c>
      <c r="L25" s="194" t="str">
        <f t="array" aca="1" ref="L25" ca="1">IF($B25="","",IF(ISBLANK(INDIRECT("R6.Voz!D"&amp;SUM(21,17*4,1))),"",INDIRECT("R6.Voz!D"&amp;SUM(21,17*4,1))))</f>
        <v/>
      </c>
      <c r="M25" s="194" t="str">
        <f t="array" aca="1" ref="M25" ca="1">IF($B25="","",IF(ISBLANK(INDIRECT("R6.Voz!D"&amp;SUM(21,17*5,1))),"",INDIRECT("R6.Voz!D"&amp;SUM(21,17*5,1))))</f>
        <v/>
      </c>
      <c r="N25" s="194" t="str">
        <f t="array" aca="1" ref="N25" ca="1">IF($B25="","",IF(ISBLANK(INDIRECT("R6.Voz!D"&amp;SUM(21,17*6,1))),"",INDIRECT("R6.Voz!D"&amp;SUM(21,17*6,1))))</f>
        <v/>
      </c>
      <c r="O25" s="194" t="str">
        <f t="array" aca="1" ref="O25" ca="1">IF($B25="","",IF(ISBLANK(INDIRECT("R6.Voz!D"&amp;SUM(21,17*7,1))),"",INDIRECT("R6.Voz!D"&amp;SUM(21,17*7,1))))</f>
        <v/>
      </c>
      <c r="P25" s="194" t="str">
        <f t="array" aca="1" ref="P25" ca="1">IF($B25="","",IF(ISBLANK(INDIRECT("R6.Voz!D"&amp;SUM(21,17*8,1))),"",INDIRECT("R6.Voz!D"&amp;SUM(21,17*8,1))))</f>
        <v/>
      </c>
      <c r="Q25" s="194" t="str">
        <f t="array" aca="1" ref="Q25" ca="1">IF($B25="","",IF(ISBLANK(INDIRECT("R6.Voz!D"&amp;SUM(21,17*9,1))),"",INDIRECT("R6.Voz!D"&amp;SUM(21,17*9,1))))</f>
        <v/>
      </c>
      <c r="R25" s="194" t="str">
        <f t="array" aca="1" ref="R25" ca="1">IF($B25="","",IF(ISBLANK(INDIRECT("R6.Voz!D"&amp;SUM(21,17*10,1))),"",INDIRECT("R6.Voz!D"&amp;SUM(21,17*10,1))))</f>
        <v/>
      </c>
      <c r="S25" s="194" t="str">
        <f t="array" aca="1" ref="S25" ca="1">IF($B25="","",IF(ISBLANK(INDIRECT("R6.Voz!D"&amp;SUM(21,17*11,1))),"",INDIRECT("R6.Voz!D"&amp;SUM(21,17*11,1))))</f>
        <v/>
      </c>
      <c r="T25" s="194" t="str">
        <f t="array" aca="1" ref="T25" ca="1">IF($B25="","",IF(ISBLANK(INDIRECT("R6.Voz!D"&amp;SUM(21,17*12,1))),"",INDIRECT("R6.Voz!D"&amp;SUM(21,17*12,1))))</f>
        <v/>
      </c>
      <c r="U25" s="194" t="str">
        <f t="array" aca="1" ref="U25" ca="1">IF($B25="","",IF(ISBLANK(INDIRECT("R6.Voz!D"&amp;SUM(21,17*13,1))),"",INDIRECT("R6.Voz!D"&amp;SUM(21,17*13,1))))</f>
        <v/>
      </c>
      <c r="V25" s="194" t="str">
        <f t="array" aca="1" ref="V25" ca="1">IF($B25="","",IF(ISBLANK(INDIRECT("R6.Voz!D"&amp;SUM(21,17*14,1))),"",INDIRECT("R6.Voz!D"&amp;SUM(21,17*14,1))))</f>
        <v/>
      </c>
      <c r="W25" s="194" t="str">
        <f t="array" aca="1" ref="W25" ca="1">IF($B25="","",IF(ISBLANK(INDIRECT("R6.Voz!D"&amp;SUM(21,17*15,1))),"",INDIRECT("R6.Voz!D"&amp;SUM(21,17*15,1))))</f>
        <v/>
      </c>
      <c r="X25" s="194" t="str">
        <f t="array" aca="1" ref="X25" ca="1">IF($B25="","",IF(ISBLANK(INDIRECT("R6.Voz!D"&amp;SUM(21,17*16,1))),"",INDIRECT("R6.Voz!D"&amp;SUM(21,17*16,1))))</f>
        <v/>
      </c>
      <c r="Y25" s="194" t="str">
        <f t="array" aca="1" ref="Y25" ca="1">IF($B25="","",IF(ISBLANK(INDIRECT("R6.Voz!D"&amp;SUM(21,17*17,1))),"",INDIRECT("R6.Voz!D"&amp;SUM(21,17*17,1))))</f>
        <v/>
      </c>
      <c r="Z25" s="194" t="str">
        <f t="array" aca="1" ref="Z25" ca="1">IF($B25="","",IF(ISBLANK(INDIRECT("R6.Voz!D"&amp;SUM(21,17*18,1))),"",INDIRECT("R6.Voz!D"&amp;SUM(21,17*18,1))))</f>
        <v/>
      </c>
      <c r="AA25" s="194" t="str">
        <f t="array" aca="1" ref="AA25" ca="1">IF($B25="","",IF(ISBLANK(INDIRECT("R7.Video!D"&amp;SUM(21,17*0,1))),"",INDIRECT("R7.Video!D"&amp;SUM(21,17*0,1))))</f>
        <v/>
      </c>
      <c r="AB25" s="194" t="str">
        <f t="array" aca="1" ref="AB25" ca="1">IF($B25="","",IF(ISBLANK(INDIRECT("R7.Video!D"&amp;SUM(21,17*1,1))),"",INDIRECT("R7.Video!D"&amp;SUM(21,17*1,1))))</f>
        <v/>
      </c>
      <c r="AC25" s="194" t="str">
        <f t="array" aca="1" ref="AC25" ca="1">IF($B25="","",IF(ISBLANK(INDIRECT("R7.Video!D"&amp;SUM(21,17*2,1))),"",INDIRECT("R7.Video!D"&amp;SUM(21,17*2,1))))</f>
        <v/>
      </c>
      <c r="AD25" s="194" t="str">
        <f t="array" aca="1" ref="AD25" ca="1">IF($B25="","",IF(ISBLANK(INDIRECT("R7.Video!D"&amp;SUM(21,17*3,1))),"",INDIRECT("R7.Video!D"&amp;SUM(21,17*3,1))))</f>
        <v/>
      </c>
      <c r="AE25" s="194" t="str">
        <f t="array" aca="1" ref="AE25" ca="1">IF($B25="","",IF(ISBLANK(INDIRECT("R7.Video!D"&amp;SUM(21,17*4,1))),"",INDIRECT("R7.Video!D"&amp;SUM(21,17*4,1))))</f>
        <v/>
      </c>
      <c r="AF25" s="194" t="str">
        <f t="array" aca="1" ref="AF25" ca="1">IF($B25="","",IF(ISBLANK(INDIRECT("R7.Video!D"&amp;SUM(21,17*5,1))),"",INDIRECT("R7.Video!D"&amp;SUM(21,17*5,1))))</f>
        <v/>
      </c>
      <c r="AG25" s="194" t="str">
        <f t="array" aca="1" ref="AG25" ca="1">IF($B25="","",IF(ISBLANK(INDIRECT("R7.Video!D"&amp;SUM(21,17*6,1))),"",INDIRECT("R7.Video!D"&amp;SUM(21,17*6,1))))</f>
        <v/>
      </c>
      <c r="AH25" s="194" t="str">
        <f t="array" aca="1" ref="AH25" ca="1">IF($B25="","",IF(ISBLANK(INDIRECT("R7.Video!D"&amp;SUM(21,17*7,1))),"",INDIRECT("R7.Video!D"&amp;SUM(21,17*7,1))))</f>
        <v/>
      </c>
      <c r="AI25" s="194" t="str">
        <f t="array" aca="1" ref="AI25" ca="1">IF($B25="","",IF(ISBLANK(INDIRECT("R7.Video!D"&amp;SUM(21,17*8,1))),"",INDIRECT("R7.Video!D"&amp;SUM(21,17*8,1))))</f>
        <v/>
      </c>
      <c r="AJ25" s="194" t="str">
        <f t="array" aca="1" ref="AJ25" ca="1">IF($B25="","",IF(ISBLANK(INDIRECT("R9.Web!D"&amp;SUM(21,17*0,1))),"",INDIRECT("R9.Web!D"&amp;SUM(21,17*0,1))))</f>
        <v/>
      </c>
      <c r="AK25" s="194" t="str">
        <f t="array" aca="1" ref="AK25" ca="1">IF($B25="","",IF(ISBLANK(INDIRECT("R9.Web!D"&amp;SUM(21,17*1,1))),"",INDIRECT("R9.Web!D"&amp;SUM(21,17*1,1))))</f>
        <v/>
      </c>
      <c r="AL25" s="194" t="str">
        <f t="array" aca="1" ref="AL25" ca="1">IF($B25="","",IF(ISBLANK(INDIRECT("R9.Web!D"&amp;SUM(21,17*2,1))),"",INDIRECT("R9.Web!D"&amp;SUM(21,17*2,1))))</f>
        <v/>
      </c>
      <c r="AM25" s="194" t="str">
        <f t="array" aca="1" ref="AM25" ca="1">IF($B25="","",IF(ISBLANK(INDIRECT("R9.Web!D"&amp;SUM(21,17*3,1))),"",INDIRECT("R9.Web!D"&amp;SUM(21,17*3,1))))</f>
        <v/>
      </c>
      <c r="AN25" s="194" t="str">
        <f t="array" aca="1" ref="AN25" ca="1">IF($B25="","",IF(ISBLANK(INDIRECT("R9.Web!D"&amp;SUM(21,17*4,1))),"",INDIRECT("R9.Web!D"&amp;SUM(21,17*4,1))))</f>
        <v/>
      </c>
      <c r="AO25" s="194" t="str">
        <f t="array" aca="1" ref="AO25" ca="1">IF($B25="","",IF(ISBLANK(INDIRECT("R9.Web!D"&amp;SUM(21,17*5,1))),"",INDIRECT("R9.Web!D"&amp;SUM(21,17*5,1))))</f>
        <v/>
      </c>
      <c r="AP25" s="194" t="str">
        <f t="array" aca="1" ref="AP25" ca="1">IF($B25="","",IF(ISBLANK(INDIRECT("R9.Web!D"&amp;SUM(21,17*6,1))),"",INDIRECT("R9.Web!D"&amp;SUM(21,17*6,1))))</f>
        <v/>
      </c>
      <c r="AQ25" s="194" t="str">
        <f t="array" aca="1" ref="AQ25" ca="1">IF($B25="","",IF(ISBLANK(INDIRECT("R9.Web!D"&amp;SUM(21,17*7,1))),"",INDIRECT("R9.Web!D"&amp;SUM(21,17*7,1))))</f>
        <v/>
      </c>
      <c r="AR25" s="194" t="str">
        <f t="array" aca="1" ref="AR25" ca="1">IF($B25="","",IF(ISBLANK(INDIRECT("R9.Web!D"&amp;SUM(21,17*8,1))),"",INDIRECT("R9.Web!D"&amp;SUM(21,17*8,1))))</f>
        <v/>
      </c>
      <c r="AS25" s="194" t="str">
        <f t="array" aca="1" ref="AS25" ca="1">IF($B25="","",IF(ISBLANK(INDIRECT("R9.Web!D"&amp;SUM(21,17*9,1))),"",INDIRECT("R9.Web!D"&amp;SUM(21,17*9,1))))</f>
        <v/>
      </c>
      <c r="AT25" s="194" t="str">
        <f t="array" aca="1" ref="AT25" ca="1">IF($B25="","",IF(ISBLANK(INDIRECT("R9.Web!D"&amp;SUM(21,17*10,1))),"",INDIRECT("R9.Web!D"&amp;SUM(21,17*10,1))))</f>
        <v/>
      </c>
      <c r="AU25" s="194" t="str">
        <f t="array" aca="1" ref="AU25" ca="1">IF($B25="","",IF(ISBLANK(INDIRECT("R9.Web!D"&amp;SUM(21,17*11,1))),"",INDIRECT("R9.Web!D"&amp;SUM(21,17*11,1))))</f>
        <v/>
      </c>
      <c r="AV25" s="194" t="str">
        <f t="array" aca="1" ref="AV25" ca="1">IF($B25="","",IF(ISBLANK(INDIRECT("R9.Web!D"&amp;SUM(21,17*12,1))),"",INDIRECT("R9.Web!D"&amp;SUM(21,17*12,1))))</f>
        <v/>
      </c>
      <c r="AW25" s="194" t="str">
        <f t="array" aca="1" ref="AW25" ca="1">IF($B25="","",IF(ISBLANK(INDIRECT("R9.Web!D"&amp;SUM(21,17*13,1))),"",INDIRECT("R9.Web!D"&amp;SUM(21,17*13,1))))</f>
        <v/>
      </c>
      <c r="AX25" s="194" t="str">
        <f t="array" aca="1" ref="AX25" ca="1">IF($B25="","",IF(ISBLANK(INDIRECT("R9.Web!D"&amp;SUM(21,17*14,1))),"",INDIRECT("R9.Web!D"&amp;SUM(21,17*14,1))))</f>
        <v/>
      </c>
      <c r="AY25" s="194" t="str">
        <f t="array" aca="1" ref="AY25" ca="1">IF($B25="","",IF(ISBLANK(INDIRECT("R9.Web!D"&amp;SUM(21,17*15,1))),"",INDIRECT("R9.Web!D"&amp;SUM(21,17*15,1))))</f>
        <v/>
      </c>
      <c r="AZ25" s="194" t="str">
        <f t="array" aca="1" ref="AZ25" ca="1">IF($B25="","",IF(ISBLANK(INDIRECT("R9.Web!D"&amp;SUM(21,17*16,1))),"",INDIRECT("R9.Web!D"&amp;SUM(21,17*16,1))))</f>
        <v/>
      </c>
      <c r="BA25" s="194" t="str">
        <f t="array" aca="1" ref="BA25" ca="1">IF($B25="","",IF(ISBLANK(INDIRECT("R9.Web!D"&amp;SUM(21,17*17,1))),"",INDIRECT("R9.Web!D"&amp;SUM(21,17*17,1))))</f>
        <v/>
      </c>
      <c r="BB25" s="194" t="str">
        <f t="array" aca="1" ref="BB25" ca="1">IF($B25="","",IF(ISBLANK(INDIRECT("R9.Web!D"&amp;SUM(21,17*18,1))),"",INDIRECT("R9.Web!D"&amp;SUM(21,17*18,1))))</f>
        <v/>
      </c>
      <c r="BC25" s="194" t="str">
        <f t="array" aca="1" ref="BC25" ca="1">IF($B25="","",IF(ISBLANK(INDIRECT("R9.Web!D"&amp;SUM(21,17*19,1))),"",INDIRECT("R9.Web!D"&amp;SUM(21,17*19,1))))</f>
        <v/>
      </c>
      <c r="BD25" s="194" t="str">
        <f t="array" aca="1" ref="BD25" ca="1">IF($B25="","",IF(ISBLANK(INDIRECT("R9.Web!D"&amp;SUM(21,17*20,1))),"",INDIRECT("R9.Web!D"&amp;SUM(21,17*20,1))))</f>
        <v/>
      </c>
      <c r="BE25" s="194" t="str">
        <f t="array" aca="1" ref="BE25" ca="1">IF($B25="","",IF(ISBLANK(INDIRECT("R9.Web!D"&amp;SUM(21,17*21,1))),"",INDIRECT("R9.Web!D"&amp;SUM(21,17*21,1))))</f>
        <v/>
      </c>
      <c r="BF25" s="194" t="str">
        <f t="array" aca="1" ref="BF25" ca="1">IF($B25="","",IF(ISBLANK(INDIRECT("R9.Web!D"&amp;SUM(21,17*22,1))),"",INDIRECT("R9.Web!D"&amp;SUM(21,17*22,1))))</f>
        <v/>
      </c>
      <c r="BG25" s="194" t="str">
        <f t="array" aca="1" ref="BG25" ca="1">IF($B25="","",IF(ISBLANK(INDIRECT("R9.Web!D"&amp;SUM(21,17*23,1))),"",INDIRECT("R9.Web!D"&amp;SUM(21,17*23,1))))</f>
        <v/>
      </c>
      <c r="BH25" s="194" t="str">
        <f t="array" aca="1" ref="BH25" ca="1">IF($B25="","",IF(ISBLANK(INDIRECT("R9.Web!D"&amp;SUM(21,17*24,1))),"",INDIRECT("R9.Web!D"&amp;SUM(21,17*24,1))))</f>
        <v/>
      </c>
      <c r="BI25" s="194" t="str">
        <f t="array" aca="1" ref="BI25" ca="1">IF($B25="","",IF(ISBLANK(INDIRECT("R9.Web!D"&amp;SUM(21,17*25,1))),"",INDIRECT("R9.Web!D"&amp;SUM(21,17*25,1))))</f>
        <v/>
      </c>
      <c r="BJ25" s="194" t="str">
        <f t="array" aca="1" ref="BJ25" ca="1">IF($B25="","",IF(ISBLANK(INDIRECT("R9.Web!D"&amp;SUM(21,17*26,1))),"",INDIRECT("R9.Web!D"&amp;SUM(21,17*26,1))))</f>
        <v/>
      </c>
      <c r="BK25" s="194" t="str">
        <f t="array" aca="1" ref="BK25" ca="1">IF($B25="","",IF(ISBLANK(INDIRECT("R9.Web!D"&amp;SUM(21,17*27,1))),"",INDIRECT("R9.Web!D"&amp;SUM(21,17*27,1))))</f>
        <v/>
      </c>
      <c r="BL25" s="194" t="str">
        <f t="array" aca="1" ref="BL25" ca="1">IF($B25="","",IF(ISBLANK(INDIRECT("R9.Web!D"&amp;SUM(21,17*28,1))),"",INDIRECT("R9.Web!D"&amp;SUM(21,17*28,1))))</f>
        <v/>
      </c>
      <c r="BM25" s="194" t="str">
        <f t="array" aca="1" ref="BM25" ca="1">IF($B25="","",IF(ISBLANK(INDIRECT("R9.Web!D"&amp;SUM(21,17*29,1))),"",INDIRECT("R9.Web!D"&amp;SUM(21,17*29,1))))</f>
        <v/>
      </c>
      <c r="BN25" s="194" t="str">
        <f t="array" aca="1" ref="BN25" ca="1">IF($B25="","",IF(ISBLANK(INDIRECT("R9.Web!D"&amp;SUM(21,17*30,1))),"",INDIRECT("R9.Web!D"&amp;SUM(21,17*30,1))))</f>
        <v/>
      </c>
      <c r="BO25" s="194" t="str">
        <f t="array" aca="1" ref="BO25" ca="1">IF($B25="","",IF(ISBLANK(INDIRECT("R9.Web!D"&amp;SUM(21,17*31,1))),"",INDIRECT("R9.Web!D"&amp;SUM(21,17*31,1))))</f>
        <v/>
      </c>
      <c r="BP25" s="194" t="str">
        <f t="array" aca="1" ref="BP25" ca="1">IF($B25="","",IF(ISBLANK(INDIRECT("R9.Web!D"&amp;SUM(21,17*32,1))),"",INDIRECT("R9.Web!D"&amp;SUM(21,17*32,1))))</f>
        <v/>
      </c>
      <c r="BQ25" s="194" t="str">
        <f t="array" aca="1" ref="BQ25" ca="1">IF($B25="","",IF(ISBLANK(INDIRECT("R9.Web!D"&amp;SUM(21,17*33,1))),"",INDIRECT("R9.Web!D"&amp;SUM(21,17*33,1))))</f>
        <v/>
      </c>
      <c r="BR25" s="194" t="str">
        <f t="array" aca="1" ref="BR25" ca="1">IF($B25="","",IF(ISBLANK(INDIRECT("R9.Web!D"&amp;SUM(21,17*34,1))),"",INDIRECT("R9.Web!D"&amp;SUM(21,17*34,1))))</f>
        <v/>
      </c>
      <c r="BS25" s="194" t="str">
        <f t="array" aca="1" ref="BS25" ca="1">IF($B25="","",IF(ISBLANK(INDIRECT("R9.Web!D"&amp;SUM(21,17*35,1))),"",INDIRECT("R9.Web!D"&amp;SUM(21,17*35,1))))</f>
        <v/>
      </c>
      <c r="BT25" s="194" t="str">
        <f t="array" aca="1" ref="BT25" ca="1">IF($B25="","",IF(ISBLANK(INDIRECT("R9.Web!D"&amp;SUM(21,17*36,1))),"",INDIRECT("R9.Web!D"&amp;SUM(21,17*36,1))))</f>
        <v/>
      </c>
      <c r="BU25" s="194" t="str">
        <f t="array" aca="1" ref="BU25" ca="1">IF($B25="","",IF(ISBLANK(INDIRECT("R9.Web!D"&amp;SUM(21,17*37,1))),"",INDIRECT("R9.Web!D"&amp;SUM(21,17*37,1))))</f>
        <v/>
      </c>
      <c r="BV25" s="194" t="str">
        <f t="array" aca="1" ref="BV25" ca="1">IF($B25="","",IF(ISBLANK(INDIRECT("R9.Web!D"&amp;SUM(21,17*38,1))),"",INDIRECT("R9.Web!D"&amp;SUM(21,17*38,1))))</f>
        <v/>
      </c>
      <c r="BW25" s="194" t="str">
        <f t="array" aca="1" ref="BW25" ca="1">IF($B25="","",IF(ISBLANK(INDIRECT("R9.Web!D"&amp;SUM(21,17*39,1))),"",INDIRECT("R9.Web!D"&amp;SUM(21,17*39,1))))</f>
        <v/>
      </c>
      <c r="BX25" s="194" t="str">
        <f t="array" aca="1" ref="BX25" ca="1">IF($B25="","",IF(ISBLANK(INDIRECT("R9.Web!D"&amp;SUM(21,17*40,1))),"",INDIRECT("R9.Web!D"&amp;SUM(21,17*40,1))))</f>
        <v/>
      </c>
      <c r="BY25" s="194" t="str">
        <f t="array" aca="1" ref="BY25" ca="1">IF($B25="","",IF(ISBLANK(INDIRECT("R9.Web!D"&amp;SUM(21,17*41,1))),"",INDIRECT("R9.Web!D"&amp;SUM(21,17*41,1))))</f>
        <v/>
      </c>
      <c r="BZ25" s="194" t="str">
        <f t="array" aca="1" ref="BZ25" ca="1">IF($B25="","",IF(ISBLANK(INDIRECT("R9.Web!D"&amp;SUM(21,17*42,1))),"",INDIRECT("R9.Web!D"&amp;SUM(21,17*42,1))))</f>
        <v/>
      </c>
      <c r="CA25" s="194" t="str">
        <f t="array" aca="1" ref="CA25" ca="1">IF($B25="","",IF(ISBLANK(INDIRECT("R9.Web!D"&amp;SUM(21,17*43,1))),"",INDIRECT("R9.Web!D"&amp;SUM(21,17*43,1))))</f>
        <v/>
      </c>
      <c r="CB25" s="194" t="str">
        <f t="array" aca="1" ref="CB25" ca="1">IF($B25="","",IF(ISBLANK(INDIRECT("R9.Web!D"&amp;SUM(21,17*44,1))),"",INDIRECT("R9.Web!D"&amp;SUM(21,17*44,1))))</f>
        <v/>
      </c>
      <c r="CC25" s="194" t="str">
        <f t="array" aca="1" ref="CC25" ca="1">IF($B25="","",IF(ISBLANK(INDIRECT("R9.Web!D"&amp;SUM(21,17*45,1))),"",INDIRECT("R9.Web!D"&amp;SUM(21,17*45,1))))</f>
        <v/>
      </c>
      <c r="CD25" s="194" t="str">
        <f t="array" aca="1" ref="CD25" ca="1">IF($B25="","",IF(ISBLANK(INDIRECT("R9.Web!D"&amp;SUM(21,17*46,1))),"",INDIRECT("R9.Web!D"&amp;SUM(21,17*46,1))))</f>
        <v/>
      </c>
      <c r="CE25" s="194" t="str">
        <f t="array" aca="1" ref="CE25" ca="1">IF($B25="","",IF(ISBLANK(INDIRECT("R9.Web!D"&amp;SUM(21,17*47,1))),"",INDIRECT("R9.Web!D"&amp;SUM(21,17*47,1))))</f>
        <v/>
      </c>
      <c r="CF25" s="194" t="str">
        <f t="array" aca="1" ref="CF25" ca="1">IF($B25="","",IF(ISBLANK(INDIRECT("R9.Web!D"&amp;SUM(21,17*48,1))),"",INDIRECT("R9.Web!D"&amp;SUM(21,17*48,1))))</f>
        <v/>
      </c>
      <c r="CG25" s="194" t="str">
        <f t="array" aca="1" ref="CG25" ca="1">IF($B25="","",IF(ISBLANK(INDIRECT("R9.Web!D"&amp;SUM(21,17*49,1))),"",INDIRECT("R9.Web!D"&amp;SUM(21,17*49,1))))</f>
        <v/>
      </c>
      <c r="CH25" s="194" t="str">
        <f t="array" aca="1" ref="CH25" ca="1">IF($B25="","",IF(ISBLANK(INDIRECT("R11.Software!D"&amp;SUM(21,17*0,1))),"",INDIRECT("R11.Software!D"&amp;SUM(21,17*0,1))))</f>
        <v/>
      </c>
      <c r="CI25" s="194" t="str">
        <f t="array" aca="1" ref="CI25" ca="1">IF($B25="","",IF(ISBLANK(INDIRECT("R11.Software!D"&amp;SUM(21,17*1,1))),"",INDIRECT("R11.Software!D"&amp;SUM(21,17*1,1))))</f>
        <v/>
      </c>
      <c r="CJ25" s="194" t="str">
        <f t="array" aca="1" ref="CJ25" ca="1">IF($B25="","",IF(ISBLANK(INDIRECT("R11.Software!D"&amp;SUM(21,17*2,1))),"",INDIRECT("R11.Software!D"&amp;SUM(21,17*2,1))))</f>
        <v/>
      </c>
      <c r="CK25" s="194" t="str">
        <f t="array" aca="1" ref="CK25" ca="1">IF($B25="","",IF(ISBLANK(INDIRECT("R11.Software!D"&amp;SUM(21,17*3,1))),"",INDIRECT("R11.Software!D"&amp;SUM(21,17*3,1))))</f>
        <v/>
      </c>
      <c r="CL25" s="194" t="str">
        <f t="array" aca="1" ref="CL25" ca="1">IF($B25="","",IF(ISBLANK(INDIRECT("R11.Software!D"&amp;SUM(21,17*4,1))),"",INDIRECT("R11.Software!D"&amp;SUM(21,17*4,1))))</f>
        <v/>
      </c>
      <c r="CM25" s="194" t="str">
        <f t="array" aca="1" ref="CM25" ca="1">IF($B25="","",IF(ISBLANK(INDIRECT("R11.Software!D"&amp;SUM(21,17*5,1))),"",INDIRECT("R11.Software!D"&amp;SUM(21,17*5,1))))</f>
        <v/>
      </c>
      <c r="CN25" s="194" t="str">
        <f t="array" aca="1" ref="CN25" ca="1">IF($B25="","",IF(ISBLANK(INDIRECT("R12.ServiciosApoyo!D"&amp;SUM(21,17*0,1))),"",INDIRECT("R12.ServiciosApoyo!D"&amp;SUM(21,17*0,1))))</f>
        <v/>
      </c>
      <c r="CO25" s="194" t="str">
        <f t="array" aca="1" ref="CO25" ca="1">IF($B25="","",IF(ISBLANK(INDIRECT("R12.ServiciosApoyo!D"&amp;SUM(21,17*1,1))),"",INDIRECT("R12.ServiciosApoyo!D"&amp;SUM(21,17*1,1))))</f>
        <v/>
      </c>
      <c r="CP25" s="194" t="str">
        <f t="array" aca="1" ref="CP25" ca="1">IF($B25="","",IF(ISBLANK(INDIRECT("R12.ServiciosApoyo!D"&amp;SUM(21,17*2,1))),"",INDIRECT("R12.ServiciosApoyo!D"&amp;SUM(21,17*2,1))))</f>
        <v/>
      </c>
      <c r="CQ25" s="194" t="str">
        <f t="array" aca="1" ref="CQ25" ca="1">IF($B25="","",IF(ISBLANK(INDIRECT("R12.ServiciosApoyo!D"&amp;SUM(21,17*3,1))),"",INDIRECT("R12.ServiciosApoyo!D"&amp;SUM(21,17*3,1))))</f>
        <v/>
      </c>
      <c r="CR25" s="194" t="str">
        <f t="array" aca="1" ref="CR25" ca="1">IF($B25="","",IF(ISBLANK(INDIRECT("R12.ServiciosApoyo!D"&amp;SUM(21,17*4,1))),"",INDIRECT("R12.ServiciosApoyo!D"&amp;SUM(21,17*4,1))))</f>
        <v/>
      </c>
      <c r="CS25" s="22"/>
      <c r="CT25" s="22"/>
      <c r="CU25" s="196"/>
    </row>
    <row r="26" spans="1:99" ht="12.75" customHeight="1">
      <c r="A26" s="22"/>
      <c r="B26" s="98" t="str">
        <f t="array" ref="B26">IFERROR(INDEX('03.Muestra'!$B$8:$B$17,SMALL(IF("Página Web"='03.Muestra'!$D$8:$D$17,ROW('03.Muestra'!$B$8:$B$17)-MIN(ROW('03.Muestra'!$D$8:$D$17))+1,""),ROW()-19)),"")</f>
        <v/>
      </c>
      <c r="C26" s="193" t="str">
        <f t="array" ref="C26">IFERROR(INDEX('03.Muestra'!$C$8:$C$17,SMALL(IF("Página Web"='03.Muestra'!$D$8:$D$17,ROW('03.Muestra'!$C$8:$C$17)-MIN(ROW('03.Muestra'!$D$8:$D$17))+1,""),ROW()-19)),"")</f>
        <v/>
      </c>
      <c r="D26" s="129" t="str">
        <f t="array" ref="D26">IFERROR(INDEX('03.Muestra'!$F$8:$F$17,SMALL(IF("Página Web"='03.Muestra'!$D$8:$D$17,ROW('03.Muestra'!$F$8:$F$17)-MIN(ROW('03.Muestra'!$D$8:$D$17))+1,""),ROW()-19)),"")</f>
        <v/>
      </c>
      <c r="E26" s="194" t="str">
        <f t="array" aca="1" ref="E26" ca="1">IF($B26="","",IF(ISBLANK(INDIRECT("R5.Genéricos!D"&amp;SUM(21,17*0,1))),"",INDIRECT("R5.Genéricos!D"&amp;SUM(21,17*0,1))))</f>
        <v/>
      </c>
      <c r="F26" s="194" t="str">
        <f t="array" aca="1" ref="F26" ca="1">IF($B26="","",IF(ISBLANK(INDIRECT("R5.Genéricos!D"&amp;SUM(21,17*1,7))),"",INDIRECT("R5.Genéricos!D"&amp;SUM(21,17*1,7))))</f>
        <v/>
      </c>
      <c r="G26" s="194" t="str">
        <f t="array" aca="1" ref="G26" ca="1">IF($B26="","",IF(ISBLANK(INDIRECT("R5.Genéricos!D"&amp;SUM(21,17*2,1))),"",INDIRECT("R5.Genéricos!D"&amp;SUM(21,17*2,1))))</f>
        <v/>
      </c>
      <c r="H26" s="194" t="str">
        <f t="array" aca="1" ref="H26" ca="1">IF($B26="","",IF(ISBLANK(INDIRECT("R6.Voz!D"&amp;SUM(21,17*0,1))),"",INDIRECT("R6.Voz!D"&amp;SUM(21,17*0,1))))</f>
        <v/>
      </c>
      <c r="I26" s="194" t="str">
        <f t="array" aca="1" ref="I26" ca="1">IF($B26="","",IF(ISBLANK(INDIRECT("R6.Voz!D"&amp;SUM(21,17*1,1))),"",INDIRECT("R6.Voz!D"&amp;SUM(21,17*1,1))))</f>
        <v/>
      </c>
      <c r="J26" s="194" t="str">
        <f t="array" aca="1" ref="J26" ca="1">IF($B26="","",IF(ISBLANK(INDIRECT("R6.Voz!D"&amp;SUM(21,17*2,1))),"",INDIRECT("R6.Voz!D"&amp;SUM(21,17*2,1))))</f>
        <v/>
      </c>
      <c r="K26" s="194" t="str">
        <f t="array" aca="1" ref="K26" ca="1">IF($B26="","",IF(ISBLANK(INDIRECT("R6.Voz!D"&amp;SUM(21,17*3,1))),"",INDIRECT("R6.Voz!D"&amp;SUM(21,17*3,1))))</f>
        <v/>
      </c>
      <c r="L26" s="194" t="str">
        <f t="array" aca="1" ref="L26" ca="1">IF($B26="","",IF(ISBLANK(INDIRECT("R6.Voz!D"&amp;SUM(21,17*4,1))),"",INDIRECT("R6.Voz!D"&amp;SUM(21,17*4,1))))</f>
        <v/>
      </c>
      <c r="M26" s="194" t="str">
        <f t="array" aca="1" ref="M26" ca="1">IF($B26="","",IF(ISBLANK(INDIRECT("R6.Voz!D"&amp;SUM(21,17*5,1))),"",INDIRECT("R6.Voz!D"&amp;SUM(21,17*5,1))))</f>
        <v/>
      </c>
      <c r="N26" s="194" t="str">
        <f t="array" aca="1" ref="N26" ca="1">IF($B26="","",IF(ISBLANK(INDIRECT("R6.Voz!D"&amp;SUM(21,17*6,1))),"",INDIRECT("R6.Voz!D"&amp;SUM(21,17*6,1))))</f>
        <v/>
      </c>
      <c r="O26" s="194" t="str">
        <f t="array" aca="1" ref="O26" ca="1">IF($B26="","",IF(ISBLANK(INDIRECT("R6.Voz!D"&amp;SUM(21,17*7,1))),"",INDIRECT("R6.Voz!D"&amp;SUM(21,17*7,1))))</f>
        <v/>
      </c>
      <c r="P26" s="194" t="str">
        <f t="array" aca="1" ref="P26" ca="1">IF($B26="","",IF(ISBLANK(INDIRECT("R6.Voz!D"&amp;SUM(21,17*8,1))),"",INDIRECT("R6.Voz!D"&amp;SUM(21,17*8,1))))</f>
        <v/>
      </c>
      <c r="Q26" s="194" t="str">
        <f t="array" aca="1" ref="Q26" ca="1">IF($B26="","",IF(ISBLANK(INDIRECT("R6.Voz!D"&amp;SUM(21,17*9,1))),"",INDIRECT("R6.Voz!D"&amp;SUM(21,17*9,1))))</f>
        <v/>
      </c>
      <c r="R26" s="194" t="str">
        <f t="array" aca="1" ref="R26" ca="1">IF($B26="","",IF(ISBLANK(INDIRECT("R6.Voz!D"&amp;SUM(21,17*10,1))),"",INDIRECT("R6.Voz!D"&amp;SUM(21,17*10,1))))</f>
        <v/>
      </c>
      <c r="S26" s="194" t="str">
        <f t="array" aca="1" ref="S26" ca="1">IF($B26="","",IF(ISBLANK(INDIRECT("R6.Voz!D"&amp;SUM(21,17*11,1))),"",INDIRECT("R6.Voz!D"&amp;SUM(21,17*11,1))))</f>
        <v/>
      </c>
      <c r="T26" s="194" t="str">
        <f t="array" aca="1" ref="T26" ca="1">IF($B26="","",IF(ISBLANK(INDIRECT("R6.Voz!D"&amp;SUM(21,17*12,1))),"",INDIRECT("R6.Voz!D"&amp;SUM(21,17*12,1))))</f>
        <v/>
      </c>
      <c r="U26" s="194" t="str">
        <f t="array" aca="1" ref="U26" ca="1">IF($B26="","",IF(ISBLANK(INDIRECT("R6.Voz!D"&amp;SUM(21,17*13,1))),"",INDIRECT("R6.Voz!D"&amp;SUM(21,17*13,1))))</f>
        <v/>
      </c>
      <c r="V26" s="194" t="str">
        <f t="array" aca="1" ref="V26" ca="1">IF($B26="","",IF(ISBLANK(INDIRECT("R6.Voz!D"&amp;SUM(21,17*14,1))),"",INDIRECT("R6.Voz!D"&amp;SUM(21,17*14,1))))</f>
        <v/>
      </c>
      <c r="W26" s="194" t="str">
        <f t="array" aca="1" ref="W26" ca="1">IF($B26="","",IF(ISBLANK(INDIRECT("R6.Voz!D"&amp;SUM(21,17*15,1))),"",INDIRECT("R6.Voz!D"&amp;SUM(21,17*15,1))))</f>
        <v/>
      </c>
      <c r="X26" s="194" t="str">
        <f t="array" aca="1" ref="X26" ca="1">IF($B26="","",IF(ISBLANK(INDIRECT("R6.Voz!D"&amp;SUM(21,17*16,1))),"",INDIRECT("R6.Voz!D"&amp;SUM(21,17*16,1))))</f>
        <v/>
      </c>
      <c r="Y26" s="194" t="str">
        <f t="array" aca="1" ref="Y26" ca="1">IF($B26="","",IF(ISBLANK(INDIRECT("R6.Voz!D"&amp;SUM(21,17*17,1))),"",INDIRECT("R6.Voz!D"&amp;SUM(21,17*17,1))))</f>
        <v/>
      </c>
      <c r="Z26" s="194" t="str">
        <f t="array" aca="1" ref="Z26" ca="1">IF($B26="","",IF(ISBLANK(INDIRECT("R6.Voz!D"&amp;SUM(21,17*18,1))),"",INDIRECT("R6.Voz!D"&amp;SUM(21,17*18,1))))</f>
        <v/>
      </c>
      <c r="AA26" s="194" t="str">
        <f t="array" aca="1" ref="AA26" ca="1">IF($B26="","",IF(ISBLANK(INDIRECT("R7.Video!D"&amp;SUM(21,17*0,1))),"",INDIRECT("R7.Video!D"&amp;SUM(21,17*0,1))))</f>
        <v/>
      </c>
      <c r="AB26" s="194" t="str">
        <f t="array" aca="1" ref="AB26" ca="1">IF($B26="","",IF(ISBLANK(INDIRECT("R7.Video!D"&amp;SUM(21,17*1,1))),"",INDIRECT("R7.Video!D"&amp;SUM(21,17*1,1))))</f>
        <v/>
      </c>
      <c r="AC26" s="194" t="str">
        <f t="array" aca="1" ref="AC26" ca="1">IF($B26="","",IF(ISBLANK(INDIRECT("R7.Video!D"&amp;SUM(21,17*2,1))),"",INDIRECT("R7.Video!D"&amp;SUM(21,17*2,1))))</f>
        <v/>
      </c>
      <c r="AD26" s="194" t="str">
        <f t="array" aca="1" ref="AD26" ca="1">IF($B26="","",IF(ISBLANK(INDIRECT("R7.Video!D"&amp;SUM(21,17*3,1))),"",INDIRECT("R7.Video!D"&amp;SUM(21,17*3,1))))</f>
        <v/>
      </c>
      <c r="AE26" s="194" t="str">
        <f t="array" aca="1" ref="AE26" ca="1">IF($B26="","",IF(ISBLANK(INDIRECT("R7.Video!D"&amp;SUM(21,17*4,1))),"",INDIRECT("R7.Video!D"&amp;SUM(21,17*4,1))))</f>
        <v/>
      </c>
      <c r="AF26" s="194" t="str">
        <f t="array" aca="1" ref="AF26" ca="1">IF($B26="","",IF(ISBLANK(INDIRECT("R7.Video!D"&amp;SUM(21,17*5,1))),"",INDIRECT("R7.Video!D"&amp;SUM(21,17*5,1))))</f>
        <v/>
      </c>
      <c r="AG26" s="194" t="str">
        <f t="array" aca="1" ref="AG26" ca="1">IF($B26="","",IF(ISBLANK(INDIRECT("R7.Video!D"&amp;SUM(21,17*6,1))),"",INDIRECT("R7.Video!D"&amp;SUM(21,17*6,1))))</f>
        <v/>
      </c>
      <c r="AH26" s="194" t="str">
        <f t="array" aca="1" ref="AH26" ca="1">IF($B26="","",IF(ISBLANK(INDIRECT("R7.Video!D"&amp;SUM(21,17*7,1))),"",INDIRECT("R7.Video!D"&amp;SUM(21,17*7,1))))</f>
        <v/>
      </c>
      <c r="AI26" s="194" t="str">
        <f t="array" aca="1" ref="AI26" ca="1">IF($B26="","",IF(ISBLANK(INDIRECT("R7.Video!D"&amp;SUM(21,17*8,1))),"",INDIRECT("R7.Video!D"&amp;SUM(21,17*8,1))))</f>
        <v/>
      </c>
      <c r="AJ26" s="194" t="str">
        <f t="array" aca="1" ref="AJ26" ca="1">IF($B26="","",IF(ISBLANK(INDIRECT("R9.Web!D"&amp;SUM(21,17*0,1))),"",INDIRECT("R9.Web!D"&amp;SUM(21,17*0,1))))</f>
        <v/>
      </c>
      <c r="AK26" s="194" t="str">
        <f t="array" aca="1" ref="AK26" ca="1">IF($B26="","",IF(ISBLANK(INDIRECT("R9.Web!D"&amp;SUM(21,17*1,1))),"",INDIRECT("R9.Web!D"&amp;SUM(21,17*1,1))))</f>
        <v/>
      </c>
      <c r="AL26" s="194" t="str">
        <f t="array" aca="1" ref="AL26" ca="1">IF($B26="","",IF(ISBLANK(INDIRECT("R9.Web!D"&amp;SUM(21,17*2,1))),"",INDIRECT("R9.Web!D"&amp;SUM(21,17*2,1))))</f>
        <v/>
      </c>
      <c r="AM26" s="194" t="str">
        <f t="array" aca="1" ref="AM26" ca="1">IF($B26="","",IF(ISBLANK(INDIRECT("R9.Web!D"&amp;SUM(21,17*3,1))),"",INDIRECT("R9.Web!D"&amp;SUM(21,17*3,1))))</f>
        <v/>
      </c>
      <c r="AN26" s="194" t="str">
        <f t="array" aca="1" ref="AN26" ca="1">IF($B26="","",IF(ISBLANK(INDIRECT("R9.Web!D"&amp;SUM(21,17*4,1))),"",INDIRECT("R9.Web!D"&amp;SUM(21,17*4,1))))</f>
        <v/>
      </c>
      <c r="AO26" s="194" t="str">
        <f t="array" aca="1" ref="AO26" ca="1">IF($B26="","",IF(ISBLANK(INDIRECT("R9.Web!D"&amp;SUM(21,17*5,1))),"",INDIRECT("R9.Web!D"&amp;SUM(21,17*5,1))))</f>
        <v/>
      </c>
      <c r="AP26" s="194" t="str">
        <f t="array" aca="1" ref="AP26" ca="1">IF($B26="","",IF(ISBLANK(INDIRECT("R9.Web!D"&amp;SUM(21,17*6,1))),"",INDIRECT("R9.Web!D"&amp;SUM(21,17*6,1))))</f>
        <v/>
      </c>
      <c r="AQ26" s="194" t="str">
        <f t="array" aca="1" ref="AQ26" ca="1">IF($B26="","",IF(ISBLANK(INDIRECT("R9.Web!D"&amp;SUM(21,17*7,1))),"",INDIRECT("R9.Web!D"&amp;SUM(21,17*7,1))))</f>
        <v/>
      </c>
      <c r="AR26" s="194" t="str">
        <f t="array" aca="1" ref="AR26" ca="1">IF($B26="","",IF(ISBLANK(INDIRECT("R9.Web!D"&amp;SUM(21,17*8,1))),"",INDIRECT("R9.Web!D"&amp;SUM(21,17*8,1))))</f>
        <v/>
      </c>
      <c r="AS26" s="194" t="str">
        <f t="array" aca="1" ref="AS26" ca="1">IF($B26="","",IF(ISBLANK(INDIRECT("R9.Web!D"&amp;SUM(21,17*9,1))),"",INDIRECT("R9.Web!D"&amp;SUM(21,17*9,1))))</f>
        <v/>
      </c>
      <c r="AT26" s="194" t="str">
        <f t="array" aca="1" ref="AT26" ca="1">IF($B26="","",IF(ISBLANK(INDIRECT("R9.Web!D"&amp;SUM(21,17*10,1))),"",INDIRECT("R9.Web!D"&amp;SUM(21,17*10,1))))</f>
        <v/>
      </c>
      <c r="AU26" s="194" t="str">
        <f t="array" aca="1" ref="AU26" ca="1">IF($B26="","",IF(ISBLANK(INDIRECT("R9.Web!D"&amp;SUM(21,17*11,1))),"",INDIRECT("R9.Web!D"&amp;SUM(21,17*11,1))))</f>
        <v/>
      </c>
      <c r="AV26" s="194" t="str">
        <f t="array" aca="1" ref="AV26" ca="1">IF($B26="","",IF(ISBLANK(INDIRECT("R9.Web!D"&amp;SUM(21,17*12,1))),"",INDIRECT("R9.Web!D"&amp;SUM(21,17*12,1))))</f>
        <v/>
      </c>
      <c r="AW26" s="194" t="str">
        <f t="array" aca="1" ref="AW26" ca="1">IF($B26="","",IF(ISBLANK(INDIRECT("R9.Web!D"&amp;SUM(21,17*13,1))),"",INDIRECT("R9.Web!D"&amp;SUM(21,17*13,1))))</f>
        <v/>
      </c>
      <c r="AX26" s="194" t="str">
        <f t="array" aca="1" ref="AX26" ca="1">IF($B26="","",IF(ISBLANK(INDIRECT("R9.Web!D"&amp;SUM(21,17*14,1))),"",INDIRECT("R9.Web!D"&amp;SUM(21,17*14,1))))</f>
        <v/>
      </c>
      <c r="AY26" s="194" t="str">
        <f t="array" aca="1" ref="AY26" ca="1">IF($B26="","",IF(ISBLANK(INDIRECT("R9.Web!D"&amp;SUM(21,17*15,1))),"",INDIRECT("R9.Web!D"&amp;SUM(21,17*15,1))))</f>
        <v/>
      </c>
      <c r="AZ26" s="194" t="str">
        <f t="array" aca="1" ref="AZ26" ca="1">IF($B26="","",IF(ISBLANK(INDIRECT("R9.Web!D"&amp;SUM(21,17*16,1))),"",INDIRECT("R9.Web!D"&amp;SUM(21,17*16,1))))</f>
        <v/>
      </c>
      <c r="BA26" s="194" t="str">
        <f t="array" aca="1" ref="BA26" ca="1">IF($B26="","",IF(ISBLANK(INDIRECT("R9.Web!D"&amp;SUM(21,17*17,1))),"",INDIRECT("R9.Web!D"&amp;SUM(21,17*17,1))))</f>
        <v/>
      </c>
      <c r="BB26" s="194" t="str">
        <f t="array" aca="1" ref="BB26" ca="1">IF($B26="","",IF(ISBLANK(INDIRECT("R9.Web!D"&amp;SUM(21,17*18,1))),"",INDIRECT("R9.Web!D"&amp;SUM(21,17*18,1))))</f>
        <v/>
      </c>
      <c r="BC26" s="194" t="str">
        <f t="array" aca="1" ref="BC26" ca="1">IF($B26="","",IF(ISBLANK(INDIRECT("R9.Web!D"&amp;SUM(21,17*19,1))),"",INDIRECT("R9.Web!D"&amp;SUM(21,17*19,1))))</f>
        <v/>
      </c>
      <c r="BD26" s="194" t="str">
        <f t="array" aca="1" ref="BD26" ca="1">IF($B26="","",IF(ISBLANK(INDIRECT("R9.Web!D"&amp;SUM(21,17*20,1))),"",INDIRECT("R9.Web!D"&amp;SUM(21,17*20,1))))</f>
        <v/>
      </c>
      <c r="BE26" s="194" t="str">
        <f t="array" aca="1" ref="BE26" ca="1">IF($B26="","",IF(ISBLANK(INDIRECT("R9.Web!D"&amp;SUM(21,17*21,1))),"",INDIRECT("R9.Web!D"&amp;SUM(21,17*21,1))))</f>
        <v/>
      </c>
      <c r="BF26" s="194" t="str">
        <f t="array" aca="1" ref="BF26" ca="1">IF($B26="","",IF(ISBLANK(INDIRECT("R9.Web!D"&amp;SUM(21,17*22,1))),"",INDIRECT("R9.Web!D"&amp;SUM(21,17*22,1))))</f>
        <v/>
      </c>
      <c r="BG26" s="194" t="str">
        <f t="array" aca="1" ref="BG26" ca="1">IF($B26="","",IF(ISBLANK(INDIRECT("R9.Web!D"&amp;SUM(21,17*23,1))),"",INDIRECT("R9.Web!D"&amp;SUM(21,17*23,1))))</f>
        <v/>
      </c>
      <c r="BH26" s="194" t="str">
        <f t="array" aca="1" ref="BH26" ca="1">IF($B26="","",IF(ISBLANK(INDIRECT("R9.Web!D"&amp;SUM(21,17*24,1))),"",INDIRECT("R9.Web!D"&amp;SUM(21,17*24,1))))</f>
        <v/>
      </c>
      <c r="BI26" s="194" t="str">
        <f t="array" aca="1" ref="BI26" ca="1">IF($B26="","",IF(ISBLANK(INDIRECT("R9.Web!D"&amp;SUM(21,17*25,1))),"",INDIRECT("R9.Web!D"&amp;SUM(21,17*25,1))))</f>
        <v/>
      </c>
      <c r="BJ26" s="194" t="str">
        <f t="array" aca="1" ref="BJ26" ca="1">IF($B26="","",IF(ISBLANK(INDIRECT("R9.Web!D"&amp;SUM(21,17*26,1))),"",INDIRECT("R9.Web!D"&amp;SUM(21,17*26,1))))</f>
        <v/>
      </c>
      <c r="BK26" s="194" t="str">
        <f t="array" aca="1" ref="BK26" ca="1">IF($B26="","",IF(ISBLANK(INDIRECT("R9.Web!D"&amp;SUM(21,17*27,1))),"",INDIRECT("R9.Web!D"&amp;SUM(21,17*27,1))))</f>
        <v/>
      </c>
      <c r="BL26" s="194" t="str">
        <f t="array" aca="1" ref="BL26" ca="1">IF($B26="","",IF(ISBLANK(INDIRECT("R9.Web!D"&amp;SUM(21,17*28,1))),"",INDIRECT("R9.Web!D"&amp;SUM(21,17*28,1))))</f>
        <v/>
      </c>
      <c r="BM26" s="194" t="str">
        <f t="array" aca="1" ref="BM26" ca="1">IF($B26="","",IF(ISBLANK(INDIRECT("R9.Web!D"&amp;SUM(21,17*29,1))),"",INDIRECT("R9.Web!D"&amp;SUM(21,17*29,1))))</f>
        <v/>
      </c>
      <c r="BN26" s="194" t="str">
        <f t="array" aca="1" ref="BN26" ca="1">IF($B26="","",IF(ISBLANK(INDIRECT("R9.Web!D"&amp;SUM(21,17*30,1))),"",INDIRECT("R9.Web!D"&amp;SUM(21,17*30,1))))</f>
        <v/>
      </c>
      <c r="BO26" s="194" t="str">
        <f t="array" aca="1" ref="BO26" ca="1">IF($B26="","",IF(ISBLANK(INDIRECT("R9.Web!D"&amp;SUM(21,17*31,1))),"",INDIRECT("R9.Web!D"&amp;SUM(21,17*31,1))))</f>
        <v/>
      </c>
      <c r="BP26" s="194" t="str">
        <f t="array" aca="1" ref="BP26" ca="1">IF($B26="","",IF(ISBLANK(INDIRECT("R9.Web!D"&amp;SUM(21,17*32,1))),"",INDIRECT("R9.Web!D"&amp;SUM(21,17*32,1))))</f>
        <v/>
      </c>
      <c r="BQ26" s="194" t="str">
        <f t="array" aca="1" ref="BQ26" ca="1">IF($B26="","",IF(ISBLANK(INDIRECT("R9.Web!D"&amp;SUM(21,17*33,1))),"",INDIRECT("R9.Web!D"&amp;SUM(21,17*33,1))))</f>
        <v/>
      </c>
      <c r="BR26" s="194" t="str">
        <f t="array" aca="1" ref="BR26" ca="1">IF($B26="","",IF(ISBLANK(INDIRECT("R9.Web!D"&amp;SUM(21,17*34,1))),"",INDIRECT("R9.Web!D"&amp;SUM(21,17*34,1))))</f>
        <v/>
      </c>
      <c r="BS26" s="194" t="str">
        <f t="array" aca="1" ref="BS26" ca="1">IF($B26="","",IF(ISBLANK(INDIRECT("R9.Web!D"&amp;SUM(21,17*35,1))),"",INDIRECT("R9.Web!D"&amp;SUM(21,17*35,1))))</f>
        <v/>
      </c>
      <c r="BT26" s="194" t="str">
        <f t="array" aca="1" ref="BT26" ca="1">IF($B26="","",IF(ISBLANK(INDIRECT("R9.Web!D"&amp;SUM(21,17*36,1))),"",INDIRECT("R9.Web!D"&amp;SUM(21,17*36,1))))</f>
        <v/>
      </c>
      <c r="BU26" s="194" t="str">
        <f t="array" aca="1" ref="BU26" ca="1">IF($B26="","",IF(ISBLANK(INDIRECT("R9.Web!D"&amp;SUM(21,17*37,1))),"",INDIRECT("R9.Web!D"&amp;SUM(21,17*37,1))))</f>
        <v/>
      </c>
      <c r="BV26" s="194" t="str">
        <f t="array" aca="1" ref="BV26" ca="1">IF($B26="","",IF(ISBLANK(INDIRECT("R9.Web!D"&amp;SUM(21,17*38,1))),"",INDIRECT("R9.Web!D"&amp;SUM(21,17*38,1))))</f>
        <v/>
      </c>
      <c r="BW26" s="194" t="str">
        <f t="array" aca="1" ref="BW26" ca="1">IF($B26="","",IF(ISBLANK(INDIRECT("R9.Web!D"&amp;SUM(21,17*39,1))),"",INDIRECT("R9.Web!D"&amp;SUM(21,17*39,1))))</f>
        <v/>
      </c>
      <c r="BX26" s="194" t="str">
        <f t="array" aca="1" ref="BX26" ca="1">IF($B26="","",IF(ISBLANK(INDIRECT("R9.Web!D"&amp;SUM(21,17*40,1))),"",INDIRECT("R9.Web!D"&amp;SUM(21,17*40,1))))</f>
        <v/>
      </c>
      <c r="BY26" s="194" t="str">
        <f t="array" aca="1" ref="BY26" ca="1">IF($B26="","",IF(ISBLANK(INDIRECT("R9.Web!D"&amp;SUM(21,17*41,1))),"",INDIRECT("R9.Web!D"&amp;SUM(21,17*41,1))))</f>
        <v/>
      </c>
      <c r="BZ26" s="194" t="str">
        <f t="array" aca="1" ref="BZ26" ca="1">IF($B26="","",IF(ISBLANK(INDIRECT("R9.Web!D"&amp;SUM(21,17*42,1))),"",INDIRECT("R9.Web!D"&amp;SUM(21,17*42,1))))</f>
        <v/>
      </c>
      <c r="CA26" s="194" t="str">
        <f t="array" aca="1" ref="CA26" ca="1">IF($B26="","",IF(ISBLANK(INDIRECT("R9.Web!D"&amp;SUM(21,17*43,1))),"",INDIRECT("R9.Web!D"&amp;SUM(21,17*43,1))))</f>
        <v/>
      </c>
      <c r="CB26" s="194" t="str">
        <f t="array" aca="1" ref="CB26" ca="1">IF($B26="","",IF(ISBLANK(INDIRECT("R9.Web!D"&amp;SUM(21,17*44,1))),"",INDIRECT("R9.Web!D"&amp;SUM(21,17*44,1))))</f>
        <v/>
      </c>
      <c r="CC26" s="194" t="str">
        <f t="array" aca="1" ref="CC26" ca="1">IF($B26="","",IF(ISBLANK(INDIRECT("R9.Web!D"&amp;SUM(21,17*45,1))),"",INDIRECT("R9.Web!D"&amp;SUM(21,17*45,1))))</f>
        <v/>
      </c>
      <c r="CD26" s="194" t="str">
        <f t="array" aca="1" ref="CD26" ca="1">IF($B26="","",IF(ISBLANK(INDIRECT("R9.Web!D"&amp;SUM(21,17*46,1))),"",INDIRECT("R9.Web!D"&amp;SUM(21,17*46,1))))</f>
        <v/>
      </c>
      <c r="CE26" s="194" t="str">
        <f t="array" aca="1" ref="CE26" ca="1">IF($B26="","",IF(ISBLANK(INDIRECT("R9.Web!D"&amp;SUM(21,17*47,1))),"",INDIRECT("R9.Web!D"&amp;SUM(21,17*47,1))))</f>
        <v/>
      </c>
      <c r="CF26" s="194" t="str">
        <f t="array" aca="1" ref="CF26" ca="1">IF($B26="","",IF(ISBLANK(INDIRECT("R9.Web!D"&amp;SUM(21,17*48,1))),"",INDIRECT("R9.Web!D"&amp;SUM(21,17*48,1))))</f>
        <v/>
      </c>
      <c r="CG26" s="194" t="str">
        <f t="array" aca="1" ref="CG26" ca="1">IF($B26="","",IF(ISBLANK(INDIRECT("R9.Web!D"&amp;SUM(21,17*49,1))),"",INDIRECT("R9.Web!D"&amp;SUM(21,17*49,1))))</f>
        <v/>
      </c>
      <c r="CH26" s="194" t="str">
        <f t="array" aca="1" ref="CH26" ca="1">IF($B26="","",IF(ISBLANK(INDIRECT("R11.Software!D"&amp;SUM(21,17*0,1))),"",INDIRECT("R11.Software!D"&amp;SUM(21,17*0,1))))</f>
        <v/>
      </c>
      <c r="CI26" s="194" t="str">
        <f t="array" aca="1" ref="CI26" ca="1">IF($B26="","",IF(ISBLANK(INDIRECT("R11.Software!D"&amp;SUM(21,17*1,1))),"",INDIRECT("R11.Software!D"&amp;SUM(21,17*1,1))))</f>
        <v/>
      </c>
      <c r="CJ26" s="194" t="str">
        <f t="array" aca="1" ref="CJ26" ca="1">IF($B26="","",IF(ISBLANK(INDIRECT("R11.Software!D"&amp;SUM(21,17*2,1))),"",INDIRECT("R11.Software!D"&amp;SUM(21,17*2,1))))</f>
        <v/>
      </c>
      <c r="CK26" s="194" t="str">
        <f t="array" aca="1" ref="CK26" ca="1">IF($B26="","",IF(ISBLANK(INDIRECT("R11.Software!D"&amp;SUM(21,17*3,1))),"",INDIRECT("R11.Software!D"&amp;SUM(21,17*3,1))))</f>
        <v/>
      </c>
      <c r="CL26" s="194" t="str">
        <f t="array" aca="1" ref="CL26" ca="1">IF($B26="","",IF(ISBLANK(INDIRECT("R11.Software!D"&amp;SUM(21,17*4,1))),"",INDIRECT("R11.Software!D"&amp;SUM(21,17*4,1))))</f>
        <v/>
      </c>
      <c r="CM26" s="194" t="str">
        <f t="array" aca="1" ref="CM26" ca="1">IF($B26="","",IF(ISBLANK(INDIRECT("R11.Software!D"&amp;SUM(21,17*5,1))),"",INDIRECT("R11.Software!D"&amp;SUM(21,17*5,1))))</f>
        <v/>
      </c>
      <c r="CN26" s="194" t="str">
        <f t="array" aca="1" ref="CN26" ca="1">IF($B26="","",IF(ISBLANK(INDIRECT("R12.ServiciosApoyo!D"&amp;SUM(21,17*0,1))),"",INDIRECT("R12.ServiciosApoyo!D"&amp;SUM(21,17*0,1))))</f>
        <v/>
      </c>
      <c r="CO26" s="194" t="str">
        <f t="array" aca="1" ref="CO26" ca="1">IF($B26="","",IF(ISBLANK(INDIRECT("R12.ServiciosApoyo!D"&amp;SUM(21,17*1,1))),"",INDIRECT("R12.ServiciosApoyo!D"&amp;SUM(21,17*1,1))))</f>
        <v/>
      </c>
      <c r="CP26" s="194" t="str">
        <f t="array" aca="1" ref="CP26" ca="1">IF($B26="","",IF(ISBLANK(INDIRECT("R12.ServiciosApoyo!D"&amp;SUM(21,17*2,1))),"",INDIRECT("R12.ServiciosApoyo!D"&amp;SUM(21,17*2,1))))</f>
        <v/>
      </c>
      <c r="CQ26" s="194" t="str">
        <f t="array" aca="1" ref="CQ26" ca="1">IF($B26="","",IF(ISBLANK(INDIRECT("R12.ServiciosApoyo!D"&amp;SUM(21,17*3,1))),"",INDIRECT("R12.ServiciosApoyo!D"&amp;SUM(21,17*3,1))))</f>
        <v/>
      </c>
      <c r="CR26" s="194" t="str">
        <f t="array" aca="1" ref="CR26" ca="1">IF($B26="","",IF(ISBLANK(INDIRECT("R12.ServiciosApoyo!D"&amp;SUM(21,17*4,1))),"",INDIRECT("R12.ServiciosApoyo!D"&amp;SUM(21,17*4,1))))</f>
        <v/>
      </c>
      <c r="CS26" s="22"/>
      <c r="CT26" s="22"/>
      <c r="CU26" s="196"/>
    </row>
    <row r="27" spans="1:99" ht="12.75" customHeight="1">
      <c r="A27" s="22"/>
      <c r="B27" s="98" t="str">
        <f t="array" ref="B27">IFERROR(INDEX('03.Muestra'!$B$8:$B$17,SMALL(IF("Página Web"='03.Muestra'!$D$8:$D$17,ROW('03.Muestra'!$B$8:$B$17)-MIN(ROW('03.Muestra'!$D$8:$D$17))+1,""),ROW()-19)),"")</f>
        <v/>
      </c>
      <c r="C27" s="193" t="str">
        <f t="array" ref="C27">IFERROR(INDEX('03.Muestra'!$C$8:$C$17,SMALL(IF("Página Web"='03.Muestra'!$D$8:$D$17,ROW('03.Muestra'!$C$8:$C$17)-MIN(ROW('03.Muestra'!$D$8:$D$17))+1,""),ROW()-19)),"")</f>
        <v/>
      </c>
      <c r="D27" s="129" t="str">
        <f t="array" ref="D27">IFERROR(INDEX('03.Muestra'!$F$8:$F$17,SMALL(IF("Página Web"='03.Muestra'!$D$8:$D$17,ROW('03.Muestra'!$F$8:$F$17)-MIN(ROW('03.Muestra'!$D$8:$D$17))+1,""),ROW()-19)),"")</f>
        <v/>
      </c>
      <c r="E27" s="194" t="str">
        <f t="array" aca="1" ref="E27" ca="1">IF($B27="","",IF(ISBLANK(INDIRECT("R5.Genéricos!D"&amp;SUM(21,17*0,1))),"",INDIRECT("R5.Genéricos!D"&amp;SUM(21,17*0,1))))</f>
        <v/>
      </c>
      <c r="F27" s="194" t="str">
        <f t="array" aca="1" ref="F27" ca="1">IF($B27="","",IF(ISBLANK(INDIRECT("R5.Genéricos!D"&amp;SUM(21,17*1,8))),"",INDIRECT("R5.Genéricos!D"&amp;SUM(21,17*1,8))))</f>
        <v/>
      </c>
      <c r="G27" s="194" t="str">
        <f t="array" aca="1" ref="G27" ca="1">IF($B27="","",IF(ISBLANK(INDIRECT("R5.Genéricos!D"&amp;SUM(21,17*2,1))),"",INDIRECT("R5.Genéricos!D"&amp;SUM(21,17*2,1))))</f>
        <v/>
      </c>
      <c r="H27" s="194" t="str">
        <f t="array" aca="1" ref="H27" ca="1">IF($B27="","",IF(ISBLANK(INDIRECT("R6.Voz!D"&amp;SUM(21,17*0,1))),"",INDIRECT("R6.Voz!D"&amp;SUM(21,17*0,1))))</f>
        <v/>
      </c>
      <c r="I27" s="194" t="str">
        <f t="array" aca="1" ref="I27" ca="1">IF($B27="","",IF(ISBLANK(INDIRECT("R6.Voz!D"&amp;SUM(21,17*1,1))),"",INDIRECT("R6.Voz!D"&amp;SUM(21,17*1,1))))</f>
        <v/>
      </c>
      <c r="J27" s="194" t="str">
        <f t="array" aca="1" ref="J27" ca="1">IF($B27="","",IF(ISBLANK(INDIRECT("R6.Voz!D"&amp;SUM(21,17*2,1))),"",INDIRECT("R6.Voz!D"&amp;SUM(21,17*2,1))))</f>
        <v/>
      </c>
      <c r="K27" s="194" t="str">
        <f t="array" aca="1" ref="K27" ca="1">IF($B27="","",IF(ISBLANK(INDIRECT("R6.Voz!D"&amp;SUM(21,17*3,1))),"",INDIRECT("R6.Voz!D"&amp;SUM(21,17*3,1))))</f>
        <v/>
      </c>
      <c r="L27" s="194" t="str">
        <f t="array" aca="1" ref="L27" ca="1">IF($B27="","",IF(ISBLANK(INDIRECT("R6.Voz!D"&amp;SUM(21,17*4,1))),"",INDIRECT("R6.Voz!D"&amp;SUM(21,17*4,1))))</f>
        <v/>
      </c>
      <c r="M27" s="194" t="str">
        <f t="array" aca="1" ref="M27" ca="1">IF($B27="","",IF(ISBLANK(INDIRECT("R6.Voz!D"&amp;SUM(21,17*5,1))),"",INDIRECT("R6.Voz!D"&amp;SUM(21,17*5,1))))</f>
        <v/>
      </c>
      <c r="N27" s="194" t="str">
        <f t="array" aca="1" ref="N27" ca="1">IF($B27="","",IF(ISBLANK(INDIRECT("R6.Voz!D"&amp;SUM(21,17*6,1))),"",INDIRECT("R6.Voz!D"&amp;SUM(21,17*6,1))))</f>
        <v/>
      </c>
      <c r="O27" s="194" t="str">
        <f t="array" aca="1" ref="O27" ca="1">IF($B27="","",IF(ISBLANK(INDIRECT("R6.Voz!D"&amp;SUM(21,17*7,1))),"",INDIRECT("R6.Voz!D"&amp;SUM(21,17*7,1))))</f>
        <v/>
      </c>
      <c r="P27" s="194" t="str">
        <f t="array" aca="1" ref="P27" ca="1">IF($B27="","",IF(ISBLANK(INDIRECT("R6.Voz!D"&amp;SUM(21,17*8,1))),"",INDIRECT("R6.Voz!D"&amp;SUM(21,17*8,1))))</f>
        <v/>
      </c>
      <c r="Q27" s="194" t="str">
        <f t="array" aca="1" ref="Q27" ca="1">IF($B27="","",IF(ISBLANK(INDIRECT("R6.Voz!D"&amp;SUM(21,17*9,1))),"",INDIRECT("R6.Voz!D"&amp;SUM(21,17*9,1))))</f>
        <v/>
      </c>
      <c r="R27" s="194" t="str">
        <f t="array" aca="1" ref="R27" ca="1">IF($B27="","",IF(ISBLANK(INDIRECT("R6.Voz!D"&amp;SUM(21,17*10,1))),"",INDIRECT("R6.Voz!D"&amp;SUM(21,17*10,1))))</f>
        <v/>
      </c>
      <c r="S27" s="194" t="str">
        <f t="array" aca="1" ref="S27" ca="1">IF($B27="","",IF(ISBLANK(INDIRECT("R6.Voz!D"&amp;SUM(21,17*11,1))),"",INDIRECT("R6.Voz!D"&amp;SUM(21,17*11,1))))</f>
        <v/>
      </c>
      <c r="T27" s="194" t="str">
        <f t="array" aca="1" ref="T27" ca="1">IF($B27="","",IF(ISBLANK(INDIRECT("R6.Voz!D"&amp;SUM(21,17*12,1))),"",INDIRECT("R6.Voz!D"&amp;SUM(21,17*12,1))))</f>
        <v/>
      </c>
      <c r="U27" s="194" t="str">
        <f t="array" aca="1" ref="U27" ca="1">IF($B27="","",IF(ISBLANK(INDIRECT("R6.Voz!D"&amp;SUM(21,17*13,1))),"",INDIRECT("R6.Voz!D"&amp;SUM(21,17*13,1))))</f>
        <v/>
      </c>
      <c r="V27" s="194" t="str">
        <f t="array" aca="1" ref="V27" ca="1">IF($B27="","",IF(ISBLANK(INDIRECT("R6.Voz!D"&amp;SUM(21,17*14,1))),"",INDIRECT("R6.Voz!D"&amp;SUM(21,17*14,1))))</f>
        <v/>
      </c>
      <c r="W27" s="194" t="str">
        <f t="array" aca="1" ref="W27" ca="1">IF($B27="","",IF(ISBLANK(INDIRECT("R6.Voz!D"&amp;SUM(21,17*15,1))),"",INDIRECT("R6.Voz!D"&amp;SUM(21,17*15,1))))</f>
        <v/>
      </c>
      <c r="X27" s="194" t="str">
        <f t="array" aca="1" ref="X27" ca="1">IF($B27="","",IF(ISBLANK(INDIRECT("R6.Voz!D"&amp;SUM(21,17*16,1))),"",INDIRECT("R6.Voz!D"&amp;SUM(21,17*16,1))))</f>
        <v/>
      </c>
      <c r="Y27" s="194" t="str">
        <f t="array" aca="1" ref="Y27" ca="1">IF($B27="","",IF(ISBLANK(INDIRECT("R6.Voz!D"&amp;SUM(21,17*17,1))),"",INDIRECT("R6.Voz!D"&amp;SUM(21,17*17,1))))</f>
        <v/>
      </c>
      <c r="Z27" s="194" t="str">
        <f t="array" aca="1" ref="Z27" ca="1">IF($B27="","",IF(ISBLANK(INDIRECT("R6.Voz!D"&amp;SUM(21,17*18,1))),"",INDIRECT("R6.Voz!D"&amp;SUM(21,17*18,1))))</f>
        <v/>
      </c>
      <c r="AA27" s="194" t="str">
        <f t="array" aca="1" ref="AA27" ca="1">IF($B27="","",IF(ISBLANK(INDIRECT("R7.Video!D"&amp;SUM(21,17*0,1))),"",INDIRECT("R7.Video!D"&amp;SUM(21,17*0,1))))</f>
        <v/>
      </c>
      <c r="AB27" s="194" t="str">
        <f t="array" aca="1" ref="AB27" ca="1">IF($B27="","",IF(ISBLANK(INDIRECT("R7.Video!D"&amp;SUM(21,17*1,1))),"",INDIRECT("R7.Video!D"&amp;SUM(21,17*1,1))))</f>
        <v/>
      </c>
      <c r="AC27" s="194" t="str">
        <f t="array" aca="1" ref="AC27" ca="1">IF($B27="","",IF(ISBLANK(INDIRECT("R7.Video!D"&amp;SUM(21,17*2,1))),"",INDIRECT("R7.Video!D"&amp;SUM(21,17*2,1))))</f>
        <v/>
      </c>
      <c r="AD27" s="194" t="str">
        <f t="array" aca="1" ref="AD27" ca="1">IF($B27="","",IF(ISBLANK(INDIRECT("R7.Video!D"&amp;SUM(21,17*3,1))),"",INDIRECT("R7.Video!D"&amp;SUM(21,17*3,1))))</f>
        <v/>
      </c>
      <c r="AE27" s="194" t="str">
        <f t="array" aca="1" ref="AE27" ca="1">IF($B27="","",IF(ISBLANK(INDIRECT("R7.Video!D"&amp;SUM(21,17*4,1))),"",INDIRECT("R7.Video!D"&amp;SUM(21,17*4,1))))</f>
        <v/>
      </c>
      <c r="AF27" s="194" t="str">
        <f t="array" aca="1" ref="AF27" ca="1">IF($B27="","",IF(ISBLANK(INDIRECT("R7.Video!D"&amp;SUM(21,17*5,1))),"",INDIRECT("R7.Video!D"&amp;SUM(21,17*5,1))))</f>
        <v/>
      </c>
      <c r="AG27" s="194" t="str">
        <f t="array" aca="1" ref="AG27" ca="1">IF($B27="","",IF(ISBLANK(INDIRECT("R7.Video!D"&amp;SUM(21,17*6,1))),"",INDIRECT("R7.Video!D"&amp;SUM(21,17*6,1))))</f>
        <v/>
      </c>
      <c r="AH27" s="194" t="str">
        <f t="array" aca="1" ref="AH27" ca="1">IF($B27="","",IF(ISBLANK(INDIRECT("R7.Video!D"&amp;SUM(21,17*7,1))),"",INDIRECT("R7.Video!D"&amp;SUM(21,17*7,1))))</f>
        <v/>
      </c>
      <c r="AI27" s="194" t="str">
        <f t="array" aca="1" ref="AI27" ca="1">IF($B27="","",IF(ISBLANK(INDIRECT("R7.Video!D"&amp;SUM(21,17*8,1))),"",INDIRECT("R7.Video!D"&amp;SUM(21,17*8,1))))</f>
        <v/>
      </c>
      <c r="AJ27" s="194" t="str">
        <f t="array" aca="1" ref="AJ27" ca="1">IF($B27="","",IF(ISBLANK(INDIRECT("R9.Web!D"&amp;SUM(21,17*0,1))),"",INDIRECT("R9.Web!D"&amp;SUM(21,17*0,1))))</f>
        <v/>
      </c>
      <c r="AK27" s="194" t="str">
        <f t="array" aca="1" ref="AK27" ca="1">IF($B27="","",IF(ISBLANK(INDIRECT("R9.Web!D"&amp;SUM(21,17*1,1))),"",INDIRECT("R9.Web!D"&amp;SUM(21,17*1,1))))</f>
        <v/>
      </c>
      <c r="AL27" s="194" t="str">
        <f t="array" aca="1" ref="AL27" ca="1">IF($B27="","",IF(ISBLANK(INDIRECT("R9.Web!D"&amp;SUM(21,17*2,1))),"",INDIRECT("R9.Web!D"&amp;SUM(21,17*2,1))))</f>
        <v/>
      </c>
      <c r="AM27" s="194" t="str">
        <f t="array" aca="1" ref="AM27" ca="1">IF($B27="","",IF(ISBLANK(INDIRECT("R9.Web!D"&amp;SUM(21,17*3,1))),"",INDIRECT("R9.Web!D"&amp;SUM(21,17*3,1))))</f>
        <v/>
      </c>
      <c r="AN27" s="194" t="str">
        <f t="array" aca="1" ref="AN27" ca="1">IF($B27="","",IF(ISBLANK(INDIRECT("R9.Web!D"&amp;SUM(21,17*4,1))),"",INDIRECT("R9.Web!D"&amp;SUM(21,17*4,1))))</f>
        <v/>
      </c>
      <c r="AO27" s="194" t="str">
        <f t="array" aca="1" ref="AO27" ca="1">IF($B27="","",IF(ISBLANK(INDIRECT("R9.Web!D"&amp;SUM(21,17*5,1))),"",INDIRECT("R9.Web!D"&amp;SUM(21,17*5,1))))</f>
        <v/>
      </c>
      <c r="AP27" s="194" t="str">
        <f t="array" aca="1" ref="AP27" ca="1">IF($B27="","",IF(ISBLANK(INDIRECT("R9.Web!D"&amp;SUM(21,17*6,1))),"",INDIRECT("R9.Web!D"&amp;SUM(21,17*6,1))))</f>
        <v/>
      </c>
      <c r="AQ27" s="194" t="str">
        <f t="array" aca="1" ref="AQ27" ca="1">IF($B27="","",IF(ISBLANK(INDIRECT("R9.Web!D"&amp;SUM(21,17*7,1))),"",INDIRECT("R9.Web!D"&amp;SUM(21,17*7,1))))</f>
        <v/>
      </c>
      <c r="AR27" s="194" t="str">
        <f t="array" aca="1" ref="AR27" ca="1">IF($B27="","",IF(ISBLANK(INDIRECT("R9.Web!D"&amp;SUM(21,17*8,1))),"",INDIRECT("R9.Web!D"&amp;SUM(21,17*8,1))))</f>
        <v/>
      </c>
      <c r="AS27" s="194" t="str">
        <f t="array" aca="1" ref="AS27" ca="1">IF($B27="","",IF(ISBLANK(INDIRECT("R9.Web!D"&amp;SUM(21,17*9,1))),"",INDIRECT("R9.Web!D"&amp;SUM(21,17*9,1))))</f>
        <v/>
      </c>
      <c r="AT27" s="194" t="str">
        <f t="array" aca="1" ref="AT27" ca="1">IF($B27="","",IF(ISBLANK(INDIRECT("R9.Web!D"&amp;SUM(21,17*10,1))),"",INDIRECT("R9.Web!D"&amp;SUM(21,17*10,1))))</f>
        <v/>
      </c>
      <c r="AU27" s="194" t="str">
        <f t="array" aca="1" ref="AU27" ca="1">IF($B27="","",IF(ISBLANK(INDIRECT("R9.Web!D"&amp;SUM(21,17*11,1))),"",INDIRECT("R9.Web!D"&amp;SUM(21,17*11,1))))</f>
        <v/>
      </c>
      <c r="AV27" s="194" t="str">
        <f t="array" aca="1" ref="AV27" ca="1">IF($B27="","",IF(ISBLANK(INDIRECT("R9.Web!D"&amp;SUM(21,17*12,1))),"",INDIRECT("R9.Web!D"&amp;SUM(21,17*12,1))))</f>
        <v/>
      </c>
      <c r="AW27" s="194" t="str">
        <f t="array" aca="1" ref="AW27" ca="1">IF($B27="","",IF(ISBLANK(INDIRECT("R9.Web!D"&amp;SUM(21,17*13,1))),"",INDIRECT("R9.Web!D"&amp;SUM(21,17*13,1))))</f>
        <v/>
      </c>
      <c r="AX27" s="194" t="str">
        <f t="array" aca="1" ref="AX27" ca="1">IF($B27="","",IF(ISBLANK(INDIRECT("R9.Web!D"&amp;SUM(21,17*14,1))),"",INDIRECT("R9.Web!D"&amp;SUM(21,17*14,1))))</f>
        <v/>
      </c>
      <c r="AY27" s="194" t="str">
        <f t="array" aca="1" ref="AY27" ca="1">IF($B27="","",IF(ISBLANK(INDIRECT("R9.Web!D"&amp;SUM(21,17*15,1))),"",INDIRECT("R9.Web!D"&amp;SUM(21,17*15,1))))</f>
        <v/>
      </c>
      <c r="AZ27" s="194" t="str">
        <f t="array" aca="1" ref="AZ27" ca="1">IF($B27="","",IF(ISBLANK(INDIRECT("R9.Web!D"&amp;SUM(21,17*16,1))),"",INDIRECT("R9.Web!D"&amp;SUM(21,17*16,1))))</f>
        <v/>
      </c>
      <c r="BA27" s="194" t="str">
        <f t="array" aca="1" ref="BA27" ca="1">IF($B27="","",IF(ISBLANK(INDIRECT("R9.Web!D"&amp;SUM(21,17*17,1))),"",INDIRECT("R9.Web!D"&amp;SUM(21,17*17,1))))</f>
        <v/>
      </c>
      <c r="BB27" s="194" t="str">
        <f t="array" aca="1" ref="BB27" ca="1">IF($B27="","",IF(ISBLANK(INDIRECT("R9.Web!D"&amp;SUM(21,17*18,1))),"",INDIRECT("R9.Web!D"&amp;SUM(21,17*18,1))))</f>
        <v/>
      </c>
      <c r="BC27" s="194" t="str">
        <f t="array" aca="1" ref="BC27" ca="1">IF($B27="","",IF(ISBLANK(INDIRECT("R9.Web!D"&amp;SUM(21,17*19,1))),"",INDIRECT("R9.Web!D"&amp;SUM(21,17*19,1))))</f>
        <v/>
      </c>
      <c r="BD27" s="194" t="str">
        <f t="array" aca="1" ref="BD27" ca="1">IF($B27="","",IF(ISBLANK(INDIRECT("R9.Web!D"&amp;SUM(21,17*20,1))),"",INDIRECT("R9.Web!D"&amp;SUM(21,17*20,1))))</f>
        <v/>
      </c>
      <c r="BE27" s="194" t="str">
        <f t="array" aca="1" ref="BE27" ca="1">IF($B27="","",IF(ISBLANK(INDIRECT("R9.Web!D"&amp;SUM(21,17*21,1))),"",INDIRECT("R9.Web!D"&amp;SUM(21,17*21,1))))</f>
        <v/>
      </c>
      <c r="BF27" s="194" t="str">
        <f t="array" aca="1" ref="BF27" ca="1">IF($B27="","",IF(ISBLANK(INDIRECT("R9.Web!D"&amp;SUM(21,17*22,1))),"",INDIRECT("R9.Web!D"&amp;SUM(21,17*22,1))))</f>
        <v/>
      </c>
      <c r="BG27" s="194" t="str">
        <f t="array" aca="1" ref="BG27" ca="1">IF($B27="","",IF(ISBLANK(INDIRECT("R9.Web!D"&amp;SUM(21,17*23,1))),"",INDIRECT("R9.Web!D"&amp;SUM(21,17*23,1))))</f>
        <v/>
      </c>
      <c r="BH27" s="194" t="str">
        <f t="array" aca="1" ref="BH27" ca="1">IF($B27="","",IF(ISBLANK(INDIRECT("R9.Web!D"&amp;SUM(21,17*24,1))),"",INDIRECT("R9.Web!D"&amp;SUM(21,17*24,1))))</f>
        <v/>
      </c>
      <c r="BI27" s="194" t="str">
        <f t="array" aca="1" ref="BI27" ca="1">IF($B27="","",IF(ISBLANK(INDIRECT("R9.Web!D"&amp;SUM(21,17*25,1))),"",INDIRECT("R9.Web!D"&amp;SUM(21,17*25,1))))</f>
        <v/>
      </c>
      <c r="BJ27" s="194" t="str">
        <f t="array" aca="1" ref="BJ27" ca="1">IF($B27="","",IF(ISBLANK(INDIRECT("R9.Web!D"&amp;SUM(21,17*26,1))),"",INDIRECT("R9.Web!D"&amp;SUM(21,17*26,1))))</f>
        <v/>
      </c>
      <c r="BK27" s="194" t="str">
        <f t="array" aca="1" ref="BK27" ca="1">IF($B27="","",IF(ISBLANK(INDIRECT("R9.Web!D"&amp;SUM(21,17*27,1))),"",INDIRECT("R9.Web!D"&amp;SUM(21,17*27,1))))</f>
        <v/>
      </c>
      <c r="BL27" s="194" t="str">
        <f t="array" aca="1" ref="BL27" ca="1">IF($B27="","",IF(ISBLANK(INDIRECT("R9.Web!D"&amp;SUM(21,17*28,1))),"",INDIRECT("R9.Web!D"&amp;SUM(21,17*28,1))))</f>
        <v/>
      </c>
      <c r="BM27" s="194" t="str">
        <f t="array" aca="1" ref="BM27" ca="1">IF($B27="","",IF(ISBLANK(INDIRECT("R9.Web!D"&amp;SUM(21,17*29,1))),"",INDIRECT("R9.Web!D"&amp;SUM(21,17*29,1))))</f>
        <v/>
      </c>
      <c r="BN27" s="194" t="str">
        <f t="array" aca="1" ref="BN27" ca="1">IF($B27="","",IF(ISBLANK(INDIRECT("R9.Web!D"&amp;SUM(21,17*30,1))),"",INDIRECT("R9.Web!D"&amp;SUM(21,17*30,1))))</f>
        <v/>
      </c>
      <c r="BO27" s="194" t="str">
        <f t="array" aca="1" ref="BO27" ca="1">IF($B27="","",IF(ISBLANK(INDIRECT("R9.Web!D"&amp;SUM(21,17*31,1))),"",INDIRECT("R9.Web!D"&amp;SUM(21,17*31,1))))</f>
        <v/>
      </c>
      <c r="BP27" s="194" t="str">
        <f t="array" aca="1" ref="BP27" ca="1">IF($B27="","",IF(ISBLANK(INDIRECT("R9.Web!D"&amp;SUM(21,17*32,1))),"",INDIRECT("R9.Web!D"&amp;SUM(21,17*32,1))))</f>
        <v/>
      </c>
      <c r="BQ27" s="194" t="str">
        <f t="array" aca="1" ref="BQ27" ca="1">IF($B27="","",IF(ISBLANK(INDIRECT("R9.Web!D"&amp;SUM(21,17*33,1))),"",INDIRECT("R9.Web!D"&amp;SUM(21,17*33,1))))</f>
        <v/>
      </c>
      <c r="BR27" s="194" t="str">
        <f t="array" aca="1" ref="BR27" ca="1">IF($B27="","",IF(ISBLANK(INDIRECT("R9.Web!D"&amp;SUM(21,17*34,1))),"",INDIRECT("R9.Web!D"&amp;SUM(21,17*34,1))))</f>
        <v/>
      </c>
      <c r="BS27" s="194" t="str">
        <f t="array" aca="1" ref="BS27" ca="1">IF($B27="","",IF(ISBLANK(INDIRECT("R9.Web!D"&amp;SUM(21,17*35,1))),"",INDIRECT("R9.Web!D"&amp;SUM(21,17*35,1))))</f>
        <v/>
      </c>
      <c r="BT27" s="194" t="str">
        <f t="array" aca="1" ref="BT27" ca="1">IF($B27="","",IF(ISBLANK(INDIRECT("R9.Web!D"&amp;SUM(21,17*36,1))),"",INDIRECT("R9.Web!D"&amp;SUM(21,17*36,1))))</f>
        <v/>
      </c>
      <c r="BU27" s="194" t="str">
        <f t="array" aca="1" ref="BU27" ca="1">IF($B27="","",IF(ISBLANK(INDIRECT("R9.Web!D"&amp;SUM(21,17*37,1))),"",INDIRECT("R9.Web!D"&amp;SUM(21,17*37,1))))</f>
        <v/>
      </c>
      <c r="BV27" s="194" t="str">
        <f t="array" aca="1" ref="BV27" ca="1">IF($B27="","",IF(ISBLANK(INDIRECT("R9.Web!D"&amp;SUM(21,17*38,1))),"",INDIRECT("R9.Web!D"&amp;SUM(21,17*38,1))))</f>
        <v/>
      </c>
      <c r="BW27" s="194" t="str">
        <f t="array" aca="1" ref="BW27" ca="1">IF($B27="","",IF(ISBLANK(INDIRECT("R9.Web!D"&amp;SUM(21,17*39,1))),"",INDIRECT("R9.Web!D"&amp;SUM(21,17*39,1))))</f>
        <v/>
      </c>
      <c r="BX27" s="194" t="str">
        <f t="array" aca="1" ref="BX27" ca="1">IF($B27="","",IF(ISBLANK(INDIRECT("R9.Web!D"&amp;SUM(21,17*40,1))),"",INDIRECT("R9.Web!D"&amp;SUM(21,17*40,1))))</f>
        <v/>
      </c>
      <c r="BY27" s="194" t="str">
        <f t="array" aca="1" ref="BY27" ca="1">IF($B27="","",IF(ISBLANK(INDIRECT("R9.Web!D"&amp;SUM(21,17*41,1))),"",INDIRECT("R9.Web!D"&amp;SUM(21,17*41,1))))</f>
        <v/>
      </c>
      <c r="BZ27" s="194" t="str">
        <f t="array" aca="1" ref="BZ27" ca="1">IF($B27="","",IF(ISBLANK(INDIRECT("R9.Web!D"&amp;SUM(21,17*42,1))),"",INDIRECT("R9.Web!D"&amp;SUM(21,17*42,1))))</f>
        <v/>
      </c>
      <c r="CA27" s="194" t="str">
        <f t="array" aca="1" ref="CA27" ca="1">IF($B27="","",IF(ISBLANK(INDIRECT("R9.Web!D"&amp;SUM(21,17*43,1))),"",INDIRECT("R9.Web!D"&amp;SUM(21,17*43,1))))</f>
        <v/>
      </c>
      <c r="CB27" s="194" t="str">
        <f t="array" aca="1" ref="CB27" ca="1">IF($B27="","",IF(ISBLANK(INDIRECT("R9.Web!D"&amp;SUM(21,17*44,1))),"",INDIRECT("R9.Web!D"&amp;SUM(21,17*44,1))))</f>
        <v/>
      </c>
      <c r="CC27" s="194" t="str">
        <f t="array" aca="1" ref="CC27" ca="1">IF($B27="","",IF(ISBLANK(INDIRECT("R9.Web!D"&amp;SUM(21,17*45,1))),"",INDIRECT("R9.Web!D"&amp;SUM(21,17*45,1))))</f>
        <v/>
      </c>
      <c r="CD27" s="194" t="str">
        <f t="array" aca="1" ref="CD27" ca="1">IF($B27="","",IF(ISBLANK(INDIRECT("R9.Web!D"&amp;SUM(21,17*46,1))),"",INDIRECT("R9.Web!D"&amp;SUM(21,17*46,1))))</f>
        <v/>
      </c>
      <c r="CE27" s="194" t="str">
        <f t="array" aca="1" ref="CE27" ca="1">IF($B27="","",IF(ISBLANK(INDIRECT("R9.Web!D"&amp;SUM(21,17*47,1))),"",INDIRECT("R9.Web!D"&amp;SUM(21,17*47,1))))</f>
        <v/>
      </c>
      <c r="CF27" s="194" t="str">
        <f t="array" aca="1" ref="CF27" ca="1">IF($B27="","",IF(ISBLANK(INDIRECT("R9.Web!D"&amp;SUM(21,17*48,1))),"",INDIRECT("R9.Web!D"&amp;SUM(21,17*48,1))))</f>
        <v/>
      </c>
      <c r="CG27" s="194" t="str">
        <f t="array" aca="1" ref="CG27" ca="1">IF($B27="","",IF(ISBLANK(INDIRECT("R9.Web!D"&amp;SUM(21,17*49,1))),"",INDIRECT("R9.Web!D"&amp;SUM(21,17*49,1))))</f>
        <v/>
      </c>
      <c r="CH27" s="194" t="str">
        <f t="array" aca="1" ref="CH27" ca="1">IF($B27="","",IF(ISBLANK(INDIRECT("R11.Software!D"&amp;SUM(21,17*0,1))),"",INDIRECT("R11.Software!D"&amp;SUM(21,17*0,1))))</f>
        <v/>
      </c>
      <c r="CI27" s="194" t="str">
        <f t="array" aca="1" ref="CI27" ca="1">IF($B27="","",IF(ISBLANK(INDIRECT("R11.Software!D"&amp;SUM(21,17*1,1))),"",INDIRECT("R11.Software!D"&amp;SUM(21,17*1,1))))</f>
        <v/>
      </c>
      <c r="CJ27" s="194" t="str">
        <f t="array" aca="1" ref="CJ27" ca="1">IF($B27="","",IF(ISBLANK(INDIRECT("R11.Software!D"&amp;SUM(21,17*2,1))),"",INDIRECT("R11.Software!D"&amp;SUM(21,17*2,1))))</f>
        <v/>
      </c>
      <c r="CK27" s="194" t="str">
        <f t="array" aca="1" ref="CK27" ca="1">IF($B27="","",IF(ISBLANK(INDIRECT("R11.Software!D"&amp;SUM(21,17*3,1))),"",INDIRECT("R11.Software!D"&amp;SUM(21,17*3,1))))</f>
        <v/>
      </c>
      <c r="CL27" s="194" t="str">
        <f t="array" aca="1" ref="CL27" ca="1">IF($B27="","",IF(ISBLANK(INDIRECT("R11.Software!D"&amp;SUM(21,17*4,1))),"",INDIRECT("R11.Software!D"&amp;SUM(21,17*4,1))))</f>
        <v/>
      </c>
      <c r="CM27" s="194" t="str">
        <f t="array" aca="1" ref="CM27" ca="1">IF($B27="","",IF(ISBLANK(INDIRECT("R11.Software!D"&amp;SUM(21,17*5,1))),"",INDIRECT("R11.Software!D"&amp;SUM(21,17*5,1))))</f>
        <v/>
      </c>
      <c r="CN27" s="194" t="str">
        <f t="array" aca="1" ref="CN27" ca="1">IF($B27="","",IF(ISBLANK(INDIRECT("R12.ServiciosApoyo!D"&amp;SUM(21,17*0,1))),"",INDIRECT("R12.ServiciosApoyo!D"&amp;SUM(21,17*0,1))))</f>
        <v/>
      </c>
      <c r="CO27" s="194" t="str">
        <f t="array" aca="1" ref="CO27" ca="1">IF($B27="","",IF(ISBLANK(INDIRECT("R12.ServiciosApoyo!D"&amp;SUM(21,17*1,1))),"",INDIRECT("R12.ServiciosApoyo!D"&amp;SUM(21,17*1,1))))</f>
        <v/>
      </c>
      <c r="CP27" s="194" t="str">
        <f t="array" aca="1" ref="CP27" ca="1">IF($B27="","",IF(ISBLANK(INDIRECT("R12.ServiciosApoyo!D"&amp;SUM(21,17*2,1))),"",INDIRECT("R12.ServiciosApoyo!D"&amp;SUM(21,17*2,1))))</f>
        <v/>
      </c>
      <c r="CQ27" s="194" t="str">
        <f t="array" aca="1" ref="CQ27" ca="1">IF($B27="","",IF(ISBLANK(INDIRECT("R12.ServiciosApoyo!D"&amp;SUM(21,17*3,1))),"",INDIRECT("R12.ServiciosApoyo!D"&amp;SUM(21,17*3,1))))</f>
        <v/>
      </c>
      <c r="CR27" s="194" t="str">
        <f t="array" aca="1" ref="CR27" ca="1">IF($B27="","",IF(ISBLANK(INDIRECT("R12.ServiciosApoyo!D"&amp;SUM(21,17*4,1))),"",INDIRECT("R12.ServiciosApoyo!D"&amp;SUM(21,17*4,1))))</f>
        <v/>
      </c>
      <c r="CS27" s="22"/>
      <c r="CT27" s="22"/>
      <c r="CU27" s="196"/>
    </row>
    <row r="28" spans="1:99" ht="12.75" customHeight="1">
      <c r="A28" s="22"/>
      <c r="B28" s="98" t="str">
        <f t="array" ref="B28">IFERROR(INDEX('03.Muestra'!$B$8:$B$17,SMALL(IF("Página Web"='03.Muestra'!$D$8:$D$17,ROW('03.Muestra'!$B$8:$B$17)-MIN(ROW('03.Muestra'!$D$8:$D$17))+1,""),ROW()-19)),"")</f>
        <v/>
      </c>
      <c r="C28" s="193" t="str">
        <f t="array" ref="C28">IFERROR(INDEX('03.Muestra'!$C$8:$C$17,SMALL(IF("Página Web"='03.Muestra'!$D$8:$D$17,ROW('03.Muestra'!$C$8:$C$17)-MIN(ROW('03.Muestra'!$D$8:$D$17))+1,""),ROW()-19)),"")</f>
        <v/>
      </c>
      <c r="D28" s="129" t="str">
        <f t="array" ref="D28">IFERROR(INDEX('03.Muestra'!$F$8:$F$17,SMALL(IF("Página Web"='03.Muestra'!$D$8:$D$17,ROW('03.Muestra'!$F$8:$F$17)-MIN(ROW('03.Muestra'!$D$8:$D$17))+1,""),ROW()-19)),"")</f>
        <v/>
      </c>
      <c r="E28" s="194" t="str">
        <f t="array" aca="1" ref="E28" ca="1">IF($B28="","",IF(ISBLANK(INDIRECT("R5.Genéricos!D"&amp;SUM(21,17*0,1))),"",INDIRECT("R5.Genéricos!D"&amp;SUM(21,17*0,1))))</f>
        <v/>
      </c>
      <c r="F28" s="194" t="str">
        <f t="array" aca="1" ref="F28" ca="1">IF($B28="","",IF(ISBLANK(INDIRECT("R5.Genéricos!D"&amp;SUM(21,17*1,9))),"",INDIRECT("R5.Genéricos!D"&amp;SUM(21,17*1,9))))</f>
        <v/>
      </c>
      <c r="G28" s="194" t="str">
        <f t="array" aca="1" ref="G28" ca="1">IF($B28="","",IF(ISBLANK(INDIRECT("R5.Genéricos!D"&amp;SUM(21,17*2,1))),"",INDIRECT("R5.Genéricos!D"&amp;SUM(21,17*2,1))))</f>
        <v/>
      </c>
      <c r="H28" s="194" t="str">
        <f t="array" aca="1" ref="H28" ca="1">IF($B28="","",IF(ISBLANK(INDIRECT("R6.Voz!D"&amp;SUM(21,17*0,1))),"",INDIRECT("R6.Voz!D"&amp;SUM(21,17*0,1))))</f>
        <v/>
      </c>
      <c r="I28" s="194" t="str">
        <f t="array" aca="1" ref="I28" ca="1">IF($B28="","",IF(ISBLANK(INDIRECT("R6.Voz!D"&amp;SUM(21,17*1,1))),"",INDIRECT("R6.Voz!D"&amp;SUM(21,17*1,1))))</f>
        <v/>
      </c>
      <c r="J28" s="194" t="str">
        <f t="array" aca="1" ref="J28" ca="1">IF($B28="","",IF(ISBLANK(INDIRECT("R6.Voz!D"&amp;SUM(21,17*2,1))),"",INDIRECT("R6.Voz!D"&amp;SUM(21,17*2,1))))</f>
        <v/>
      </c>
      <c r="K28" s="194" t="str">
        <f t="array" aca="1" ref="K28" ca="1">IF($B28="","",IF(ISBLANK(INDIRECT("R6.Voz!D"&amp;SUM(21,17*3,1))),"",INDIRECT("R6.Voz!D"&amp;SUM(21,17*3,1))))</f>
        <v/>
      </c>
      <c r="L28" s="194" t="str">
        <f t="array" aca="1" ref="L28" ca="1">IF($B28="","",IF(ISBLANK(INDIRECT("R6.Voz!D"&amp;SUM(21,17*4,1))),"",INDIRECT("R6.Voz!D"&amp;SUM(21,17*4,1))))</f>
        <v/>
      </c>
      <c r="M28" s="194" t="str">
        <f t="array" aca="1" ref="M28" ca="1">IF($B28="","",IF(ISBLANK(INDIRECT("R6.Voz!D"&amp;SUM(21,17*5,1))),"",INDIRECT("R6.Voz!D"&amp;SUM(21,17*5,1))))</f>
        <v/>
      </c>
      <c r="N28" s="194" t="str">
        <f t="array" aca="1" ref="N28" ca="1">IF($B28="","",IF(ISBLANK(INDIRECT("R6.Voz!D"&amp;SUM(21,17*6,1))),"",INDIRECT("R6.Voz!D"&amp;SUM(21,17*6,1))))</f>
        <v/>
      </c>
      <c r="O28" s="194" t="str">
        <f t="array" aca="1" ref="O28" ca="1">IF($B28="","",IF(ISBLANK(INDIRECT("R6.Voz!D"&amp;SUM(21,17*7,1))),"",INDIRECT("R6.Voz!D"&amp;SUM(21,17*7,1))))</f>
        <v/>
      </c>
      <c r="P28" s="194" t="str">
        <f t="array" aca="1" ref="P28" ca="1">IF($B28="","",IF(ISBLANK(INDIRECT("R6.Voz!D"&amp;SUM(21,17*8,1))),"",INDIRECT("R6.Voz!D"&amp;SUM(21,17*8,1))))</f>
        <v/>
      </c>
      <c r="Q28" s="194" t="str">
        <f t="array" aca="1" ref="Q28" ca="1">IF($B28="","",IF(ISBLANK(INDIRECT("R6.Voz!D"&amp;SUM(21,17*9,1))),"",INDIRECT("R6.Voz!D"&amp;SUM(21,17*9,1))))</f>
        <v/>
      </c>
      <c r="R28" s="194" t="str">
        <f t="array" aca="1" ref="R28" ca="1">IF($B28="","",IF(ISBLANK(INDIRECT("R6.Voz!D"&amp;SUM(21,17*10,1))),"",INDIRECT("R6.Voz!D"&amp;SUM(21,17*10,1))))</f>
        <v/>
      </c>
      <c r="S28" s="194" t="str">
        <f t="array" aca="1" ref="S28" ca="1">IF($B28="","",IF(ISBLANK(INDIRECT("R6.Voz!D"&amp;SUM(21,17*11,1))),"",INDIRECT("R6.Voz!D"&amp;SUM(21,17*11,1))))</f>
        <v/>
      </c>
      <c r="T28" s="194" t="str">
        <f t="array" aca="1" ref="T28" ca="1">IF($B28="","",IF(ISBLANK(INDIRECT("R6.Voz!D"&amp;SUM(21,17*12,1))),"",INDIRECT("R6.Voz!D"&amp;SUM(21,17*12,1))))</f>
        <v/>
      </c>
      <c r="U28" s="194" t="str">
        <f t="array" aca="1" ref="U28" ca="1">IF($B28="","",IF(ISBLANK(INDIRECT("R6.Voz!D"&amp;SUM(21,17*13,1))),"",INDIRECT("R6.Voz!D"&amp;SUM(21,17*13,1))))</f>
        <v/>
      </c>
      <c r="V28" s="194" t="str">
        <f t="array" aca="1" ref="V28" ca="1">IF($B28="","",IF(ISBLANK(INDIRECT("R6.Voz!D"&amp;SUM(21,17*14,1))),"",INDIRECT("R6.Voz!D"&amp;SUM(21,17*14,1))))</f>
        <v/>
      </c>
      <c r="W28" s="194" t="str">
        <f t="array" aca="1" ref="W28" ca="1">IF($B28="","",IF(ISBLANK(INDIRECT("R6.Voz!D"&amp;SUM(21,17*15,1))),"",INDIRECT("R6.Voz!D"&amp;SUM(21,17*15,1))))</f>
        <v/>
      </c>
      <c r="X28" s="194" t="str">
        <f t="array" aca="1" ref="X28" ca="1">IF($B28="","",IF(ISBLANK(INDIRECT("R6.Voz!D"&amp;SUM(21,17*16,1))),"",INDIRECT("R6.Voz!D"&amp;SUM(21,17*16,1))))</f>
        <v/>
      </c>
      <c r="Y28" s="194" t="str">
        <f t="array" aca="1" ref="Y28" ca="1">IF($B28="","",IF(ISBLANK(INDIRECT("R6.Voz!D"&amp;SUM(21,17*17,1))),"",INDIRECT("R6.Voz!D"&amp;SUM(21,17*17,1))))</f>
        <v/>
      </c>
      <c r="Z28" s="194" t="str">
        <f t="array" aca="1" ref="Z28" ca="1">IF($B28="","",IF(ISBLANK(INDIRECT("R6.Voz!D"&amp;SUM(21,17*18,1))),"",INDIRECT("R6.Voz!D"&amp;SUM(21,17*18,1))))</f>
        <v/>
      </c>
      <c r="AA28" s="194" t="str">
        <f t="array" aca="1" ref="AA28" ca="1">IF($B28="","",IF(ISBLANK(INDIRECT("R7.Video!D"&amp;SUM(21,17*0,1))),"",INDIRECT("R7.Video!D"&amp;SUM(21,17*0,1))))</f>
        <v/>
      </c>
      <c r="AB28" s="194" t="str">
        <f t="array" aca="1" ref="AB28" ca="1">IF($B28="","",IF(ISBLANK(INDIRECT("R7.Video!D"&amp;SUM(21,17*1,1))),"",INDIRECT("R7.Video!D"&amp;SUM(21,17*1,1))))</f>
        <v/>
      </c>
      <c r="AC28" s="194" t="str">
        <f t="array" aca="1" ref="AC28" ca="1">IF($B28="","",IF(ISBLANK(INDIRECT("R7.Video!D"&amp;SUM(21,17*2,1))),"",INDIRECT("R7.Video!D"&amp;SUM(21,17*2,1))))</f>
        <v/>
      </c>
      <c r="AD28" s="194" t="str">
        <f t="array" aca="1" ref="AD28" ca="1">IF($B28="","",IF(ISBLANK(INDIRECT("R7.Video!D"&amp;SUM(21,17*3,1))),"",INDIRECT("R7.Video!D"&amp;SUM(21,17*3,1))))</f>
        <v/>
      </c>
      <c r="AE28" s="194" t="str">
        <f t="array" aca="1" ref="AE28" ca="1">IF($B28="","",IF(ISBLANK(INDIRECT("R7.Video!D"&amp;SUM(21,17*4,1))),"",INDIRECT("R7.Video!D"&amp;SUM(21,17*4,1))))</f>
        <v/>
      </c>
      <c r="AF28" s="194" t="str">
        <f t="array" aca="1" ref="AF28" ca="1">IF($B28="","",IF(ISBLANK(INDIRECT("R7.Video!D"&amp;SUM(21,17*5,1))),"",INDIRECT("R7.Video!D"&amp;SUM(21,17*5,1))))</f>
        <v/>
      </c>
      <c r="AG28" s="194" t="str">
        <f t="array" aca="1" ref="AG28" ca="1">IF($B28="","",IF(ISBLANK(INDIRECT("R7.Video!D"&amp;SUM(21,17*6,1))),"",INDIRECT("R7.Video!D"&amp;SUM(21,17*6,1))))</f>
        <v/>
      </c>
      <c r="AH28" s="194" t="str">
        <f t="array" aca="1" ref="AH28" ca="1">IF($B28="","",IF(ISBLANK(INDIRECT("R7.Video!D"&amp;SUM(21,17*7,1))),"",INDIRECT("R7.Video!D"&amp;SUM(21,17*7,1))))</f>
        <v/>
      </c>
      <c r="AI28" s="194" t="str">
        <f t="array" aca="1" ref="AI28" ca="1">IF($B28="","",IF(ISBLANK(INDIRECT("R7.Video!D"&amp;SUM(21,17*8,1))),"",INDIRECT("R7.Video!D"&amp;SUM(21,17*8,1))))</f>
        <v/>
      </c>
      <c r="AJ28" s="194" t="str">
        <f t="array" aca="1" ref="AJ28" ca="1">IF($B28="","",IF(ISBLANK(INDIRECT("R9.Web!D"&amp;SUM(21,17*0,1))),"",INDIRECT("R9.Web!D"&amp;SUM(21,17*0,1))))</f>
        <v/>
      </c>
      <c r="AK28" s="194" t="str">
        <f t="array" aca="1" ref="AK28" ca="1">IF($B28="","",IF(ISBLANK(INDIRECT("R9.Web!D"&amp;SUM(21,17*1,1))),"",INDIRECT("R9.Web!D"&amp;SUM(21,17*1,1))))</f>
        <v/>
      </c>
      <c r="AL28" s="194" t="str">
        <f t="array" aca="1" ref="AL28" ca="1">IF($B28="","",IF(ISBLANK(INDIRECT("R9.Web!D"&amp;SUM(21,17*2,1))),"",INDIRECT("R9.Web!D"&amp;SUM(21,17*2,1))))</f>
        <v/>
      </c>
      <c r="AM28" s="194" t="str">
        <f t="array" aca="1" ref="AM28" ca="1">IF($B28="","",IF(ISBLANK(INDIRECT("R9.Web!D"&amp;SUM(21,17*3,1))),"",INDIRECT("R9.Web!D"&amp;SUM(21,17*3,1))))</f>
        <v/>
      </c>
      <c r="AN28" s="194" t="str">
        <f t="array" aca="1" ref="AN28" ca="1">IF($B28="","",IF(ISBLANK(INDIRECT("R9.Web!D"&amp;SUM(21,17*4,1))),"",INDIRECT("R9.Web!D"&amp;SUM(21,17*4,1))))</f>
        <v/>
      </c>
      <c r="AO28" s="194" t="str">
        <f t="array" aca="1" ref="AO28" ca="1">IF($B28="","",IF(ISBLANK(INDIRECT("R9.Web!D"&amp;SUM(21,17*5,1))),"",INDIRECT("R9.Web!D"&amp;SUM(21,17*5,1))))</f>
        <v/>
      </c>
      <c r="AP28" s="194" t="str">
        <f t="array" aca="1" ref="AP28" ca="1">IF($B28="","",IF(ISBLANK(INDIRECT("R9.Web!D"&amp;SUM(21,17*6,1))),"",INDIRECT("R9.Web!D"&amp;SUM(21,17*6,1))))</f>
        <v/>
      </c>
      <c r="AQ28" s="194" t="str">
        <f t="array" aca="1" ref="AQ28" ca="1">IF($B28="","",IF(ISBLANK(INDIRECT("R9.Web!D"&amp;SUM(21,17*7,1))),"",INDIRECT("R9.Web!D"&amp;SUM(21,17*7,1))))</f>
        <v/>
      </c>
      <c r="AR28" s="194" t="str">
        <f t="array" aca="1" ref="AR28" ca="1">IF($B28="","",IF(ISBLANK(INDIRECT("R9.Web!D"&amp;SUM(21,17*8,1))),"",INDIRECT("R9.Web!D"&amp;SUM(21,17*8,1))))</f>
        <v/>
      </c>
      <c r="AS28" s="194" t="str">
        <f t="array" aca="1" ref="AS28" ca="1">IF($B28="","",IF(ISBLANK(INDIRECT("R9.Web!D"&amp;SUM(21,17*9,1))),"",INDIRECT("R9.Web!D"&amp;SUM(21,17*9,1))))</f>
        <v/>
      </c>
      <c r="AT28" s="194" t="str">
        <f t="array" aca="1" ref="AT28" ca="1">IF($B28="","",IF(ISBLANK(INDIRECT("R9.Web!D"&amp;SUM(21,17*10,1))),"",INDIRECT("R9.Web!D"&amp;SUM(21,17*10,1))))</f>
        <v/>
      </c>
      <c r="AU28" s="194" t="str">
        <f t="array" aca="1" ref="AU28" ca="1">IF($B28="","",IF(ISBLANK(INDIRECT("R9.Web!D"&amp;SUM(21,17*11,1))),"",INDIRECT("R9.Web!D"&amp;SUM(21,17*11,1))))</f>
        <v/>
      </c>
      <c r="AV28" s="194" t="str">
        <f t="array" aca="1" ref="AV28" ca="1">IF($B28="","",IF(ISBLANK(INDIRECT("R9.Web!D"&amp;SUM(21,17*12,1))),"",INDIRECT("R9.Web!D"&amp;SUM(21,17*12,1))))</f>
        <v/>
      </c>
      <c r="AW28" s="194" t="str">
        <f t="array" aca="1" ref="AW28" ca="1">IF($B28="","",IF(ISBLANK(INDIRECT("R9.Web!D"&amp;SUM(21,17*13,1))),"",INDIRECT("R9.Web!D"&amp;SUM(21,17*13,1))))</f>
        <v/>
      </c>
      <c r="AX28" s="194" t="str">
        <f t="array" aca="1" ref="AX28" ca="1">IF($B28="","",IF(ISBLANK(INDIRECT("R9.Web!D"&amp;SUM(21,17*14,1))),"",INDIRECT("R9.Web!D"&amp;SUM(21,17*14,1))))</f>
        <v/>
      </c>
      <c r="AY28" s="194" t="str">
        <f t="array" aca="1" ref="AY28" ca="1">IF($B28="","",IF(ISBLANK(INDIRECT("R9.Web!D"&amp;SUM(21,17*15,1))),"",INDIRECT("R9.Web!D"&amp;SUM(21,17*15,1))))</f>
        <v/>
      </c>
      <c r="AZ28" s="194" t="str">
        <f t="array" aca="1" ref="AZ28" ca="1">IF($B28="","",IF(ISBLANK(INDIRECT("R9.Web!D"&amp;SUM(21,17*16,1))),"",INDIRECT("R9.Web!D"&amp;SUM(21,17*16,1))))</f>
        <v/>
      </c>
      <c r="BA28" s="194" t="str">
        <f t="array" aca="1" ref="BA28" ca="1">IF($B28="","",IF(ISBLANK(INDIRECT("R9.Web!D"&amp;SUM(21,17*17,1))),"",INDIRECT("R9.Web!D"&amp;SUM(21,17*17,1))))</f>
        <v/>
      </c>
      <c r="BB28" s="194" t="str">
        <f t="array" aca="1" ref="BB28" ca="1">IF($B28="","",IF(ISBLANK(INDIRECT("R9.Web!D"&amp;SUM(21,17*18,1))),"",INDIRECT("R9.Web!D"&amp;SUM(21,17*18,1))))</f>
        <v/>
      </c>
      <c r="BC28" s="194" t="str">
        <f t="array" aca="1" ref="BC28" ca="1">IF($B28="","",IF(ISBLANK(INDIRECT("R9.Web!D"&amp;SUM(21,17*19,1))),"",INDIRECT("R9.Web!D"&amp;SUM(21,17*19,1))))</f>
        <v/>
      </c>
      <c r="BD28" s="194" t="str">
        <f t="array" aca="1" ref="BD28" ca="1">IF($B28="","",IF(ISBLANK(INDIRECT("R9.Web!D"&amp;SUM(21,17*20,1))),"",INDIRECT("R9.Web!D"&amp;SUM(21,17*20,1))))</f>
        <v/>
      </c>
      <c r="BE28" s="194" t="str">
        <f t="array" aca="1" ref="BE28" ca="1">IF($B28="","",IF(ISBLANK(INDIRECT("R9.Web!D"&amp;SUM(21,17*21,1))),"",INDIRECT("R9.Web!D"&amp;SUM(21,17*21,1))))</f>
        <v/>
      </c>
      <c r="BF28" s="194" t="str">
        <f t="array" aca="1" ref="BF28" ca="1">IF($B28="","",IF(ISBLANK(INDIRECT("R9.Web!D"&amp;SUM(21,17*22,1))),"",INDIRECT("R9.Web!D"&amp;SUM(21,17*22,1))))</f>
        <v/>
      </c>
      <c r="BG28" s="194" t="str">
        <f t="array" aca="1" ref="BG28" ca="1">IF($B28="","",IF(ISBLANK(INDIRECT("R9.Web!D"&amp;SUM(21,17*23,1))),"",INDIRECT("R9.Web!D"&amp;SUM(21,17*23,1))))</f>
        <v/>
      </c>
      <c r="BH28" s="194" t="str">
        <f t="array" aca="1" ref="BH28" ca="1">IF($B28="","",IF(ISBLANK(INDIRECT("R9.Web!D"&amp;SUM(21,17*24,1))),"",INDIRECT("R9.Web!D"&amp;SUM(21,17*24,1))))</f>
        <v/>
      </c>
      <c r="BI28" s="194" t="str">
        <f t="array" aca="1" ref="BI28" ca="1">IF($B28="","",IF(ISBLANK(INDIRECT("R9.Web!D"&amp;SUM(21,17*25,1))),"",INDIRECT("R9.Web!D"&amp;SUM(21,17*25,1))))</f>
        <v/>
      </c>
      <c r="BJ28" s="194" t="str">
        <f t="array" aca="1" ref="BJ28" ca="1">IF($B28="","",IF(ISBLANK(INDIRECT("R9.Web!D"&amp;SUM(21,17*26,1))),"",INDIRECT("R9.Web!D"&amp;SUM(21,17*26,1))))</f>
        <v/>
      </c>
      <c r="BK28" s="194" t="str">
        <f t="array" aca="1" ref="BK28" ca="1">IF($B28="","",IF(ISBLANK(INDIRECT("R9.Web!D"&amp;SUM(21,17*27,1))),"",INDIRECT("R9.Web!D"&amp;SUM(21,17*27,1))))</f>
        <v/>
      </c>
      <c r="BL28" s="194" t="str">
        <f t="array" aca="1" ref="BL28" ca="1">IF($B28="","",IF(ISBLANK(INDIRECT("R9.Web!D"&amp;SUM(21,17*28,1))),"",INDIRECT("R9.Web!D"&amp;SUM(21,17*28,1))))</f>
        <v/>
      </c>
      <c r="BM28" s="194" t="str">
        <f t="array" aca="1" ref="BM28" ca="1">IF($B28="","",IF(ISBLANK(INDIRECT("R9.Web!D"&amp;SUM(21,17*29,1))),"",INDIRECT("R9.Web!D"&amp;SUM(21,17*29,1))))</f>
        <v/>
      </c>
      <c r="BN28" s="194" t="str">
        <f t="array" aca="1" ref="BN28" ca="1">IF($B28="","",IF(ISBLANK(INDIRECT("R9.Web!D"&amp;SUM(21,17*30,1))),"",INDIRECT("R9.Web!D"&amp;SUM(21,17*30,1))))</f>
        <v/>
      </c>
      <c r="BO28" s="194" t="str">
        <f t="array" aca="1" ref="BO28" ca="1">IF($B28="","",IF(ISBLANK(INDIRECT("R9.Web!D"&amp;SUM(21,17*31,1))),"",INDIRECT("R9.Web!D"&amp;SUM(21,17*31,1))))</f>
        <v/>
      </c>
      <c r="BP28" s="194" t="str">
        <f t="array" aca="1" ref="BP28" ca="1">IF($B28="","",IF(ISBLANK(INDIRECT("R9.Web!D"&amp;SUM(21,17*32,1))),"",INDIRECT("R9.Web!D"&amp;SUM(21,17*32,1))))</f>
        <v/>
      </c>
      <c r="BQ28" s="194" t="str">
        <f t="array" aca="1" ref="BQ28" ca="1">IF($B28="","",IF(ISBLANK(INDIRECT("R9.Web!D"&amp;SUM(21,17*33,1))),"",INDIRECT("R9.Web!D"&amp;SUM(21,17*33,1))))</f>
        <v/>
      </c>
      <c r="BR28" s="194" t="str">
        <f t="array" aca="1" ref="BR28" ca="1">IF($B28="","",IF(ISBLANK(INDIRECT("R9.Web!D"&amp;SUM(21,17*34,1))),"",INDIRECT("R9.Web!D"&amp;SUM(21,17*34,1))))</f>
        <v/>
      </c>
      <c r="BS28" s="194" t="str">
        <f t="array" aca="1" ref="BS28" ca="1">IF($B28="","",IF(ISBLANK(INDIRECT("R9.Web!D"&amp;SUM(21,17*35,1))),"",INDIRECT("R9.Web!D"&amp;SUM(21,17*35,1))))</f>
        <v/>
      </c>
      <c r="BT28" s="194" t="str">
        <f t="array" aca="1" ref="BT28" ca="1">IF($B28="","",IF(ISBLANK(INDIRECT("R9.Web!D"&amp;SUM(21,17*36,1))),"",INDIRECT("R9.Web!D"&amp;SUM(21,17*36,1))))</f>
        <v/>
      </c>
      <c r="BU28" s="194" t="str">
        <f t="array" aca="1" ref="BU28" ca="1">IF($B28="","",IF(ISBLANK(INDIRECT("R9.Web!D"&amp;SUM(21,17*37,1))),"",INDIRECT("R9.Web!D"&amp;SUM(21,17*37,1))))</f>
        <v/>
      </c>
      <c r="BV28" s="194" t="str">
        <f t="array" aca="1" ref="BV28" ca="1">IF($B28="","",IF(ISBLANK(INDIRECT("R9.Web!D"&amp;SUM(21,17*38,1))),"",INDIRECT("R9.Web!D"&amp;SUM(21,17*38,1))))</f>
        <v/>
      </c>
      <c r="BW28" s="194" t="str">
        <f t="array" aca="1" ref="BW28" ca="1">IF($B28="","",IF(ISBLANK(INDIRECT("R9.Web!D"&amp;SUM(21,17*39,1))),"",INDIRECT("R9.Web!D"&amp;SUM(21,17*39,1))))</f>
        <v/>
      </c>
      <c r="BX28" s="194" t="str">
        <f t="array" aca="1" ref="BX28" ca="1">IF($B28="","",IF(ISBLANK(INDIRECT("R9.Web!D"&amp;SUM(21,17*40,1))),"",INDIRECT("R9.Web!D"&amp;SUM(21,17*40,1))))</f>
        <v/>
      </c>
      <c r="BY28" s="194" t="str">
        <f t="array" aca="1" ref="BY28" ca="1">IF($B28="","",IF(ISBLANK(INDIRECT("R9.Web!D"&amp;SUM(21,17*41,1))),"",INDIRECT("R9.Web!D"&amp;SUM(21,17*41,1))))</f>
        <v/>
      </c>
      <c r="BZ28" s="194" t="str">
        <f t="array" aca="1" ref="BZ28" ca="1">IF($B28="","",IF(ISBLANK(INDIRECT("R9.Web!D"&amp;SUM(21,17*42,1))),"",INDIRECT("R9.Web!D"&amp;SUM(21,17*42,1))))</f>
        <v/>
      </c>
      <c r="CA28" s="194" t="str">
        <f t="array" aca="1" ref="CA28" ca="1">IF($B28="","",IF(ISBLANK(INDIRECT("R9.Web!D"&amp;SUM(21,17*43,1))),"",INDIRECT("R9.Web!D"&amp;SUM(21,17*43,1))))</f>
        <v/>
      </c>
      <c r="CB28" s="194" t="str">
        <f t="array" aca="1" ref="CB28" ca="1">IF($B28="","",IF(ISBLANK(INDIRECT("R9.Web!D"&amp;SUM(21,17*44,1))),"",INDIRECT("R9.Web!D"&amp;SUM(21,17*44,1))))</f>
        <v/>
      </c>
      <c r="CC28" s="194" t="str">
        <f t="array" aca="1" ref="CC28" ca="1">IF($B28="","",IF(ISBLANK(INDIRECT("R9.Web!D"&amp;SUM(21,17*45,1))),"",INDIRECT("R9.Web!D"&amp;SUM(21,17*45,1))))</f>
        <v/>
      </c>
      <c r="CD28" s="194" t="str">
        <f t="array" aca="1" ref="CD28" ca="1">IF($B28="","",IF(ISBLANK(INDIRECT("R9.Web!D"&amp;SUM(21,17*46,1))),"",INDIRECT("R9.Web!D"&amp;SUM(21,17*46,1))))</f>
        <v/>
      </c>
      <c r="CE28" s="194" t="str">
        <f t="array" aca="1" ref="CE28" ca="1">IF($B28="","",IF(ISBLANK(INDIRECT("R9.Web!D"&amp;SUM(21,17*47,1))),"",INDIRECT("R9.Web!D"&amp;SUM(21,17*47,1))))</f>
        <v/>
      </c>
      <c r="CF28" s="194" t="str">
        <f t="array" aca="1" ref="CF28" ca="1">IF($B28="","",IF(ISBLANK(INDIRECT("R9.Web!D"&amp;SUM(21,17*48,1))),"",INDIRECT("R9.Web!D"&amp;SUM(21,17*48,1))))</f>
        <v/>
      </c>
      <c r="CG28" s="194" t="str">
        <f t="array" aca="1" ref="CG28" ca="1">IF($B28="","",IF(ISBLANK(INDIRECT("R9.Web!D"&amp;SUM(21,17*49,1))),"",INDIRECT("R9.Web!D"&amp;SUM(21,17*49,1))))</f>
        <v/>
      </c>
      <c r="CH28" s="194" t="str">
        <f t="array" aca="1" ref="CH28" ca="1">IF($B28="","",IF(ISBLANK(INDIRECT("R11.Software!D"&amp;SUM(21,17*0,1))),"",INDIRECT("R11.Software!D"&amp;SUM(21,17*0,1))))</f>
        <v/>
      </c>
      <c r="CI28" s="194" t="str">
        <f t="array" aca="1" ref="CI28" ca="1">IF($B28="","",IF(ISBLANK(INDIRECT("R11.Software!D"&amp;SUM(21,17*1,1))),"",INDIRECT("R11.Software!D"&amp;SUM(21,17*1,1))))</f>
        <v/>
      </c>
      <c r="CJ28" s="194" t="str">
        <f t="array" aca="1" ref="CJ28" ca="1">IF($B28="","",IF(ISBLANK(INDIRECT("R11.Software!D"&amp;SUM(21,17*2,1))),"",INDIRECT("R11.Software!D"&amp;SUM(21,17*2,1))))</f>
        <v/>
      </c>
      <c r="CK28" s="194" t="str">
        <f t="array" aca="1" ref="CK28" ca="1">IF($B28="","",IF(ISBLANK(INDIRECT("R11.Software!D"&amp;SUM(21,17*3,1))),"",INDIRECT("R11.Software!D"&amp;SUM(21,17*3,1))))</f>
        <v/>
      </c>
      <c r="CL28" s="194" t="str">
        <f t="array" aca="1" ref="CL28" ca="1">IF($B28="","",IF(ISBLANK(INDIRECT("R11.Software!D"&amp;SUM(21,17*4,1))),"",INDIRECT("R11.Software!D"&amp;SUM(21,17*4,1))))</f>
        <v/>
      </c>
      <c r="CM28" s="194" t="str">
        <f t="array" aca="1" ref="CM28" ca="1">IF($B28="","",IF(ISBLANK(INDIRECT("R11.Software!D"&amp;SUM(21,17*5,1))),"",INDIRECT("R11.Software!D"&amp;SUM(21,17*5,1))))</f>
        <v/>
      </c>
      <c r="CN28" s="194" t="str">
        <f t="array" aca="1" ref="CN28" ca="1">IF($B28="","",IF(ISBLANK(INDIRECT("R12.ServiciosApoyo!D"&amp;SUM(21,17*0,1))),"",INDIRECT("R12.ServiciosApoyo!D"&amp;SUM(21,17*0,1))))</f>
        <v/>
      </c>
      <c r="CO28" s="194" t="str">
        <f t="array" aca="1" ref="CO28" ca="1">IF($B28="","",IF(ISBLANK(INDIRECT("R12.ServiciosApoyo!D"&amp;SUM(21,17*1,1))),"",INDIRECT("R12.ServiciosApoyo!D"&amp;SUM(21,17*1,1))))</f>
        <v/>
      </c>
      <c r="CP28" s="194" t="str">
        <f t="array" aca="1" ref="CP28" ca="1">IF($B28="","",IF(ISBLANK(INDIRECT("R12.ServiciosApoyo!D"&amp;SUM(21,17*2,1))),"",INDIRECT("R12.ServiciosApoyo!D"&amp;SUM(21,17*2,1))))</f>
        <v/>
      </c>
      <c r="CQ28" s="194" t="str">
        <f t="array" aca="1" ref="CQ28" ca="1">IF($B28="","",IF(ISBLANK(INDIRECT("R12.ServiciosApoyo!D"&amp;SUM(21,17*3,1))),"",INDIRECT("R12.ServiciosApoyo!D"&amp;SUM(21,17*3,1))))</f>
        <v/>
      </c>
      <c r="CR28" s="194" t="str">
        <f t="array" aca="1" ref="CR28" ca="1">IF($B28="","",IF(ISBLANK(INDIRECT("R12.ServiciosApoyo!D"&amp;SUM(21,17*4,1))),"",INDIRECT("R12.ServiciosApoyo!D"&amp;SUM(21,17*4,1))))</f>
        <v/>
      </c>
      <c r="CS28" s="22"/>
      <c r="CT28" s="22"/>
      <c r="CU28" s="196"/>
    </row>
    <row r="29" spans="1:99" ht="12.75" customHeight="1">
      <c r="A29" s="22"/>
      <c r="B29" s="98" t="str">
        <f t="array" ref="B29">IFERROR(INDEX('03.Muestra'!$B$8:$B$17,SMALL(IF("Página Web"='03.Muestra'!$D$8:$D$17,ROW('03.Muestra'!$B$8:$B$17)-MIN(ROW('03.Muestra'!$D$8:$D$17))+1,""),ROW()-19)),"")</f>
        <v/>
      </c>
      <c r="C29" s="193" t="str">
        <f t="array" ref="C29">IFERROR(INDEX('03.Muestra'!$C$8:$C$17,SMALL(IF("Página Web"='03.Muestra'!$D$8:$D$17,ROW('03.Muestra'!$C$8:$C$17)-MIN(ROW('03.Muestra'!$D$8:$D$17))+1,""),ROW()-19)),"")</f>
        <v/>
      </c>
      <c r="D29" s="129" t="str">
        <f t="array" ref="D29">IFERROR(INDEX('03.Muestra'!$F$8:$F$17,SMALL(IF("Página Web"='03.Muestra'!$D$8:$D$17,ROW('03.Muestra'!$F$8:$F$17)-MIN(ROW('03.Muestra'!$D$8:$D$17))+1,""),ROW()-19)),"")</f>
        <v/>
      </c>
      <c r="E29" s="194" t="str">
        <f t="array" aca="1" ref="E29" ca="1">IF($B29="","",IF(ISBLANK(INDIRECT("R5.Genéricos!D"&amp;SUM(21,17*0,1))),"",INDIRECT("R5.Genéricos!D"&amp;SUM(21,17*0,1))))</f>
        <v/>
      </c>
      <c r="F29" s="194" t="str">
        <f t="array" aca="1" ref="F29" ca="1">IF($B29="","",IF(ISBLANK(INDIRECT("R5.Genéricos!D"&amp;SUM(21,17*1,10))),"",INDIRECT("R5.Genéricos!D"&amp;SUM(21,17*1,10))))</f>
        <v/>
      </c>
      <c r="G29" s="194" t="str">
        <f t="array" aca="1" ref="G29" ca="1">IF($B29="","",IF(ISBLANK(INDIRECT("R5.Genéricos!D"&amp;SUM(21,17*2,1))),"",INDIRECT("R5.Genéricos!D"&amp;SUM(21,17*2,1))))</f>
        <v/>
      </c>
      <c r="H29" s="194" t="str">
        <f t="array" aca="1" ref="H29" ca="1">IF($B29="","",IF(ISBLANK(INDIRECT("R6.Voz!D"&amp;SUM(21,17*0,1))),"",INDIRECT("R6.Voz!D"&amp;SUM(21,17*0,1))))</f>
        <v/>
      </c>
      <c r="I29" s="194" t="str">
        <f t="array" aca="1" ref="I29" ca="1">IF($B29="","",IF(ISBLANK(INDIRECT("R6.Voz!D"&amp;SUM(21,17*1,1))),"",INDIRECT("R6.Voz!D"&amp;SUM(21,17*1,1))))</f>
        <v/>
      </c>
      <c r="J29" s="194" t="str">
        <f t="array" aca="1" ref="J29" ca="1">IF($B29="","",IF(ISBLANK(INDIRECT("R6.Voz!D"&amp;SUM(21,17*2,1))),"",INDIRECT("R6.Voz!D"&amp;SUM(21,17*2,1))))</f>
        <v/>
      </c>
      <c r="K29" s="194" t="str">
        <f t="array" aca="1" ref="K29" ca="1">IF($B29="","",IF(ISBLANK(INDIRECT("R6.Voz!D"&amp;SUM(21,17*3,1))),"",INDIRECT("R6.Voz!D"&amp;SUM(21,17*3,1))))</f>
        <v/>
      </c>
      <c r="L29" s="194" t="str">
        <f t="array" aca="1" ref="L29" ca="1">IF($B29="","",IF(ISBLANK(INDIRECT("R6.Voz!D"&amp;SUM(21,17*4,1))),"",INDIRECT("R6.Voz!D"&amp;SUM(21,17*4,1))))</f>
        <v/>
      </c>
      <c r="M29" s="194" t="str">
        <f t="array" aca="1" ref="M29" ca="1">IF($B29="","",IF(ISBLANK(INDIRECT("R6.Voz!D"&amp;SUM(21,17*5,1))),"",INDIRECT("R6.Voz!D"&amp;SUM(21,17*5,1))))</f>
        <v/>
      </c>
      <c r="N29" s="194" t="str">
        <f t="array" aca="1" ref="N29" ca="1">IF($B29="","",IF(ISBLANK(INDIRECT("R6.Voz!D"&amp;SUM(21,17*6,1))),"",INDIRECT("R6.Voz!D"&amp;SUM(21,17*6,1))))</f>
        <v/>
      </c>
      <c r="O29" s="194" t="str">
        <f t="array" aca="1" ref="O29" ca="1">IF($B29="","",IF(ISBLANK(INDIRECT("R6.Voz!D"&amp;SUM(21,17*7,1))),"",INDIRECT("R6.Voz!D"&amp;SUM(21,17*7,1))))</f>
        <v/>
      </c>
      <c r="P29" s="194" t="str">
        <f t="array" aca="1" ref="P29" ca="1">IF($B29="","",IF(ISBLANK(INDIRECT("R6.Voz!D"&amp;SUM(21,17*8,1))),"",INDIRECT("R6.Voz!D"&amp;SUM(21,17*8,1))))</f>
        <v/>
      </c>
      <c r="Q29" s="194" t="str">
        <f t="array" aca="1" ref="Q29" ca="1">IF($B29="","",IF(ISBLANK(INDIRECT("R6.Voz!D"&amp;SUM(21,17*9,1))),"",INDIRECT("R6.Voz!D"&amp;SUM(21,17*9,1))))</f>
        <v/>
      </c>
      <c r="R29" s="194" t="str">
        <f t="array" aca="1" ref="R29" ca="1">IF($B29="","",IF(ISBLANK(INDIRECT("R6.Voz!D"&amp;SUM(21,17*10,1))),"",INDIRECT("R6.Voz!D"&amp;SUM(21,17*10,1))))</f>
        <v/>
      </c>
      <c r="S29" s="194" t="str">
        <f t="array" aca="1" ref="S29" ca="1">IF($B29="","",IF(ISBLANK(INDIRECT("R6.Voz!D"&amp;SUM(21,17*11,1))),"",INDIRECT("R6.Voz!D"&amp;SUM(21,17*11,1))))</f>
        <v/>
      </c>
      <c r="T29" s="194" t="str">
        <f t="array" aca="1" ref="T29" ca="1">IF($B29="","",IF(ISBLANK(INDIRECT("R6.Voz!D"&amp;SUM(21,17*12,1))),"",INDIRECT("R6.Voz!D"&amp;SUM(21,17*12,1))))</f>
        <v/>
      </c>
      <c r="U29" s="194" t="str">
        <f t="array" aca="1" ref="U29" ca="1">IF($B29="","",IF(ISBLANK(INDIRECT("R6.Voz!D"&amp;SUM(21,17*13,1))),"",INDIRECT("R6.Voz!D"&amp;SUM(21,17*13,1))))</f>
        <v/>
      </c>
      <c r="V29" s="194" t="str">
        <f t="array" aca="1" ref="V29" ca="1">IF($B29="","",IF(ISBLANK(INDIRECT("R6.Voz!D"&amp;SUM(21,17*14,1))),"",INDIRECT("R6.Voz!D"&amp;SUM(21,17*14,1))))</f>
        <v/>
      </c>
      <c r="W29" s="194" t="str">
        <f t="array" aca="1" ref="W29" ca="1">IF($B29="","",IF(ISBLANK(INDIRECT("R6.Voz!D"&amp;SUM(21,17*15,1))),"",INDIRECT("R6.Voz!D"&amp;SUM(21,17*15,1))))</f>
        <v/>
      </c>
      <c r="X29" s="194" t="str">
        <f t="array" aca="1" ref="X29" ca="1">IF($B29="","",IF(ISBLANK(INDIRECT("R6.Voz!D"&amp;SUM(21,17*16,1))),"",INDIRECT("R6.Voz!D"&amp;SUM(21,17*16,1))))</f>
        <v/>
      </c>
      <c r="Y29" s="194" t="str">
        <f t="array" aca="1" ref="Y29" ca="1">IF($B29="","",IF(ISBLANK(INDIRECT("R6.Voz!D"&amp;SUM(21,17*17,1))),"",INDIRECT("R6.Voz!D"&amp;SUM(21,17*17,1))))</f>
        <v/>
      </c>
      <c r="Z29" s="194" t="str">
        <f t="array" aca="1" ref="Z29" ca="1">IF($B29="","",IF(ISBLANK(INDIRECT("R6.Voz!D"&amp;SUM(21,17*18,1))),"",INDIRECT("R6.Voz!D"&amp;SUM(21,17*18,1))))</f>
        <v/>
      </c>
      <c r="AA29" s="194" t="str">
        <f t="array" aca="1" ref="AA29" ca="1">IF($B29="","",IF(ISBLANK(INDIRECT("R7.Video!D"&amp;SUM(21,17*0,1))),"",INDIRECT("R7.Video!D"&amp;SUM(21,17*0,1))))</f>
        <v/>
      </c>
      <c r="AB29" s="194" t="str">
        <f t="array" aca="1" ref="AB29" ca="1">IF($B29="","",IF(ISBLANK(INDIRECT("R7.Video!D"&amp;SUM(21,17*1,1))),"",INDIRECT("R7.Video!D"&amp;SUM(21,17*1,1))))</f>
        <v/>
      </c>
      <c r="AC29" s="194" t="str">
        <f t="array" aca="1" ref="AC29" ca="1">IF($B29="","",IF(ISBLANK(INDIRECT("R7.Video!D"&amp;SUM(21,17*2,1))),"",INDIRECT("R7.Video!D"&amp;SUM(21,17*2,1))))</f>
        <v/>
      </c>
      <c r="AD29" s="194" t="str">
        <f t="array" aca="1" ref="AD29" ca="1">IF($B29="","",IF(ISBLANK(INDIRECT("R7.Video!D"&amp;SUM(21,17*3,1))),"",INDIRECT("R7.Video!D"&amp;SUM(21,17*3,1))))</f>
        <v/>
      </c>
      <c r="AE29" s="194" t="str">
        <f t="array" aca="1" ref="AE29" ca="1">IF($B29="","",IF(ISBLANK(INDIRECT("R7.Video!D"&amp;SUM(21,17*4,1))),"",INDIRECT("R7.Video!D"&amp;SUM(21,17*4,1))))</f>
        <v/>
      </c>
      <c r="AF29" s="194" t="str">
        <f t="array" aca="1" ref="AF29" ca="1">IF($B29="","",IF(ISBLANK(INDIRECT("R7.Video!D"&amp;SUM(21,17*5,1))),"",INDIRECT("R7.Video!D"&amp;SUM(21,17*5,1))))</f>
        <v/>
      </c>
      <c r="AG29" s="194" t="str">
        <f t="array" aca="1" ref="AG29" ca="1">IF($B29="","",IF(ISBLANK(INDIRECT("R7.Video!D"&amp;SUM(21,17*6,1))),"",INDIRECT("R7.Video!D"&amp;SUM(21,17*6,1))))</f>
        <v/>
      </c>
      <c r="AH29" s="194" t="str">
        <f t="array" aca="1" ref="AH29" ca="1">IF($B29="","",IF(ISBLANK(INDIRECT("R7.Video!D"&amp;SUM(21,17*7,1))),"",INDIRECT("R7.Video!D"&amp;SUM(21,17*7,1))))</f>
        <v/>
      </c>
      <c r="AI29" s="194" t="str">
        <f t="array" aca="1" ref="AI29" ca="1">IF($B29="","",IF(ISBLANK(INDIRECT("R7.Video!D"&amp;SUM(21,17*8,1))),"",INDIRECT("R7.Video!D"&amp;SUM(21,17*8,1))))</f>
        <v/>
      </c>
      <c r="AJ29" s="194" t="str">
        <f t="array" aca="1" ref="AJ29" ca="1">IF($B29="","",IF(ISBLANK(INDIRECT("R9.Web!D"&amp;SUM(21,17*0,1))),"",INDIRECT("R9.Web!D"&amp;SUM(21,17*0,1))))</f>
        <v/>
      </c>
      <c r="AK29" s="194" t="str">
        <f t="array" aca="1" ref="AK29" ca="1">IF($B29="","",IF(ISBLANK(INDIRECT("R9.Web!D"&amp;SUM(21,17*1,1))),"",INDIRECT("R9.Web!D"&amp;SUM(21,17*1,1))))</f>
        <v/>
      </c>
      <c r="AL29" s="194" t="str">
        <f t="array" aca="1" ref="AL29" ca="1">IF($B29="","",IF(ISBLANK(INDIRECT("R9.Web!D"&amp;SUM(21,17*2,1))),"",INDIRECT("R9.Web!D"&amp;SUM(21,17*2,1))))</f>
        <v/>
      </c>
      <c r="AM29" s="194" t="str">
        <f t="array" aca="1" ref="AM29" ca="1">IF($B29="","",IF(ISBLANK(INDIRECT("R9.Web!D"&amp;SUM(21,17*3,1))),"",INDIRECT("R9.Web!D"&amp;SUM(21,17*3,1))))</f>
        <v/>
      </c>
      <c r="AN29" s="194" t="str">
        <f t="array" aca="1" ref="AN29" ca="1">IF($B29="","",IF(ISBLANK(INDIRECT("R9.Web!D"&amp;SUM(21,17*4,1))),"",INDIRECT("R9.Web!D"&amp;SUM(21,17*4,1))))</f>
        <v/>
      </c>
      <c r="AO29" s="194" t="str">
        <f t="array" aca="1" ref="AO29" ca="1">IF($B29="","",IF(ISBLANK(INDIRECT("R9.Web!D"&amp;SUM(21,17*5,1))),"",INDIRECT("R9.Web!D"&amp;SUM(21,17*5,1))))</f>
        <v/>
      </c>
      <c r="AP29" s="194" t="str">
        <f t="array" aca="1" ref="AP29" ca="1">IF($B29="","",IF(ISBLANK(INDIRECT("R9.Web!D"&amp;SUM(21,17*6,1))),"",INDIRECT("R9.Web!D"&amp;SUM(21,17*6,1))))</f>
        <v/>
      </c>
      <c r="AQ29" s="194" t="str">
        <f t="array" aca="1" ref="AQ29" ca="1">IF($B29="","",IF(ISBLANK(INDIRECT("R9.Web!D"&amp;SUM(21,17*7,1))),"",INDIRECT("R9.Web!D"&amp;SUM(21,17*7,1))))</f>
        <v/>
      </c>
      <c r="AR29" s="194" t="str">
        <f t="array" aca="1" ref="AR29" ca="1">IF($B29="","",IF(ISBLANK(INDIRECT("R9.Web!D"&amp;SUM(21,17*8,1))),"",INDIRECT("R9.Web!D"&amp;SUM(21,17*8,1))))</f>
        <v/>
      </c>
      <c r="AS29" s="194" t="str">
        <f t="array" aca="1" ref="AS29" ca="1">IF($B29="","",IF(ISBLANK(INDIRECT("R9.Web!D"&amp;SUM(21,17*9,1))),"",INDIRECT("R9.Web!D"&amp;SUM(21,17*9,1))))</f>
        <v/>
      </c>
      <c r="AT29" s="194" t="str">
        <f t="array" aca="1" ref="AT29" ca="1">IF($B29="","",IF(ISBLANK(INDIRECT("R9.Web!D"&amp;SUM(21,17*10,1))),"",INDIRECT("R9.Web!D"&amp;SUM(21,17*10,1))))</f>
        <v/>
      </c>
      <c r="AU29" s="194" t="str">
        <f t="array" aca="1" ref="AU29" ca="1">IF($B29="","",IF(ISBLANK(INDIRECT("R9.Web!D"&amp;SUM(21,17*11,1))),"",INDIRECT("R9.Web!D"&amp;SUM(21,17*11,1))))</f>
        <v/>
      </c>
      <c r="AV29" s="194" t="str">
        <f t="array" aca="1" ref="AV29" ca="1">IF($B29="","",IF(ISBLANK(INDIRECT("R9.Web!D"&amp;SUM(21,17*12,1))),"",INDIRECT("R9.Web!D"&amp;SUM(21,17*12,1))))</f>
        <v/>
      </c>
      <c r="AW29" s="194" t="str">
        <f t="array" aca="1" ref="AW29" ca="1">IF($B29="","",IF(ISBLANK(INDIRECT("R9.Web!D"&amp;SUM(21,17*13,1))),"",INDIRECT("R9.Web!D"&amp;SUM(21,17*13,1))))</f>
        <v/>
      </c>
      <c r="AX29" s="194" t="str">
        <f t="array" aca="1" ref="AX29" ca="1">IF($B29="","",IF(ISBLANK(INDIRECT("R9.Web!D"&amp;SUM(21,17*14,1))),"",INDIRECT("R9.Web!D"&amp;SUM(21,17*14,1))))</f>
        <v/>
      </c>
      <c r="AY29" s="194" t="str">
        <f t="array" aca="1" ref="AY29" ca="1">IF($B29="","",IF(ISBLANK(INDIRECT("R9.Web!D"&amp;SUM(21,17*15,1))),"",INDIRECT("R9.Web!D"&amp;SUM(21,17*15,1))))</f>
        <v/>
      </c>
      <c r="AZ29" s="194" t="str">
        <f t="array" aca="1" ref="AZ29" ca="1">IF($B29="","",IF(ISBLANK(INDIRECT("R9.Web!D"&amp;SUM(21,17*16,1))),"",INDIRECT("R9.Web!D"&amp;SUM(21,17*16,1))))</f>
        <v/>
      </c>
      <c r="BA29" s="194" t="str">
        <f t="array" aca="1" ref="BA29" ca="1">IF($B29="","",IF(ISBLANK(INDIRECT("R9.Web!D"&amp;SUM(21,17*17,1))),"",INDIRECT("R9.Web!D"&amp;SUM(21,17*17,1))))</f>
        <v/>
      </c>
      <c r="BB29" s="194" t="str">
        <f t="array" aca="1" ref="BB29" ca="1">IF($B29="","",IF(ISBLANK(INDIRECT("R9.Web!D"&amp;SUM(21,17*18,1))),"",INDIRECT("R9.Web!D"&amp;SUM(21,17*18,1))))</f>
        <v/>
      </c>
      <c r="BC29" s="194" t="str">
        <f t="array" aca="1" ref="BC29" ca="1">IF($B29="","",IF(ISBLANK(INDIRECT("R9.Web!D"&amp;SUM(21,17*19,1))),"",INDIRECT("R9.Web!D"&amp;SUM(21,17*19,1))))</f>
        <v/>
      </c>
      <c r="BD29" s="194" t="str">
        <f t="array" aca="1" ref="BD29" ca="1">IF($B29="","",IF(ISBLANK(INDIRECT("R9.Web!D"&amp;SUM(21,17*20,1))),"",INDIRECT("R9.Web!D"&amp;SUM(21,17*20,1))))</f>
        <v/>
      </c>
      <c r="BE29" s="194" t="str">
        <f t="array" aca="1" ref="BE29" ca="1">IF($B29="","",IF(ISBLANK(INDIRECT("R9.Web!D"&amp;SUM(21,17*21,1))),"",INDIRECT("R9.Web!D"&amp;SUM(21,17*21,1))))</f>
        <v/>
      </c>
      <c r="BF29" s="194" t="str">
        <f t="array" aca="1" ref="BF29" ca="1">IF($B29="","",IF(ISBLANK(INDIRECT("R9.Web!D"&amp;SUM(21,17*22,1))),"",INDIRECT("R9.Web!D"&amp;SUM(21,17*22,1))))</f>
        <v/>
      </c>
      <c r="BG29" s="194" t="str">
        <f t="array" aca="1" ref="BG29" ca="1">IF($B29="","",IF(ISBLANK(INDIRECT("R9.Web!D"&amp;SUM(21,17*23,1))),"",INDIRECT("R9.Web!D"&amp;SUM(21,17*23,1))))</f>
        <v/>
      </c>
      <c r="BH29" s="194" t="str">
        <f t="array" aca="1" ref="BH29" ca="1">IF($B29="","",IF(ISBLANK(INDIRECT("R9.Web!D"&amp;SUM(21,17*24,1))),"",INDIRECT("R9.Web!D"&amp;SUM(21,17*24,1))))</f>
        <v/>
      </c>
      <c r="BI29" s="194" t="str">
        <f t="array" aca="1" ref="BI29" ca="1">IF($B29="","",IF(ISBLANK(INDIRECT("R9.Web!D"&amp;SUM(21,17*25,1))),"",INDIRECT("R9.Web!D"&amp;SUM(21,17*25,1))))</f>
        <v/>
      </c>
      <c r="BJ29" s="194" t="str">
        <f t="array" aca="1" ref="BJ29" ca="1">IF($B29="","",IF(ISBLANK(INDIRECT("R9.Web!D"&amp;SUM(21,17*26,1))),"",INDIRECT("R9.Web!D"&amp;SUM(21,17*26,1))))</f>
        <v/>
      </c>
      <c r="BK29" s="194" t="str">
        <f t="array" aca="1" ref="BK29" ca="1">IF($B29="","",IF(ISBLANK(INDIRECT("R9.Web!D"&amp;SUM(21,17*27,1))),"",INDIRECT("R9.Web!D"&amp;SUM(21,17*27,1))))</f>
        <v/>
      </c>
      <c r="BL29" s="194" t="str">
        <f t="array" aca="1" ref="BL29" ca="1">IF($B29="","",IF(ISBLANK(INDIRECT("R9.Web!D"&amp;SUM(21,17*28,1))),"",INDIRECT("R9.Web!D"&amp;SUM(21,17*28,1))))</f>
        <v/>
      </c>
      <c r="BM29" s="194" t="str">
        <f t="array" aca="1" ref="BM29" ca="1">IF($B29="","",IF(ISBLANK(INDIRECT("R9.Web!D"&amp;SUM(21,17*29,1))),"",INDIRECT("R9.Web!D"&amp;SUM(21,17*29,1))))</f>
        <v/>
      </c>
      <c r="BN29" s="194" t="str">
        <f t="array" aca="1" ref="BN29" ca="1">IF($B29="","",IF(ISBLANK(INDIRECT("R9.Web!D"&amp;SUM(21,17*30,1))),"",INDIRECT("R9.Web!D"&amp;SUM(21,17*30,1))))</f>
        <v/>
      </c>
      <c r="BO29" s="194" t="str">
        <f t="array" aca="1" ref="BO29" ca="1">IF($B29="","",IF(ISBLANK(INDIRECT("R9.Web!D"&amp;SUM(21,17*31,1))),"",INDIRECT("R9.Web!D"&amp;SUM(21,17*31,1))))</f>
        <v/>
      </c>
      <c r="BP29" s="194" t="str">
        <f t="array" aca="1" ref="BP29" ca="1">IF($B29="","",IF(ISBLANK(INDIRECT("R9.Web!D"&amp;SUM(21,17*32,1))),"",INDIRECT("R9.Web!D"&amp;SUM(21,17*32,1))))</f>
        <v/>
      </c>
      <c r="BQ29" s="194" t="str">
        <f t="array" aca="1" ref="BQ29" ca="1">IF($B29="","",IF(ISBLANK(INDIRECT("R9.Web!D"&amp;SUM(21,17*33,1))),"",INDIRECT("R9.Web!D"&amp;SUM(21,17*33,1))))</f>
        <v/>
      </c>
      <c r="BR29" s="194" t="str">
        <f t="array" aca="1" ref="BR29" ca="1">IF($B29="","",IF(ISBLANK(INDIRECT("R9.Web!D"&amp;SUM(21,17*34,1))),"",INDIRECT("R9.Web!D"&amp;SUM(21,17*34,1))))</f>
        <v/>
      </c>
      <c r="BS29" s="194" t="str">
        <f t="array" aca="1" ref="BS29" ca="1">IF($B29="","",IF(ISBLANK(INDIRECT("R9.Web!D"&amp;SUM(21,17*35,1))),"",INDIRECT("R9.Web!D"&amp;SUM(21,17*35,1))))</f>
        <v/>
      </c>
      <c r="BT29" s="194" t="str">
        <f t="array" aca="1" ref="BT29" ca="1">IF($B29="","",IF(ISBLANK(INDIRECT("R9.Web!D"&amp;SUM(21,17*36,1))),"",INDIRECT("R9.Web!D"&amp;SUM(21,17*36,1))))</f>
        <v/>
      </c>
      <c r="BU29" s="194" t="str">
        <f t="array" aca="1" ref="BU29" ca="1">IF($B29="","",IF(ISBLANK(INDIRECT("R9.Web!D"&amp;SUM(21,17*37,1))),"",INDIRECT("R9.Web!D"&amp;SUM(21,17*37,1))))</f>
        <v/>
      </c>
      <c r="BV29" s="194" t="str">
        <f t="array" aca="1" ref="BV29" ca="1">IF($B29="","",IF(ISBLANK(INDIRECT("R9.Web!D"&amp;SUM(21,17*38,1))),"",INDIRECT("R9.Web!D"&amp;SUM(21,17*38,1))))</f>
        <v/>
      </c>
      <c r="BW29" s="194" t="str">
        <f t="array" aca="1" ref="BW29" ca="1">IF($B29="","",IF(ISBLANK(INDIRECT("R9.Web!D"&amp;SUM(21,17*39,1))),"",INDIRECT("R9.Web!D"&amp;SUM(21,17*39,1))))</f>
        <v/>
      </c>
      <c r="BX29" s="194" t="str">
        <f t="array" aca="1" ref="BX29" ca="1">IF($B29="","",IF(ISBLANK(INDIRECT("R9.Web!D"&amp;SUM(21,17*40,1))),"",INDIRECT("R9.Web!D"&amp;SUM(21,17*40,1))))</f>
        <v/>
      </c>
      <c r="BY29" s="194" t="str">
        <f t="array" aca="1" ref="BY29" ca="1">IF($B29="","",IF(ISBLANK(INDIRECT("R9.Web!D"&amp;SUM(21,17*41,1))),"",INDIRECT("R9.Web!D"&amp;SUM(21,17*41,1))))</f>
        <v/>
      </c>
      <c r="BZ29" s="194" t="str">
        <f t="array" aca="1" ref="BZ29" ca="1">IF($B29="","",IF(ISBLANK(INDIRECT("R9.Web!D"&amp;SUM(21,17*42,1))),"",INDIRECT("R9.Web!D"&amp;SUM(21,17*42,1))))</f>
        <v/>
      </c>
      <c r="CA29" s="194" t="str">
        <f t="array" aca="1" ref="CA29" ca="1">IF($B29="","",IF(ISBLANK(INDIRECT("R9.Web!D"&amp;SUM(21,17*43,1))),"",INDIRECT("R9.Web!D"&amp;SUM(21,17*43,1))))</f>
        <v/>
      </c>
      <c r="CB29" s="194" t="str">
        <f t="array" aca="1" ref="CB29" ca="1">IF($B29="","",IF(ISBLANK(INDIRECT("R9.Web!D"&amp;SUM(21,17*44,1))),"",INDIRECT("R9.Web!D"&amp;SUM(21,17*44,1))))</f>
        <v/>
      </c>
      <c r="CC29" s="194" t="str">
        <f t="array" aca="1" ref="CC29" ca="1">IF($B29="","",IF(ISBLANK(INDIRECT("R9.Web!D"&amp;SUM(21,17*45,1))),"",INDIRECT("R9.Web!D"&amp;SUM(21,17*45,1))))</f>
        <v/>
      </c>
      <c r="CD29" s="194" t="str">
        <f t="array" aca="1" ref="CD29" ca="1">IF($B29="","",IF(ISBLANK(INDIRECT("R9.Web!D"&amp;SUM(21,17*46,1))),"",INDIRECT("R9.Web!D"&amp;SUM(21,17*46,1))))</f>
        <v/>
      </c>
      <c r="CE29" s="194" t="str">
        <f t="array" aca="1" ref="CE29" ca="1">IF($B29="","",IF(ISBLANK(INDIRECT("R9.Web!D"&amp;SUM(21,17*47,1))),"",INDIRECT("R9.Web!D"&amp;SUM(21,17*47,1))))</f>
        <v/>
      </c>
      <c r="CF29" s="194" t="str">
        <f t="array" aca="1" ref="CF29" ca="1">IF($B29="","",IF(ISBLANK(INDIRECT("R9.Web!D"&amp;SUM(21,17*48,1))),"",INDIRECT("R9.Web!D"&amp;SUM(21,17*48,1))))</f>
        <v/>
      </c>
      <c r="CG29" s="194" t="str">
        <f t="array" aca="1" ref="CG29" ca="1">IF($B29="","",IF(ISBLANK(INDIRECT("R9.Web!D"&amp;SUM(21,17*49,1))),"",INDIRECT("R9.Web!D"&amp;SUM(21,17*49,1))))</f>
        <v/>
      </c>
      <c r="CH29" s="194" t="str">
        <f t="array" aca="1" ref="CH29" ca="1">IF($B29="","",IF(ISBLANK(INDIRECT("R11.Software!D"&amp;SUM(21,17*0,1))),"",INDIRECT("R11.Software!D"&amp;SUM(21,17*0,1))))</f>
        <v/>
      </c>
      <c r="CI29" s="194" t="str">
        <f t="array" aca="1" ref="CI29" ca="1">IF($B29="","",IF(ISBLANK(INDIRECT("R11.Software!D"&amp;SUM(21,17*1,1))),"",INDIRECT("R11.Software!D"&amp;SUM(21,17*1,1))))</f>
        <v/>
      </c>
      <c r="CJ29" s="194" t="str">
        <f t="array" aca="1" ref="CJ29" ca="1">IF($B29="","",IF(ISBLANK(INDIRECT("R11.Software!D"&amp;SUM(21,17*2,1))),"",INDIRECT("R11.Software!D"&amp;SUM(21,17*2,1))))</f>
        <v/>
      </c>
      <c r="CK29" s="194" t="str">
        <f t="array" aca="1" ref="CK29" ca="1">IF($B29="","",IF(ISBLANK(INDIRECT("R11.Software!D"&amp;SUM(21,17*3,1))),"",INDIRECT("R11.Software!D"&amp;SUM(21,17*3,1))))</f>
        <v/>
      </c>
      <c r="CL29" s="194" t="str">
        <f t="array" aca="1" ref="CL29" ca="1">IF($B29="","",IF(ISBLANK(INDIRECT("R11.Software!D"&amp;SUM(21,17*4,1))),"",INDIRECT("R11.Software!D"&amp;SUM(21,17*4,1))))</f>
        <v/>
      </c>
      <c r="CM29" s="194" t="str">
        <f t="array" aca="1" ref="CM29" ca="1">IF($B29="","",IF(ISBLANK(INDIRECT("R11.Software!D"&amp;SUM(21,17*5,1))),"",INDIRECT("R11.Software!D"&amp;SUM(21,17*5,1))))</f>
        <v/>
      </c>
      <c r="CN29" s="194" t="str">
        <f t="array" aca="1" ref="CN29" ca="1">IF($B29="","",IF(ISBLANK(INDIRECT("R12.ServiciosApoyo!D"&amp;SUM(21,17*0,1))),"",INDIRECT("R12.ServiciosApoyo!D"&amp;SUM(21,17*0,1))))</f>
        <v/>
      </c>
      <c r="CO29" s="194" t="str">
        <f t="array" aca="1" ref="CO29" ca="1">IF($B29="","",IF(ISBLANK(INDIRECT("R12.ServiciosApoyo!D"&amp;SUM(21,17*1,1))),"",INDIRECT("R12.ServiciosApoyo!D"&amp;SUM(21,17*1,1))))</f>
        <v/>
      </c>
      <c r="CP29" s="194" t="str">
        <f t="array" aca="1" ref="CP29" ca="1">IF($B29="","",IF(ISBLANK(INDIRECT("R12.ServiciosApoyo!D"&amp;SUM(21,17*2,1))),"",INDIRECT("R12.ServiciosApoyo!D"&amp;SUM(21,17*2,1))))</f>
        <v/>
      </c>
      <c r="CQ29" s="194" t="str">
        <f t="array" aca="1" ref="CQ29" ca="1">IF($B29="","",IF(ISBLANK(INDIRECT("R12.ServiciosApoyo!D"&amp;SUM(21,17*3,1))),"",INDIRECT("R12.ServiciosApoyo!D"&amp;SUM(21,17*3,1))))</f>
        <v/>
      </c>
      <c r="CR29" s="194" t="str">
        <f t="array" aca="1" ref="CR29" ca="1">IF($B29="","",IF(ISBLANK(INDIRECT("R12.ServiciosApoyo!D"&amp;SUM(21,17*4,1))),"",INDIRECT("R12.ServiciosApoyo!D"&amp;SUM(21,17*4,1))))</f>
        <v/>
      </c>
      <c r="CS29" s="22"/>
      <c r="CT29" s="22"/>
      <c r="CU29" s="196"/>
    </row>
    <row r="30" spans="1:99" ht="21.75" customHeight="1">
      <c r="A30" s="22"/>
      <c r="B30" s="63"/>
      <c r="C30" s="197"/>
      <c r="D30" s="198" t="s">
        <v>266</v>
      </c>
      <c r="E30" s="199" t="str">
        <f ca="1">IF(OR('03.Muestra'!$D$20=0,COUNTIF('03.Muestra'!$D$8:'03.Muestra'!$D$17,"Página Web")=0),"N/A", IF(COUNTIF(INDIRECT("R5.Genéricos!$E"&amp;SUM(19,38*0)):INDIRECT("R5.Genéricos!$E"&amp;SUM(53,38*0)),"ERR")&gt;0,"ERROR", IF(COUNTIF(E20:E29,"N/T")&gt;0, "EN CURSO", IF(COUNTIF(E20:E29,"N/D") &gt; 0,"EN CURSO", IF(COUNT($B20:$B29) = COUNTIF(E20:E29,"N/A"), "N/A", IF(COUNTIF(E20:E29,"Falla")&gt;('DATA - Oculta'!$C$25*((COUNTIF(E20:E29,"Pasa")+COUNTIF(E20:E29,"Falla")))), "NO CONFORME","CONFORME"))))))</f>
        <v>CONFORME</v>
      </c>
      <c r="F30" s="199" t="str">
        <f ca="1">IF(OR('03.Muestra'!$D$20=0,COUNTIF('03.Muestra'!$D$8:'03.Muestra'!$D$17,"Página Web")=0),"N/A", IF(COUNTIF(INDIRECT("R5.Genéricos!$E"&amp;SUM(19,38*0)):INDIRECT("R5.Genéricos!$E"&amp;SUM(53,38*0)),"ERR")&gt;0,"ERROR", IF(COUNTIF(F20:F29,"N/T")&gt;0, "EN CURSO", IF(COUNTIF(F20:F29,"N/D") &gt; 0,"EN CURSO", IF(COUNT($B20:$B29) = COUNTIF(F20:F29,"N/A"), "N/A", IF(COUNTIF(F20:F29,"Falla")&gt;('DATA - Oculta'!$C$25*((COUNTIF(F20:F29,"Pasa")+COUNTIF(F20:F29,"Falla")))), "NO CONFORME","CONFORME"))))))</f>
        <v>CONFORME</v>
      </c>
      <c r="G30" s="199" t="str">
        <f ca="1">IF(OR('03.Muestra'!$D$20=0,COUNTIF('03.Muestra'!$D$8:'03.Muestra'!$D$17,"Página Web")=0),"N/A", IF(COUNTIF(INDIRECT("R5.Genéricos!$E"&amp;SUM(19,38*0)):INDIRECT("R5.Genéricos!$E"&amp;SUM(53,38*0)),"ERR")&gt;0,"ERROR", IF(COUNTIF(G20:G29,"N/T")&gt;0, "EN CURSO", IF(COUNTIF(G20:G29,"N/D") &gt; 0,"EN CURSO", IF(COUNT($B20:$B29) = COUNTIF(G20:G29,"N/A"), "N/A", IF(COUNTIF(G20:G29,"Falla")&gt;('DATA - Oculta'!$C$25*((COUNTIF(G20:G29,"Pasa")+COUNTIF(G20:G29,"Falla")))), "NO CONFORME","CONFORME"))))))</f>
        <v>CONFORME</v>
      </c>
      <c r="H30" s="199" t="str">
        <f ca="1">IF(OR('03.Muestra'!$D$20=0,COUNTIF('03.Muestra'!$D$8:'03.Muestra'!$D$17,"Página Web")=0),"N/A", IF(COUNTIF(INDIRECT("R5.Genéricos!$E"&amp;SUM(19,38*0)):INDIRECT("R5.Genéricos!$E"&amp;SUM(53,38*0)),"ERR")&gt;0,"ERROR", IF(COUNTIF(H20:H29,"N/T")&gt;0, "EN CURSO", IF(COUNTIF(H20:H29,"N/D") &gt; 0,"EN CURSO", IF(COUNT($B20:$B29) = COUNTIF(H20:H29,"N/A"), "N/A", IF(COUNTIF(H20:H29,"Falla")&gt;('DATA - Oculta'!$C$25*((COUNTIF(H20:H29,"Pasa")+COUNTIF(H20:H29,"Falla")))), "NO CONFORME","CONFORME"))))))</f>
        <v>N/A</v>
      </c>
      <c r="I30" s="199" t="str">
        <f ca="1">IF(OR('03.Muestra'!$D$20=0,COUNTIF('03.Muestra'!$D$8:'03.Muestra'!$D$17,"Página Web")=0),"N/A", IF(COUNTIF(INDIRECT("R5.Genéricos!$E"&amp;SUM(19,38*0)):INDIRECT("R5.Genéricos!$E"&amp;SUM(53,38*0)),"ERR")&gt;0,"ERROR", IF(COUNTIF(I20:I29,"N/T")&gt;0, "EN CURSO", IF(COUNTIF(I20:I29,"N/D") &gt; 0,"EN CURSO", IF(COUNT($B20:$B29) = COUNTIF(I20:I29,"N/A"), "N/A", IF(COUNTIF(I20:I29,"Falla")&gt;('DATA - Oculta'!$C$25*((COUNTIF(I20:I29,"Pasa")+COUNTIF(I20:I29,"Falla")))), "NO CONFORME","CONFORME"))))))</f>
        <v>N/A</v>
      </c>
      <c r="J30" s="199" t="str">
        <f ca="1">IF(OR('03.Muestra'!$D$20=0,COUNTIF('03.Muestra'!$D$8:'03.Muestra'!$D$17,"Página Web")=0),"N/A", IF(COUNTIF(INDIRECT("R5.Genéricos!$E"&amp;SUM(19,38*0)):INDIRECT("R5.Genéricos!$E"&amp;SUM(53,38*0)),"ERR")&gt;0,"ERROR", IF(COUNTIF(J20:J29,"N/T")&gt;0, "EN CURSO", IF(COUNTIF(J20:J29,"N/D") &gt; 0,"EN CURSO", IF(COUNT($B20:$B29) = COUNTIF(J20:J29,"N/A"), "N/A", IF(COUNTIF(J20:J29,"Falla")&gt;('DATA - Oculta'!$C$25*((COUNTIF(J20:J29,"Pasa")+COUNTIF(J20:J29,"Falla")))), "NO CONFORME","CONFORME"))))))</f>
        <v>N/A</v>
      </c>
      <c r="K30" s="199" t="str">
        <f ca="1">IF(OR('03.Muestra'!$D$20=0,COUNTIF('03.Muestra'!$D$8:'03.Muestra'!$D$17,"Página Web")=0),"N/A", IF(COUNTIF(INDIRECT("R5.Genéricos!$E"&amp;SUM(19,38*0)):INDIRECT("R5.Genéricos!$E"&amp;SUM(53,38*0)),"ERR")&gt;0,"ERROR", IF(COUNTIF(K20:K29,"N/T")&gt;0, "EN CURSO", IF(COUNTIF(K20:K29,"N/D") &gt; 0,"EN CURSO", IF(COUNT($B20:$B29) = COUNTIF(K20:K29,"N/A"), "N/A", IF(COUNTIF(K20:K29,"Falla")&gt;('DATA - Oculta'!$C$25*((COUNTIF(K20:K29,"Pasa")+COUNTIF(K20:K29,"Falla")))), "NO CONFORME","CONFORME"))))))</f>
        <v>N/A</v>
      </c>
      <c r="L30" s="199" t="str">
        <f ca="1">IF(OR('03.Muestra'!$D$20=0,COUNTIF('03.Muestra'!$D$8:'03.Muestra'!$D$17,"Página Web")=0),"N/A", IF(COUNTIF(INDIRECT("R5.Genéricos!$E"&amp;SUM(19,38*0)):INDIRECT("R5.Genéricos!$E"&amp;SUM(53,38*0)),"ERR")&gt;0,"ERROR", IF(COUNTIF(L20:L29,"N/T")&gt;0, "EN CURSO", IF(COUNTIF(L20:L29,"N/D") &gt; 0,"EN CURSO", IF(COUNT($B20:$B29) = COUNTIF(L20:L29,"N/A"), "N/A", IF(COUNTIF(L20:L29,"Falla")&gt;('DATA - Oculta'!$C$25*((COUNTIF(L20:L29,"Pasa")+COUNTIF(L20:L29,"Falla")))), "NO CONFORME","CONFORME"))))))</f>
        <v>N/A</v>
      </c>
      <c r="M30" s="199" t="str">
        <f ca="1">IF(OR('03.Muestra'!$D$20=0,COUNTIF('03.Muestra'!$D$8:'03.Muestra'!$D$17,"Página Web")=0),"N/A", IF(COUNTIF(INDIRECT("R5.Genéricos!$E"&amp;SUM(19,38*0)):INDIRECT("R5.Genéricos!$E"&amp;SUM(53,38*0)),"ERR")&gt;0,"ERROR", IF(COUNTIF(M20:M29,"N/T")&gt;0, "EN CURSO", IF(COUNTIF(M20:M29,"N/D") &gt; 0,"EN CURSO", IF(COUNT($B20:$B29) = COUNTIF(M20:M29,"N/A"), "N/A", IF(COUNTIF(M20:M29,"Falla")&gt;('DATA - Oculta'!$C$25*((COUNTIF(M20:M29,"Pasa")+COUNTIF(M20:M29,"Falla")))), "NO CONFORME","CONFORME"))))))</f>
        <v>N/A</v>
      </c>
      <c r="N30" s="199" t="str">
        <f ca="1">IF(OR('03.Muestra'!$D$20=0,COUNTIF('03.Muestra'!$D$8:'03.Muestra'!$D$17,"Página Web")=0),"N/A", IF(COUNTIF(INDIRECT("R5.Genéricos!$E"&amp;SUM(19,38*0)):INDIRECT("R5.Genéricos!$E"&amp;SUM(53,38*0)),"ERR")&gt;0,"ERROR", IF(COUNTIF(N20:N29,"N/T")&gt;0, "EN CURSO", IF(COUNTIF(N20:N29,"N/D") &gt; 0,"EN CURSO", IF(COUNT($B20:$B29) = COUNTIF(N20:N29,"N/A"), "N/A", IF(COUNTIF(N20:N29,"Falla")&gt;('DATA - Oculta'!$C$25*((COUNTIF(N20:N29,"Pasa")+COUNTIF(N20:N29,"Falla")))), "NO CONFORME","CONFORME"))))))</f>
        <v>N/A</v>
      </c>
      <c r="O30" s="199" t="str">
        <f ca="1">IF(OR('03.Muestra'!$D$20=0,COUNTIF('03.Muestra'!$D$8:'03.Muestra'!$D$17,"Página Web")=0),"N/A", IF(COUNTIF(INDIRECT("R5.Genéricos!$E"&amp;SUM(19,38*0)):INDIRECT("R5.Genéricos!$E"&amp;SUM(53,38*0)),"ERR")&gt;0,"ERROR", IF(COUNTIF(O20:O29,"N/T")&gt;0, "EN CURSO", IF(COUNTIF(O20:O29,"N/D") &gt; 0,"EN CURSO", IF(COUNT($B20:$B29) = COUNTIF(O20:O29,"N/A"), "N/A", IF(COUNTIF(O20:O29,"Falla")&gt;('DATA - Oculta'!$C$25*((COUNTIF(O20:O29,"Pasa")+COUNTIF(O20:O29,"Falla")))), "NO CONFORME","CONFORME"))))))</f>
        <v>N/A</v>
      </c>
      <c r="P30" s="199" t="str">
        <f ca="1">IF(OR('03.Muestra'!$D$20=0,COUNTIF('03.Muestra'!$D$8:'03.Muestra'!$D$17,"Página Web")=0),"N/A", IF(COUNTIF(INDIRECT("R5.Genéricos!$E"&amp;SUM(19,38*0)):INDIRECT("R5.Genéricos!$E"&amp;SUM(53,38*0)),"ERR")&gt;0,"ERROR", IF(COUNTIF(P20:P29,"N/T")&gt;0, "EN CURSO", IF(COUNTIF(P20:P29,"N/D") &gt; 0,"EN CURSO", IF(COUNT($B20:$B29) = COUNTIF(P20:P29,"N/A"), "N/A", IF(COUNTIF(P20:P29,"Falla")&gt;('DATA - Oculta'!$C$25*((COUNTIF(P20:P29,"Pasa")+COUNTIF(P20:P29,"Falla")))), "NO CONFORME","CONFORME"))))))</f>
        <v>N/A</v>
      </c>
      <c r="Q30" s="199" t="str">
        <f ca="1">IF(OR('03.Muestra'!$D$20=0,COUNTIF('03.Muestra'!$D$8:'03.Muestra'!$D$17,"Página Web")=0),"N/A", IF(COUNTIF(INDIRECT("R5.Genéricos!$E"&amp;SUM(19,38*0)):INDIRECT("R5.Genéricos!$E"&amp;SUM(53,38*0)),"ERR")&gt;0,"ERROR", IF(COUNTIF(Q20:Q29,"N/T")&gt;0, "EN CURSO", IF(COUNTIF(Q20:Q29,"N/D") &gt; 0,"EN CURSO", IF(COUNT($B20:$B29) = COUNTIF(Q20:Q29,"N/A"), "N/A", IF(COUNTIF(Q20:Q29,"Falla")&gt;('DATA - Oculta'!$C$25*((COUNTIF(Q20:Q29,"Pasa")+COUNTIF(Q20:Q29,"Falla")))), "NO CONFORME","CONFORME"))))))</f>
        <v>N/A</v>
      </c>
      <c r="R30" s="199" t="str">
        <f ca="1">IF(OR('03.Muestra'!$D$20=0,COUNTIF('03.Muestra'!$D$8:'03.Muestra'!$D$17,"Página Web")=0),"N/A", IF(COUNTIF(INDIRECT("R5.Genéricos!$E"&amp;SUM(19,38*0)):INDIRECT("R5.Genéricos!$E"&amp;SUM(53,38*0)),"ERR")&gt;0,"ERROR", IF(COUNTIF(R20:R29,"N/T")&gt;0, "EN CURSO", IF(COUNTIF(R20:R29,"N/D") &gt; 0,"EN CURSO", IF(COUNT($B20:$B29) = COUNTIF(R20:R29,"N/A"), "N/A", IF(COUNTIF(R20:R29,"Falla")&gt;('DATA - Oculta'!$C$25*((COUNTIF(R20:R29,"Pasa")+COUNTIF(R20:R29,"Falla")))), "NO CONFORME","CONFORME"))))))</f>
        <v>N/A</v>
      </c>
      <c r="S30" s="199" t="str">
        <f ca="1">IF(OR('03.Muestra'!$D$20=0,COUNTIF('03.Muestra'!$D$8:'03.Muestra'!$D$17,"Página Web")=0),"N/A", IF(COUNTIF(INDIRECT("R5.Genéricos!$E"&amp;SUM(19,38*0)):INDIRECT("R5.Genéricos!$E"&amp;SUM(53,38*0)),"ERR")&gt;0,"ERROR", IF(COUNTIF(S20:S29,"N/T")&gt;0, "EN CURSO", IF(COUNTIF(S20:S29,"N/D") &gt; 0,"EN CURSO", IF(COUNT($B20:$B29) = COUNTIF(S20:S29,"N/A"), "N/A", IF(COUNTIF(S20:S29,"Falla")&gt;('DATA - Oculta'!$C$25*((COUNTIF(S20:S29,"Pasa")+COUNTIF(S20:S29,"Falla")))), "NO CONFORME","CONFORME"))))))</f>
        <v>N/A</v>
      </c>
      <c r="T30" s="199" t="str">
        <f ca="1">IF(OR('03.Muestra'!$D$20=0,COUNTIF('03.Muestra'!$D$8:'03.Muestra'!$D$17,"Página Web")=0),"N/A", IF(COUNTIF(INDIRECT("R5.Genéricos!$E"&amp;SUM(19,38*0)):INDIRECT("R5.Genéricos!$E"&amp;SUM(53,38*0)),"ERR")&gt;0,"ERROR", IF(COUNTIF(T20:T29,"N/T")&gt;0, "EN CURSO", IF(COUNTIF(T20:T29,"N/D") &gt; 0,"EN CURSO", IF(COUNT($B20:$B29) = COUNTIF(T20:T29,"N/A"), "N/A", IF(COUNTIF(T20:T29,"Falla")&gt;('DATA - Oculta'!$C$25*((COUNTIF(T20:T29,"Pasa")+COUNTIF(T20:T29,"Falla")))), "NO CONFORME","CONFORME"))))))</f>
        <v>N/A</v>
      </c>
      <c r="U30" s="199" t="str">
        <f ca="1">IF(OR('03.Muestra'!$D$20=0,COUNTIF('03.Muestra'!$D$8:'03.Muestra'!$D$17,"Página Web")=0),"N/A", IF(COUNTIF(INDIRECT("R5.Genéricos!$E"&amp;SUM(19,38*0)):INDIRECT("R5.Genéricos!$E"&amp;SUM(53,38*0)),"ERR")&gt;0,"ERROR", IF(COUNTIF(U20:U29,"N/T")&gt;0, "EN CURSO", IF(COUNTIF(U20:U29,"N/D") &gt; 0,"EN CURSO", IF(COUNT($B20:$B29) = COUNTIF(U20:U29,"N/A"), "N/A", IF(COUNTIF(U20:U29,"Falla")&gt;('DATA - Oculta'!$C$25*((COUNTIF(U20:U29,"Pasa")+COUNTIF(U20:U29,"Falla")))), "NO CONFORME","CONFORME"))))))</f>
        <v>N/A</v>
      </c>
      <c r="V30" s="199" t="str">
        <f ca="1">IF(OR('03.Muestra'!$D$20=0,COUNTIF('03.Muestra'!$D$8:'03.Muestra'!$D$17,"Página Web")=0),"N/A", IF(COUNTIF(INDIRECT("R5.Genéricos!$E"&amp;SUM(19,38*0)):INDIRECT("R5.Genéricos!$E"&amp;SUM(53,38*0)),"ERR")&gt;0,"ERROR", IF(COUNTIF(V20:V29,"N/T")&gt;0, "EN CURSO", IF(COUNTIF(V20:V29,"N/D") &gt; 0,"EN CURSO", IF(COUNT($B20:$B29) = COUNTIF(V20:V29,"N/A"), "N/A", IF(COUNTIF(V20:V29,"Falla")&gt;('DATA - Oculta'!$C$25*((COUNTIF(V20:V29,"Pasa")+COUNTIF(V20:V29,"Falla")))), "NO CONFORME","CONFORME"))))))</f>
        <v>N/A</v>
      </c>
      <c r="W30" s="199" t="str">
        <f ca="1">IF(OR('03.Muestra'!$D$20=0,COUNTIF('03.Muestra'!$D$8:'03.Muestra'!$D$17,"Página Web")=0),"N/A", IF(COUNTIF(INDIRECT("R5.Genéricos!$E"&amp;SUM(19,38*0)):INDIRECT("R5.Genéricos!$E"&amp;SUM(53,38*0)),"ERR")&gt;0,"ERROR", IF(COUNTIF(W20:W29,"N/T")&gt;0, "EN CURSO", IF(COUNTIF(W20:W29,"N/D") &gt; 0,"EN CURSO", IF(COUNT($B20:$B29) = COUNTIF(W20:W29,"N/A"), "N/A", IF(COUNTIF(W20:W29,"Falla")&gt;('DATA - Oculta'!$C$25*((COUNTIF(W20:W29,"Pasa")+COUNTIF(W20:W29,"Falla")))), "NO CONFORME","CONFORME"))))))</f>
        <v>N/A</v>
      </c>
      <c r="X30" s="199" t="str">
        <f ca="1">IF(OR('03.Muestra'!$D$20=0,COUNTIF('03.Muestra'!$D$8:'03.Muestra'!$D$17,"Página Web")=0),"N/A", IF(COUNTIF(INDIRECT("R5.Genéricos!$E"&amp;SUM(19,38*0)):INDIRECT("R5.Genéricos!$E"&amp;SUM(53,38*0)),"ERR")&gt;0,"ERROR", IF(COUNTIF(X20:X29,"N/T")&gt;0, "EN CURSO", IF(COUNTIF(X20:X29,"N/D") &gt; 0,"EN CURSO", IF(COUNT($B20:$B29) = COUNTIF(X20:X29,"N/A"), "N/A", IF(COUNTIF(X20:X29,"Falla")&gt;('DATA - Oculta'!$C$25*((COUNTIF(X20:X29,"Pasa")+COUNTIF(X20:X29,"Falla")))), "NO CONFORME","CONFORME"))))))</f>
        <v>N/A</v>
      </c>
      <c r="Y30" s="199" t="str">
        <f ca="1">IF(OR('03.Muestra'!$D$20=0,COUNTIF('03.Muestra'!$D$8:'03.Muestra'!$D$17,"Página Web")=0),"N/A", IF(COUNTIF(INDIRECT("R5.Genéricos!$E"&amp;SUM(19,38*0)):INDIRECT("R5.Genéricos!$E"&amp;SUM(53,38*0)),"ERR")&gt;0,"ERROR", IF(COUNTIF(Y20:Y29,"N/T")&gt;0, "EN CURSO", IF(COUNTIF(Y20:Y29,"N/D") &gt; 0,"EN CURSO", IF(COUNT($B20:$B29) = COUNTIF(Y20:Y29,"N/A"), "N/A", IF(COUNTIF(Y20:Y29,"Falla")&gt;('DATA - Oculta'!$C$25*((COUNTIF(Y20:Y29,"Pasa")+COUNTIF(Y20:Y29,"Falla")))), "NO CONFORME","CONFORME"))))))</f>
        <v>N/A</v>
      </c>
      <c r="Z30" s="199" t="str">
        <f ca="1">IF(OR('03.Muestra'!$D$20=0,COUNTIF('03.Muestra'!$D$8:'03.Muestra'!$D$17,"Página Web")=0),"N/A", IF(COUNTIF(INDIRECT("R5.Genéricos!$E"&amp;SUM(19,38*0)):INDIRECT("R5.Genéricos!$E"&amp;SUM(53,38*0)),"ERR")&gt;0,"ERROR", IF(COUNTIF(Z20:Z29,"N/T")&gt;0, "EN CURSO", IF(COUNTIF(Z20:Z29,"N/D") &gt; 0,"EN CURSO", IF(COUNT($B20:$B29) = COUNTIF(Z20:Z29,"N/A"), "N/A", IF(COUNTIF(Z20:Z29,"Falla")&gt;('DATA - Oculta'!$C$25*((COUNTIF(Z20:Z29,"Pasa")+COUNTIF(Z20:Z29,"Falla")))), "NO CONFORME","CONFORME"))))))</f>
        <v>N/A</v>
      </c>
      <c r="AA30" s="199" t="str">
        <f ca="1">IF(OR('03.Muestra'!$D$20=0,COUNTIF('03.Muestra'!$D$8:'03.Muestra'!$D$17,"Página Web")=0),"N/A", IF(COUNTIF(INDIRECT("R5.Genéricos!$E"&amp;SUM(19,38*0)):INDIRECT("R5.Genéricos!$E"&amp;SUM(53,38*0)),"ERR")&gt;0,"ERROR", IF(COUNTIF(AA20:AA29,"N/T")&gt;0, "EN CURSO", IF(COUNTIF(AA20:AA29,"N/D") &gt; 0,"EN CURSO", IF(COUNT($B20:$B29) = COUNTIF(AA20:AA29,"N/A"), "N/A", IF(COUNTIF(AA20:AA29,"Falla")&gt;('DATA - Oculta'!$C$25*((COUNTIF(AA20:AA29,"Pasa")+COUNTIF(AA20:AA29,"Falla")))), "NO CONFORME","CONFORME"))))))</f>
        <v>N/A</v>
      </c>
      <c r="AB30" s="199" t="str">
        <f ca="1">IF(OR('03.Muestra'!$D$20=0,COUNTIF('03.Muestra'!$D$8:'03.Muestra'!$D$17,"Página Web")=0),"N/A", IF(COUNTIF(INDIRECT("R5.Genéricos!$E"&amp;SUM(19,38*0)):INDIRECT("R5.Genéricos!$E"&amp;SUM(53,38*0)),"ERR")&gt;0,"ERROR", IF(COUNTIF(AB20:AB29,"N/T")&gt;0, "EN CURSO", IF(COUNTIF(AB20:AB29,"N/D") &gt; 0,"EN CURSO", IF(COUNT($B20:$B29) = COUNTIF(AB20:AB29,"N/A"), "N/A", IF(COUNTIF(AB20:AB29,"Falla")&gt;('DATA - Oculta'!$C$25*((COUNTIF(AB20:AB29,"Pasa")+COUNTIF(AB20:AB29,"Falla")))), "NO CONFORME","CONFORME"))))))</f>
        <v>N/A</v>
      </c>
      <c r="AC30" s="199" t="str">
        <f ca="1">IF(OR('03.Muestra'!$D$20=0,COUNTIF('03.Muestra'!$D$8:'03.Muestra'!$D$17,"Página Web")=0),"N/A", IF(COUNTIF(INDIRECT("R5.Genéricos!$E"&amp;SUM(19,38*0)):INDIRECT("R5.Genéricos!$E"&amp;SUM(53,38*0)),"ERR")&gt;0,"ERROR", IF(COUNTIF(AC20:AC29,"N/T")&gt;0, "EN CURSO", IF(COUNTIF(AC20:AC29,"N/D") &gt; 0,"EN CURSO", IF(COUNT($B20:$B29) = COUNTIF(AC20:AC29,"N/A"), "N/A", IF(COUNTIF(AC20:AC29,"Falla")&gt;('DATA - Oculta'!$C$25*((COUNTIF(AC20:AC29,"Pasa")+COUNTIF(AC20:AC29,"Falla")))), "NO CONFORME","CONFORME"))))))</f>
        <v>N/A</v>
      </c>
      <c r="AD30" s="199" t="str">
        <f ca="1">IF(OR('03.Muestra'!$D$20=0,COUNTIF('03.Muestra'!$D$8:'03.Muestra'!$D$17,"Página Web")=0),"N/A", IF(COUNTIF(INDIRECT("R5.Genéricos!$E"&amp;SUM(19,38*0)):INDIRECT("R5.Genéricos!$E"&amp;SUM(53,38*0)),"ERR")&gt;0,"ERROR", IF(COUNTIF(AD20:AD29,"N/T")&gt;0, "EN CURSO", IF(COUNTIF(AD20:AD29,"N/D") &gt; 0,"EN CURSO", IF(COUNT($B20:$B29) = COUNTIF(AD20:AD29,"N/A"), "N/A", IF(COUNTIF(AD20:AD29,"Falla")&gt;('DATA - Oculta'!$C$25*((COUNTIF(AD20:AD29,"Pasa")+COUNTIF(AD20:AD29,"Falla")))), "NO CONFORME","CONFORME"))))))</f>
        <v>N/A</v>
      </c>
      <c r="AE30" s="199" t="str">
        <f ca="1">IF(OR('03.Muestra'!$D$20=0,COUNTIF('03.Muestra'!$D$8:'03.Muestra'!$D$17,"Página Web")=0),"N/A", IF(COUNTIF(INDIRECT("R5.Genéricos!$E"&amp;SUM(19,38*0)):INDIRECT("R5.Genéricos!$E"&amp;SUM(53,38*0)),"ERR")&gt;0,"ERROR", IF(COUNTIF(AE20:AE29,"N/T")&gt;0, "EN CURSO", IF(COUNTIF(AE20:AE29,"N/D") &gt; 0,"EN CURSO", IF(COUNT($B20:$B29) = COUNTIF(AE20:AE29,"N/A"), "N/A", IF(COUNTIF(AE20:AE29,"Falla")&gt;('DATA - Oculta'!$C$25*((COUNTIF(AE20:AE29,"Pasa")+COUNTIF(AE20:AE29,"Falla")))), "NO CONFORME","CONFORME"))))))</f>
        <v>N/A</v>
      </c>
      <c r="AF30" s="199" t="str">
        <f ca="1">IF(OR('03.Muestra'!$D$20=0,COUNTIF('03.Muestra'!$D$8:'03.Muestra'!$D$17,"Página Web")=0),"N/A", IF(COUNTIF(INDIRECT("R5.Genéricos!$E"&amp;SUM(19,38*0)):INDIRECT("R5.Genéricos!$E"&amp;SUM(53,38*0)),"ERR")&gt;0,"ERROR", IF(COUNTIF(AF20:AF29,"N/T")&gt;0, "EN CURSO", IF(COUNTIF(AF20:AF29,"N/D") &gt; 0,"EN CURSO", IF(COUNT($B20:$B29) = COUNTIF(AF20:AF29,"N/A"), "N/A", IF(COUNTIF(AF20:AF29,"Falla")&gt;('DATA - Oculta'!$C$25*((COUNTIF(AF20:AF29,"Pasa")+COUNTIF(AF20:AF29,"Falla")))), "NO CONFORME","CONFORME"))))))</f>
        <v>N/A</v>
      </c>
      <c r="AG30" s="199" t="str">
        <f ca="1">IF(OR('03.Muestra'!$D$20=0,COUNTIF('03.Muestra'!$D$8:'03.Muestra'!$D$17,"Página Web")=0),"N/A", IF(COUNTIF(INDIRECT("R5.Genéricos!$E"&amp;SUM(19,38*0)):INDIRECT("R5.Genéricos!$E"&amp;SUM(53,38*0)),"ERR")&gt;0,"ERROR", IF(COUNTIF(AG20:AG29,"N/T")&gt;0, "EN CURSO", IF(COUNTIF(AG20:AG29,"N/D") &gt; 0,"EN CURSO", IF(COUNT($B20:$B29) = COUNTIF(AG20:AG29,"N/A"), "N/A", IF(COUNTIF(AG20:AG29,"Falla")&gt;('DATA - Oculta'!$C$25*((COUNTIF(AG20:AG29,"Pasa")+COUNTIF(AG20:AG29,"Falla")))), "NO CONFORME","CONFORME"))))))</f>
        <v>N/A</v>
      </c>
      <c r="AH30" s="199" t="str">
        <f ca="1">IF(OR('03.Muestra'!$D$20=0,COUNTIF('03.Muestra'!$D$8:'03.Muestra'!$D$17,"Página Web")=0),"N/A", IF(COUNTIF(INDIRECT("R5.Genéricos!$E"&amp;SUM(19,38*0)):INDIRECT("R5.Genéricos!$E"&amp;SUM(53,38*0)),"ERR")&gt;0,"ERROR", IF(COUNTIF(AH20:AH29,"N/T")&gt;0, "EN CURSO", IF(COUNTIF(AH20:AH29,"N/D") &gt; 0,"EN CURSO", IF(COUNT($B20:$B29) = COUNTIF(AH20:AH29,"N/A"), "N/A", IF(COUNTIF(AH20:AH29,"Falla")&gt;('DATA - Oculta'!$C$25*((COUNTIF(AH20:AH29,"Pasa")+COUNTIF(AH20:AH29,"Falla")))), "NO CONFORME","CONFORME"))))))</f>
        <v>N/A</v>
      </c>
      <c r="AI30" s="199" t="str">
        <f ca="1">IF(OR('03.Muestra'!$D$20=0,COUNTIF('03.Muestra'!$D$8:'03.Muestra'!$D$17,"Página Web")=0),"N/A", IF(COUNTIF(INDIRECT("R5.Genéricos!$E"&amp;SUM(19,38*0)):INDIRECT("R5.Genéricos!$E"&amp;SUM(53,38*0)),"ERR")&gt;0,"ERROR", IF(COUNTIF(AI20:AI29,"N/T")&gt;0, "EN CURSO", IF(COUNTIF(AI20:AI29,"N/D") &gt; 0,"EN CURSO", IF(COUNT($B20:$B29) = COUNTIF(AI20:AI29,"N/A"), "N/A", IF(COUNTIF(AI20:AI29,"Falla")&gt;('DATA - Oculta'!$C$25*((COUNTIF(AI20:AI29,"Pasa")+COUNTIF(AI20:AI29,"Falla")))), "NO CONFORME","CONFORME"))))))</f>
        <v>N/A</v>
      </c>
      <c r="AJ30" s="199" t="str">
        <f ca="1">IF(OR('03.Muestra'!$D$20=0,COUNTIF('03.Muestra'!$D$8:'03.Muestra'!$D$17,"Página Web")=0),"N/A", IF(COUNTIF(INDIRECT("R5.Genéricos!$E"&amp;SUM(19,38*0)):INDIRECT("R5.Genéricos!$E"&amp;SUM(53,38*0)),"ERR")&gt;0,"ERROR", IF(COUNTIF(AJ20:AJ29,"N/T")&gt;0, "EN CURSO", IF(COUNTIF(AJ20:AJ29,"N/D") &gt; 0,"EN CURSO", IF(COUNT($B20:$B29) = COUNTIF(AJ20:AJ29,"N/A"), "N/A", IF(COUNTIF(AJ20:AJ29,"Falla")&gt;('DATA - Oculta'!$C$25*((COUNTIF(AJ20:AJ29,"Pasa")+COUNTIF(AJ20:AJ29,"Falla")))), "NO CONFORME","CONFORME"))))))</f>
        <v>CONFORME</v>
      </c>
      <c r="AK30" s="199" t="str">
        <f ca="1">IF(OR('03.Muestra'!$D$20=0,COUNTIF('03.Muestra'!$D$8:'03.Muestra'!$D$17,"Página Web")=0),"N/A", IF(COUNTIF(INDIRECT("R5.Genéricos!$E"&amp;SUM(19,38*0)):INDIRECT("R5.Genéricos!$E"&amp;SUM(53,38*0)),"ERR")&gt;0,"ERROR", IF(COUNTIF(AK20:AK29,"N/T")&gt;0, "EN CURSO", IF(COUNTIF(AK20:AK29,"N/D") &gt; 0,"EN CURSO", IF(COUNT($B20:$B29) = COUNTIF(AK20:AK29,"N/A"), "N/A", IF(COUNTIF(AK20:AK29,"Falla")&gt;('DATA - Oculta'!$C$25*((COUNTIF(AK20:AK29,"Pasa")+COUNTIF(AK20:AK29,"Falla")))), "NO CONFORME","CONFORME"))))))</f>
        <v>N/A</v>
      </c>
      <c r="AL30" s="199" t="str">
        <f ca="1">IF(OR('03.Muestra'!$D$20=0,COUNTIF('03.Muestra'!$D$8:'03.Muestra'!$D$17,"Página Web")=0),"N/A", IF(COUNTIF(INDIRECT("R5.Genéricos!$E"&amp;SUM(19,38*0)):INDIRECT("R5.Genéricos!$E"&amp;SUM(53,38*0)),"ERR")&gt;0,"ERROR", IF(COUNTIF(AL20:AL29,"N/T")&gt;0, "EN CURSO", IF(COUNTIF(AL20:AL29,"N/D") &gt; 0,"EN CURSO", IF(COUNT($B20:$B29) = COUNTIF(AL20:AL29,"N/A"), "N/A", IF(COUNTIF(AL20:AL29,"Falla")&gt;('DATA - Oculta'!$C$25*((COUNTIF(AL20:AL29,"Pasa")+COUNTIF(AL20:AL29,"Falla")))), "NO CONFORME","CONFORME"))))))</f>
        <v>N/A</v>
      </c>
      <c r="AM30" s="199" t="str">
        <f ca="1">IF(OR('03.Muestra'!$D$20=0,COUNTIF('03.Muestra'!$D$8:'03.Muestra'!$D$17,"Página Web")=0),"N/A", IF(COUNTIF(INDIRECT("R5.Genéricos!$E"&amp;SUM(19,38*0)):INDIRECT("R5.Genéricos!$E"&amp;SUM(53,38*0)),"ERR")&gt;0,"ERROR", IF(COUNTIF(AM20:AM29,"N/T")&gt;0, "EN CURSO", IF(COUNTIF(AM20:AM29,"N/D") &gt; 0,"EN CURSO", IF(COUNT($B20:$B29) = COUNTIF(AM20:AM29,"N/A"), "N/A", IF(COUNTIF(AM20:AM29,"Falla")&gt;('DATA - Oculta'!$C$25*((COUNTIF(AM20:AM29,"Pasa")+COUNTIF(AM20:AM29,"Falla")))), "NO CONFORME","CONFORME"))))))</f>
        <v>CONFORME</v>
      </c>
      <c r="AN30" s="199" t="str">
        <f ca="1">IF(OR('03.Muestra'!$D$20=0,COUNTIF('03.Muestra'!$D$8:'03.Muestra'!$D$17,"Página Web")=0),"N/A", IF(COUNTIF(INDIRECT("R5.Genéricos!$E"&amp;SUM(19,38*0)):INDIRECT("R5.Genéricos!$E"&amp;SUM(53,38*0)),"ERR")&gt;0,"ERROR", IF(COUNTIF(AN20:AN29,"N/T")&gt;0, "EN CURSO", IF(COUNTIF(AN20:AN29,"N/D") &gt; 0,"EN CURSO", IF(COUNT($B20:$B29) = COUNTIF(AN20:AN29,"N/A"), "N/A", IF(COUNTIF(AN20:AN29,"Falla")&gt;('DATA - Oculta'!$C$25*((COUNTIF(AN20:AN29,"Pasa")+COUNTIF(AN20:AN29,"Falla")))), "NO CONFORME","CONFORME"))))))</f>
        <v>CONFORME</v>
      </c>
      <c r="AO30" s="199" t="str">
        <f ca="1">IF(OR('03.Muestra'!$D$20=0,COUNTIF('03.Muestra'!$D$8:'03.Muestra'!$D$17,"Página Web")=0),"N/A", IF(COUNTIF(INDIRECT("R5.Genéricos!$E"&amp;SUM(19,38*0)):INDIRECT("R5.Genéricos!$E"&amp;SUM(53,38*0)),"ERR")&gt;0,"ERROR", IF(COUNTIF(AO20:AO29,"N/T")&gt;0, "EN CURSO", IF(COUNTIF(AO20:AO29,"N/D") &gt; 0,"EN CURSO", IF(COUNT($B20:$B29) = COUNTIF(AO20:AO29,"N/A"), "N/A", IF(COUNTIF(AO20:AO29,"Falla")&gt;('DATA - Oculta'!$C$25*((COUNTIF(AO20:AO29,"Pasa")+COUNTIF(AO20:AO29,"Falla")))), "NO CONFORME","CONFORME"))))))</f>
        <v>N/A</v>
      </c>
      <c r="AP30" s="199" t="str">
        <f ca="1">IF(OR('03.Muestra'!$D$20=0,COUNTIF('03.Muestra'!$D$8:'03.Muestra'!$D$17,"Página Web")=0),"N/A", IF(COUNTIF(INDIRECT("R5.Genéricos!$E"&amp;SUM(19,38*0)):INDIRECT("R5.Genéricos!$E"&amp;SUM(53,38*0)),"ERR")&gt;0,"ERROR", IF(COUNTIF(AP20:AP29,"N/T")&gt;0, "EN CURSO", IF(COUNTIF(AP20:AP29,"N/D") &gt; 0,"EN CURSO", IF(COUNT($B20:$B29) = COUNTIF(AP20:AP29,"N/A"), "N/A", IF(COUNTIF(AP20:AP29,"Falla")&gt;('DATA - Oculta'!$C$25*((COUNTIF(AP20:AP29,"Pasa")+COUNTIF(AP20:AP29,"Falla")))), "NO CONFORME","CONFORME"))))))</f>
        <v>CONFORME</v>
      </c>
      <c r="AQ30" s="199" t="str">
        <f ca="1">IF(OR('03.Muestra'!$D$20=0,COUNTIF('03.Muestra'!$D$8:'03.Muestra'!$D$17,"Página Web")=0),"N/A", IF(COUNTIF(INDIRECT("R5.Genéricos!$E"&amp;SUM(19,38*0)):INDIRECT("R5.Genéricos!$E"&amp;SUM(53,38*0)),"ERR")&gt;0,"ERROR", IF(COUNTIF(AQ20:AQ29,"N/T")&gt;0, "EN CURSO", IF(COUNTIF(AQ20:AQ29,"N/D") &gt; 0,"EN CURSO", IF(COUNT($B20:$B29) = COUNTIF(AQ20:AQ29,"N/A"), "N/A", IF(COUNTIF(AQ20:AQ29,"Falla")&gt;('DATA - Oculta'!$C$25*((COUNTIF(AQ20:AQ29,"Pasa")+COUNTIF(AQ20:AQ29,"Falla")))), "NO CONFORME","CONFORME"))))))</f>
        <v>CONFORME</v>
      </c>
      <c r="AR30" s="199" t="str">
        <f ca="1">IF(OR('03.Muestra'!$D$20=0,COUNTIF('03.Muestra'!$D$8:'03.Muestra'!$D$17,"Página Web")=0),"N/A", IF(COUNTIF(INDIRECT("R5.Genéricos!$E"&amp;SUM(19,38*0)):INDIRECT("R5.Genéricos!$E"&amp;SUM(53,38*0)),"ERR")&gt;0,"ERROR", IF(COUNTIF(AR20:AR29,"N/T")&gt;0, "EN CURSO", IF(COUNTIF(AR20:AR29,"N/D") &gt; 0,"EN CURSO", IF(COUNT($B20:$B29) = COUNTIF(AR20:AR29,"N/A"), "N/A", IF(COUNTIF(AR20:AR29,"Falla")&gt;('DATA - Oculta'!$C$25*((COUNTIF(AR20:AR29,"Pasa")+COUNTIF(AR20:AR29,"Falla")))), "NO CONFORME","CONFORME"))))))</f>
        <v>CONFORME</v>
      </c>
      <c r="AS30" s="199" t="str">
        <f ca="1">IF(OR('03.Muestra'!$D$20=0,COUNTIF('03.Muestra'!$D$8:'03.Muestra'!$D$17,"Página Web")=0),"N/A", IF(COUNTIF(INDIRECT("R5.Genéricos!$E"&amp;SUM(19,38*0)):INDIRECT("R5.Genéricos!$E"&amp;SUM(53,38*0)),"ERR")&gt;0,"ERROR", IF(COUNTIF(AS20:AS29,"N/T")&gt;0, "EN CURSO", IF(COUNTIF(AS20:AS29,"N/D") &gt; 0,"EN CURSO", IF(COUNT($B20:$B29) = COUNTIF(AS20:AS29,"N/A"), "N/A", IF(COUNTIF(AS20:AS29,"Falla")&gt;('DATA - Oculta'!$C$25*((COUNTIF(AS20:AS29,"Pasa")+COUNTIF(AS20:AS29,"Falla")))), "NO CONFORME","CONFORME"))))))</f>
        <v>CONFORME</v>
      </c>
      <c r="AT30" s="199" t="str">
        <f ca="1">IF(OR('03.Muestra'!$D$20=0,COUNTIF('03.Muestra'!$D$8:'03.Muestra'!$D$17,"Página Web")=0),"N/A", IF(COUNTIF(INDIRECT("R5.Genéricos!$E"&amp;SUM(19,38*0)):INDIRECT("R5.Genéricos!$E"&amp;SUM(53,38*0)),"ERR")&gt;0,"ERROR", IF(COUNTIF(AT20:AT29,"N/T")&gt;0, "EN CURSO", IF(COUNTIF(AT20:AT29,"N/D") &gt; 0,"EN CURSO", IF(COUNT($B20:$B29) = COUNTIF(AT20:AT29,"N/A"), "N/A", IF(COUNTIF(AT20:AT29,"Falla")&gt;('DATA - Oculta'!$C$25*((COUNTIF(AT20:AT29,"Pasa")+COUNTIF(AT20:AT29,"Falla")))), "NO CONFORME","CONFORME"))))))</f>
        <v>NO CONFORME</v>
      </c>
      <c r="AU30" s="199" t="str">
        <f ca="1">IF(OR('03.Muestra'!$D$20=0,COUNTIF('03.Muestra'!$D$8:'03.Muestra'!$D$17,"Página Web")=0),"N/A", IF(COUNTIF(INDIRECT("R5.Genéricos!$E"&amp;SUM(19,38*0)):INDIRECT("R5.Genéricos!$E"&amp;SUM(53,38*0)),"ERR")&gt;0,"ERROR", IF(COUNTIF(AU20:AU29,"N/T")&gt;0, "EN CURSO", IF(COUNTIF(AU20:AU29,"N/D") &gt; 0,"EN CURSO", IF(COUNT($B20:$B29) = COUNTIF(AU20:AU29,"N/A"), "N/A", IF(COUNTIF(AU20:AU29,"Falla")&gt;('DATA - Oculta'!$C$25*((COUNTIF(AU20:AU29,"Pasa")+COUNTIF(AU20:AU29,"Falla")))), "NO CONFORME","CONFORME"))))))</f>
        <v>N/A</v>
      </c>
      <c r="AV30" s="199" t="str">
        <f ca="1">IF(OR('03.Muestra'!$D$20=0,COUNTIF('03.Muestra'!$D$8:'03.Muestra'!$D$17,"Página Web")=0),"N/A", IF(COUNTIF(INDIRECT("R5.Genéricos!$E"&amp;SUM(19,38*0)):INDIRECT("R5.Genéricos!$E"&amp;SUM(53,38*0)),"ERR")&gt;0,"ERROR", IF(COUNTIF(AV20:AV29,"N/T")&gt;0, "EN CURSO", IF(COUNTIF(AV20:AV29,"N/D") &gt; 0,"EN CURSO", IF(COUNT($B20:$B29) = COUNTIF(AV20:AV29,"N/A"), "N/A", IF(COUNTIF(AV20:AV29,"Falla")&gt;('DATA - Oculta'!$C$25*((COUNTIF(AV20:AV29,"Pasa")+COUNTIF(AV20:AV29,"Falla")))), "NO CONFORME","CONFORME"))))))</f>
        <v>CONFORME</v>
      </c>
      <c r="AW30" s="199" t="str">
        <f ca="1">IF(OR('03.Muestra'!$D$20=0,COUNTIF('03.Muestra'!$D$8:'03.Muestra'!$D$17,"Página Web")=0),"N/A", IF(COUNTIF(INDIRECT("R5.Genéricos!$E"&amp;SUM(19,38*0)):INDIRECT("R5.Genéricos!$E"&amp;SUM(53,38*0)),"ERR")&gt;0,"ERROR", IF(COUNTIF(AW20:AW29,"N/T")&gt;0, "EN CURSO", IF(COUNTIF(AW20:AW29,"N/D") &gt; 0,"EN CURSO", IF(COUNT($B20:$B29) = COUNTIF(AW20:AW29,"N/A"), "N/A", IF(COUNTIF(AW20:AW29,"Falla")&gt;('DATA - Oculta'!$C$25*((COUNTIF(AW20:AW29,"Pasa")+COUNTIF(AW20:AW29,"Falla")))), "NO CONFORME","CONFORME"))))))</f>
        <v>CONFORME</v>
      </c>
      <c r="AX30" s="199" t="str">
        <f ca="1">IF(OR('03.Muestra'!$D$20=0,COUNTIF('03.Muestra'!$D$8:'03.Muestra'!$D$17,"Página Web")=0),"N/A", IF(COUNTIF(INDIRECT("R5.Genéricos!$E"&amp;SUM(19,38*0)):INDIRECT("R5.Genéricos!$E"&amp;SUM(53,38*0)),"ERR")&gt;0,"ERROR", IF(COUNTIF(AX20:AX29,"N/T")&gt;0, "EN CURSO", IF(COUNTIF(AX20:AX29,"N/D") &gt; 0,"EN CURSO", IF(COUNT($B20:$B29) = COUNTIF(AX20:AX29,"N/A"), "N/A", IF(COUNTIF(AX20:AX29,"Falla")&gt;('DATA - Oculta'!$C$25*((COUNTIF(AX20:AX29,"Pasa")+COUNTIF(AX20:AX29,"Falla")))), "NO CONFORME","CONFORME"))))))</f>
        <v>CONFORME</v>
      </c>
      <c r="AY30" s="199" t="str">
        <f ca="1">IF(OR('03.Muestra'!$D$20=0,COUNTIF('03.Muestra'!$D$8:'03.Muestra'!$D$17,"Página Web")=0),"N/A", IF(COUNTIF(INDIRECT("R5.Genéricos!$E"&amp;SUM(19,38*0)):INDIRECT("R5.Genéricos!$E"&amp;SUM(53,38*0)),"ERR")&gt;0,"ERROR", IF(COUNTIF(AY20:AY29,"N/T")&gt;0, "EN CURSO", IF(COUNTIF(AY20:AY29,"N/D") &gt; 0,"EN CURSO", IF(COUNT($B20:$B29) = COUNTIF(AY20:AY29,"N/A"), "N/A", IF(COUNTIF(AY20:AY29,"Falla")&gt;('DATA - Oculta'!$C$25*((COUNTIF(AY20:AY29,"Pasa")+COUNTIF(AY20:AY29,"Falla")))), "NO CONFORME","CONFORME"))))))</f>
        <v>CONFORME</v>
      </c>
      <c r="AZ30" s="199" t="str">
        <f ca="1">IF(OR('03.Muestra'!$D$20=0,COUNTIF('03.Muestra'!$D$8:'03.Muestra'!$D$17,"Página Web")=0),"N/A", IF(COUNTIF(INDIRECT("R5.Genéricos!$E"&amp;SUM(19,38*0)):INDIRECT("R5.Genéricos!$E"&amp;SUM(53,38*0)),"ERR")&gt;0,"ERROR", IF(COUNTIF(AZ20:AZ29,"N/T")&gt;0, "EN CURSO", IF(COUNTIF(AZ20:AZ29,"N/D") &gt; 0,"EN CURSO", IF(COUNT($B20:$B29) = COUNTIF(AZ20:AZ29,"N/A"), "N/A", IF(COUNTIF(AZ20:AZ29,"Falla")&gt;('DATA - Oculta'!$C$25*((COUNTIF(AZ20:AZ29,"Pasa")+COUNTIF(AZ20:AZ29,"Falla")))), "NO CONFORME","CONFORME"))))))</f>
        <v>NO CONFORME</v>
      </c>
      <c r="BA30" s="199" t="str">
        <f ca="1">IF(OR('03.Muestra'!$D$20=0,COUNTIF('03.Muestra'!$D$8:'03.Muestra'!$D$17,"Página Web")=0),"N/A", IF(COUNTIF(INDIRECT("R5.Genéricos!$E"&amp;SUM(19,38*0)):INDIRECT("R5.Genéricos!$E"&amp;SUM(53,38*0)),"ERR")&gt;0,"ERROR", IF(COUNTIF(BA20:BA29,"N/T")&gt;0, "EN CURSO", IF(COUNTIF(BA20:BA29,"N/D") &gt; 0,"EN CURSO", IF(COUNT($B20:$B29) = COUNTIF(BA20:BA29,"N/A"), "N/A", IF(COUNTIF(BA20:BA29,"Falla")&gt;('DATA - Oculta'!$C$25*((COUNTIF(BA20:BA29,"Pasa")+COUNTIF(BA20:BA29,"Falla")))), "NO CONFORME","CONFORME"))))))</f>
        <v>CONFORME</v>
      </c>
      <c r="BB30" s="199" t="str">
        <f ca="1">IF(OR('03.Muestra'!$D$20=0,COUNTIF('03.Muestra'!$D$8:'03.Muestra'!$D$17,"Página Web")=0),"N/A", IF(COUNTIF(INDIRECT("R5.Genéricos!$E"&amp;SUM(19,38*0)):INDIRECT("R5.Genéricos!$E"&amp;SUM(53,38*0)),"ERR")&gt;0,"ERROR", IF(COUNTIF(BB20:BB29,"N/T")&gt;0, "EN CURSO", IF(COUNTIF(BB20:BB29,"N/D") &gt; 0,"EN CURSO", IF(COUNT($B20:$B29) = COUNTIF(BB20:BB29,"N/A"), "N/A", IF(COUNTIF(BB20:BB29,"Falla")&gt;('DATA - Oculta'!$C$25*((COUNTIF(BB20:BB29,"Pasa")+COUNTIF(BB20:BB29,"Falla")))), "NO CONFORME","CONFORME"))))))</f>
        <v>N/A</v>
      </c>
      <c r="BC30" s="199" t="str">
        <f ca="1">IF(OR('03.Muestra'!$D$20=0,COUNTIF('03.Muestra'!$D$8:'03.Muestra'!$D$17,"Página Web")=0),"N/A", IF(COUNTIF(INDIRECT("R5.Genéricos!$E"&amp;SUM(19,38*0)):INDIRECT("R5.Genéricos!$E"&amp;SUM(53,38*0)),"ERR")&gt;0,"ERROR", IF(COUNTIF(BC20:BC29,"N/T")&gt;0, "EN CURSO", IF(COUNTIF(BC20:BC29,"N/D") &gt; 0,"EN CURSO", IF(COUNT($B20:$B29) = COUNTIF(BC20:BC29,"N/A"), "N/A", IF(COUNTIF(BC20:BC29,"Falla")&gt;('DATA - Oculta'!$C$25*((COUNTIF(BC20:BC29,"Pasa")+COUNTIF(BC20:BC29,"Falla")))), "NO CONFORME","CONFORME"))))))</f>
        <v>CONFORME</v>
      </c>
      <c r="BD30" s="199" t="str">
        <f ca="1">IF(OR('03.Muestra'!$D$20=0,COUNTIF('03.Muestra'!$D$8:'03.Muestra'!$D$17,"Página Web")=0),"N/A", IF(COUNTIF(INDIRECT("R5.Genéricos!$E"&amp;SUM(19,38*0)):INDIRECT("R5.Genéricos!$E"&amp;SUM(53,38*0)),"ERR")&gt;0,"ERROR", IF(COUNTIF(BD20:BD29,"N/T")&gt;0, "EN CURSO", IF(COUNTIF(BD20:BD29,"N/D") &gt; 0,"EN CURSO", IF(COUNT($B20:$B29) = COUNTIF(BD20:BD29,"N/A"), "N/A", IF(COUNTIF(BD20:BD29,"Falla")&gt;('DATA - Oculta'!$C$25*((COUNTIF(BD20:BD29,"Pasa")+COUNTIF(BD20:BD29,"Falla")))), "NO CONFORME","CONFORME"))))))</f>
        <v>N/A</v>
      </c>
      <c r="BE30" s="199" t="str">
        <f ca="1">IF(OR('03.Muestra'!$D$20=0,COUNTIF('03.Muestra'!$D$8:'03.Muestra'!$D$17,"Página Web")=0),"N/A", IF(COUNTIF(INDIRECT("R5.Genéricos!$E"&amp;SUM(19,38*0)):INDIRECT("R5.Genéricos!$E"&amp;SUM(53,38*0)),"ERR")&gt;0,"ERROR", IF(COUNTIF(BE20:BE29,"N/T")&gt;0, "EN CURSO", IF(COUNTIF(BE20:BE29,"N/D") &gt; 0,"EN CURSO", IF(COUNT($B20:$B29) = COUNTIF(BE20:BE29,"N/A"), "N/A", IF(COUNTIF(BE20:BE29,"Falla")&gt;('DATA - Oculta'!$C$25*((COUNTIF(BE20:BE29,"Pasa")+COUNTIF(BE20:BE29,"Falla")))), "NO CONFORME","CONFORME"))))))</f>
        <v>NO CONFORME</v>
      </c>
      <c r="BF30" s="199" t="str">
        <f ca="1">IF(OR('03.Muestra'!$D$20=0,COUNTIF('03.Muestra'!$D$8:'03.Muestra'!$D$17,"Página Web")=0),"N/A", IF(COUNTIF(INDIRECT("R5.Genéricos!$E"&amp;SUM(19,38*0)):INDIRECT("R5.Genéricos!$E"&amp;SUM(53,38*0)),"ERR")&gt;0,"ERROR", IF(COUNTIF(BF20:BF29,"N/T")&gt;0, "EN CURSO", IF(COUNTIF(BF20:BF29,"N/D") &gt; 0,"EN CURSO", IF(COUNT($B20:$B29) = COUNTIF(BF20:BF29,"N/A"), "N/A", IF(COUNTIF(BF20:BF29,"Falla")&gt;('DATA - Oculta'!$C$25*((COUNTIF(BF20:BF29,"Pasa")+COUNTIF(BF20:BF29,"Falla")))), "NO CONFORME","CONFORME"))))))</f>
        <v>N/A</v>
      </c>
      <c r="BG30" s="199" t="str">
        <f ca="1">IF(OR('03.Muestra'!$D$20=0,COUNTIF('03.Muestra'!$D$8:'03.Muestra'!$D$17,"Página Web")=0),"N/A", IF(COUNTIF(INDIRECT("R5.Genéricos!$E"&amp;SUM(19,38*0)):INDIRECT("R5.Genéricos!$E"&amp;SUM(53,38*0)),"ERR")&gt;0,"ERROR", IF(COUNTIF(BG20:BG29,"N/T")&gt;0, "EN CURSO", IF(COUNTIF(BG20:BG29,"N/D") &gt; 0,"EN CURSO", IF(COUNT($B20:$B29) = COUNTIF(BG20:BG29,"N/A"), "N/A", IF(COUNTIF(BG20:BG29,"Falla")&gt;('DATA - Oculta'!$C$25*((COUNTIF(BG20:BG29,"Pasa")+COUNTIF(BG20:BG29,"Falla")))), "NO CONFORME","CONFORME"))))))</f>
        <v>CONFORME</v>
      </c>
      <c r="BH30" s="199" t="str">
        <f ca="1">IF(OR('03.Muestra'!$D$20=0,COUNTIF('03.Muestra'!$D$8:'03.Muestra'!$D$17,"Página Web")=0),"N/A", IF(COUNTIF(INDIRECT("R5.Genéricos!$E"&amp;SUM(19,38*0)):INDIRECT("R5.Genéricos!$E"&amp;SUM(53,38*0)),"ERR")&gt;0,"ERROR", IF(COUNTIF(BH20:BH29,"N/T")&gt;0, "EN CURSO", IF(COUNTIF(BH20:BH29,"N/D") &gt; 0,"EN CURSO", IF(COUNT($B20:$B29) = COUNTIF(BH20:BH29,"N/A"), "N/A", IF(COUNTIF(BH20:BH29,"Falla")&gt;('DATA - Oculta'!$C$25*((COUNTIF(BH20:BH29,"Pasa")+COUNTIF(BH20:BH29,"Falla")))), "NO CONFORME","CONFORME"))))))</f>
        <v>CONFORME</v>
      </c>
      <c r="BI30" s="199" t="str">
        <f ca="1">IF(OR('03.Muestra'!$D$20=0,COUNTIF('03.Muestra'!$D$8:'03.Muestra'!$D$17,"Página Web")=0),"N/A", IF(COUNTIF(INDIRECT("R5.Genéricos!$E"&amp;SUM(19,38*0)):INDIRECT("R5.Genéricos!$E"&amp;SUM(53,38*0)),"ERR")&gt;0,"ERROR", IF(COUNTIF(BI20:BI29,"N/T")&gt;0, "EN CURSO", IF(COUNTIF(BI20:BI29,"N/D") &gt; 0,"EN CURSO", IF(COUNT($B20:$B29) = COUNTIF(BI20:BI29,"N/A"), "N/A", IF(COUNTIF(BI20:BI29,"Falla")&gt;('DATA - Oculta'!$C$25*((COUNTIF(BI20:BI29,"Pasa")+COUNTIF(BI20:BI29,"Falla")))), "NO CONFORME","CONFORME"))))))</f>
        <v>N/A</v>
      </c>
      <c r="BJ30" s="199" t="str">
        <f ca="1">IF(OR('03.Muestra'!$D$20=0,COUNTIF('03.Muestra'!$D$8:'03.Muestra'!$D$17,"Página Web")=0),"N/A", IF(COUNTIF(INDIRECT("R5.Genéricos!$E"&amp;SUM(19,38*0)):INDIRECT("R5.Genéricos!$E"&amp;SUM(53,38*0)),"ERR")&gt;0,"ERROR", IF(COUNTIF(BJ20:BJ29,"N/T")&gt;0, "EN CURSO", IF(COUNTIF(BJ20:BJ29,"N/D") &gt; 0,"EN CURSO", IF(COUNT($B20:$B29) = COUNTIF(BJ20:BJ29,"N/A"), "N/A", IF(COUNTIF(BJ20:BJ29,"Falla")&gt;('DATA - Oculta'!$C$25*((COUNTIF(BJ20:BJ29,"Pasa")+COUNTIF(BJ20:BJ29,"Falla")))), "NO CONFORME","CONFORME"))))))</f>
        <v>CONFORME</v>
      </c>
      <c r="BK30" s="199" t="str">
        <f ca="1">IF(OR('03.Muestra'!$D$20=0,COUNTIF('03.Muestra'!$D$8:'03.Muestra'!$D$17,"Página Web")=0),"N/A", IF(COUNTIF(INDIRECT("R5.Genéricos!$E"&amp;SUM(19,38*0)):INDIRECT("R5.Genéricos!$E"&amp;SUM(53,38*0)),"ERR")&gt;0,"ERROR", IF(COUNTIF(BK20:BK29,"N/T")&gt;0, "EN CURSO", IF(COUNTIF(BK20:BK29,"N/D") &gt; 0,"EN CURSO", IF(COUNT($B20:$B29) = COUNTIF(BK20:BK29,"N/A"), "N/A", IF(COUNTIF(BK20:BK29,"Falla")&gt;('DATA - Oculta'!$C$25*((COUNTIF(BK20:BK29,"Pasa")+COUNTIF(BK20:BK29,"Falla")))), "NO CONFORME","CONFORME"))))))</f>
        <v>NO CONFORME</v>
      </c>
      <c r="BL30" s="199" t="str">
        <f ca="1">IF(OR('03.Muestra'!$D$20=0,COUNTIF('03.Muestra'!$D$8:'03.Muestra'!$D$17,"Página Web")=0),"N/A", IF(COUNTIF(INDIRECT("R5.Genéricos!$E"&amp;SUM(19,38*0)):INDIRECT("R5.Genéricos!$E"&amp;SUM(53,38*0)),"ERR")&gt;0,"ERROR", IF(COUNTIF(BL20:BL29,"N/T")&gt;0, "EN CURSO", IF(COUNTIF(BL20:BL29,"N/D") &gt; 0,"EN CURSO", IF(COUNT($B20:$B29) = COUNTIF(BL20:BL29,"N/A"), "N/A", IF(COUNTIF(BL20:BL29,"Falla")&gt;('DATA - Oculta'!$C$25*((COUNTIF(BL20:BL29,"Pasa")+COUNTIF(BL20:BL29,"Falla")))), "NO CONFORME","CONFORME"))))))</f>
        <v>CONFORME</v>
      </c>
      <c r="BM30" s="199" t="str">
        <f ca="1">IF(OR('03.Muestra'!$D$20=0,COUNTIF('03.Muestra'!$D$8:'03.Muestra'!$D$17,"Página Web")=0),"N/A", IF(COUNTIF(INDIRECT("R5.Genéricos!$E"&amp;SUM(19,38*0)):INDIRECT("R5.Genéricos!$E"&amp;SUM(53,38*0)),"ERR")&gt;0,"ERROR", IF(COUNTIF(BM20:BM29,"N/T")&gt;0, "EN CURSO", IF(COUNTIF(BM20:BM29,"N/D") &gt; 0,"EN CURSO", IF(COUNT($B20:$B29) = COUNTIF(BM20:BM29,"N/A"), "N/A", IF(COUNTIF(BM20:BM29,"Falla")&gt;('DATA - Oculta'!$C$25*((COUNTIF(BM20:BM29,"Pasa")+COUNTIF(BM20:BM29,"Falla")))), "NO CONFORME","CONFORME"))))))</f>
        <v>CONFORME</v>
      </c>
      <c r="BN30" s="199" t="str">
        <f ca="1">IF(OR('03.Muestra'!$D$20=0,COUNTIF('03.Muestra'!$D$8:'03.Muestra'!$D$17,"Página Web")=0),"N/A", IF(COUNTIF(INDIRECT("R5.Genéricos!$E"&amp;SUM(19,38*0)):INDIRECT("R5.Genéricos!$E"&amp;SUM(53,38*0)),"ERR")&gt;0,"ERROR", IF(COUNTIF(BN20:BN29,"N/T")&gt;0, "EN CURSO", IF(COUNTIF(BN20:BN29,"N/D") &gt; 0,"EN CURSO", IF(COUNT($B20:$B29) = COUNTIF(BN20:BN29,"N/A"), "N/A", IF(COUNTIF(BN20:BN29,"Falla")&gt;('DATA - Oculta'!$C$25*((COUNTIF(BN20:BN29,"Pasa")+COUNTIF(BN20:BN29,"Falla")))), "NO CONFORME","CONFORME"))))))</f>
        <v>CONFORME</v>
      </c>
      <c r="BO30" s="199" t="str">
        <f ca="1">IF(OR('03.Muestra'!$D$20=0,COUNTIF('03.Muestra'!$D$8:'03.Muestra'!$D$17,"Página Web")=0),"N/A", IF(COUNTIF(INDIRECT("R5.Genéricos!$E"&amp;SUM(19,38*0)):INDIRECT("R5.Genéricos!$E"&amp;SUM(53,38*0)),"ERR")&gt;0,"ERROR", IF(COUNTIF(BO20:BO29,"N/T")&gt;0, "EN CURSO", IF(COUNTIF(BO20:BO29,"N/D") &gt; 0,"EN CURSO", IF(COUNT($B20:$B29) = COUNTIF(BO20:BO29,"N/A"), "N/A", IF(COUNTIF(BO20:BO29,"Falla")&gt;('DATA - Oculta'!$C$25*((COUNTIF(BO20:BO29,"Pasa")+COUNTIF(BO20:BO29,"Falla")))), "NO CONFORME","CONFORME"))))))</f>
        <v>N/A</v>
      </c>
      <c r="BP30" s="199" t="str">
        <f ca="1">IF(OR('03.Muestra'!$D$20=0,COUNTIF('03.Muestra'!$D$8:'03.Muestra'!$D$17,"Página Web")=0),"N/A", IF(COUNTIF(INDIRECT("R5.Genéricos!$E"&amp;SUM(19,38*0)):INDIRECT("R5.Genéricos!$E"&amp;SUM(53,38*0)),"ERR")&gt;0,"ERROR", IF(COUNTIF(BP20:BP29,"N/T")&gt;0, "EN CURSO", IF(COUNTIF(BP20:BP29,"N/D") &gt; 0,"EN CURSO", IF(COUNT($B20:$B29) = COUNTIF(BP20:BP29,"N/A"), "N/A", IF(COUNTIF(BP20:BP29,"Falla")&gt;('DATA - Oculta'!$C$25*((COUNTIF(BP20:BP29,"Pasa")+COUNTIF(BP20:BP29,"Falla")))), "NO CONFORME","CONFORME"))))))</f>
        <v>N/A</v>
      </c>
      <c r="BQ30" s="199" t="str">
        <f ca="1">IF(OR('03.Muestra'!$D$20=0,COUNTIF('03.Muestra'!$D$8:'03.Muestra'!$D$17,"Página Web")=0),"N/A", IF(COUNTIF(INDIRECT("R5.Genéricos!$E"&amp;SUM(19,38*0)):INDIRECT("R5.Genéricos!$E"&amp;SUM(53,38*0)),"ERR")&gt;0,"ERROR", IF(COUNTIF(BQ20:BQ29,"N/T")&gt;0, "EN CURSO", IF(COUNTIF(BQ20:BQ29,"N/D") &gt; 0,"EN CURSO", IF(COUNT($B20:$B29) = COUNTIF(BQ20:BQ29,"N/A"), "N/A", IF(COUNTIF(BQ20:BQ29,"Falla")&gt;('DATA - Oculta'!$C$25*((COUNTIF(BQ20:BQ29,"Pasa")+COUNTIF(BQ20:BQ29,"Falla")))), "NO CONFORME","CONFORME"))))))</f>
        <v>N/A</v>
      </c>
      <c r="BR30" s="199" t="str">
        <f ca="1">IF(OR('03.Muestra'!$D$20=0,COUNTIF('03.Muestra'!$D$8:'03.Muestra'!$D$17,"Página Web")=0),"N/A", IF(COUNTIF(INDIRECT("R5.Genéricos!$E"&amp;SUM(19,38*0)):INDIRECT("R5.Genéricos!$E"&amp;SUM(53,38*0)),"ERR")&gt;0,"ERROR", IF(COUNTIF(BR20:BR29,"N/T")&gt;0, "EN CURSO", IF(COUNTIF(BR20:BR29,"N/D") &gt; 0,"EN CURSO", IF(COUNT($B20:$B29) = COUNTIF(BR20:BR29,"N/A"), "N/A", IF(COUNTIF(BR20:BR29,"Falla")&gt;('DATA - Oculta'!$C$25*((COUNTIF(BR20:BR29,"Pasa")+COUNTIF(BR20:BR29,"Falla")))), "NO CONFORME","CONFORME"))))))</f>
        <v>CONFORME</v>
      </c>
      <c r="BS30" s="199" t="str">
        <f ca="1">IF(OR('03.Muestra'!$D$20=0,COUNTIF('03.Muestra'!$D$8:'03.Muestra'!$D$17,"Página Web")=0),"N/A", IF(COUNTIF(INDIRECT("R5.Genéricos!$E"&amp;SUM(19,38*0)):INDIRECT("R5.Genéricos!$E"&amp;SUM(53,38*0)),"ERR")&gt;0,"ERROR", IF(COUNTIF(BS20:BS29,"N/T")&gt;0, "EN CURSO", IF(COUNTIF(BS20:BS29,"N/D") &gt; 0,"EN CURSO", IF(COUNT($B20:$B29) = COUNTIF(BS20:BS29,"N/A"), "N/A", IF(COUNTIF(BS20:BS29,"Falla")&gt;('DATA - Oculta'!$C$25*((COUNTIF(BS20:BS29,"Pasa")+COUNTIF(BS20:BS29,"Falla")))), "NO CONFORME","CONFORME"))))))</f>
        <v>N/A</v>
      </c>
      <c r="BT30" s="199" t="str">
        <f ca="1">IF(OR('03.Muestra'!$D$20=0,COUNTIF('03.Muestra'!$D$8:'03.Muestra'!$D$17,"Página Web")=0),"N/A", IF(COUNTIF(INDIRECT("R5.Genéricos!$E"&amp;SUM(19,38*0)):INDIRECT("R5.Genéricos!$E"&amp;SUM(53,38*0)),"ERR")&gt;0,"ERROR", IF(COUNTIF(BT20:BT29,"N/T")&gt;0, "EN CURSO", IF(COUNTIF(BT20:BT29,"N/D") &gt; 0,"EN CURSO", IF(COUNT($B20:$B29) = COUNTIF(BT20:BT29,"N/A"), "N/A", IF(COUNTIF(BT20:BT29,"Falla")&gt;('DATA - Oculta'!$C$25*((COUNTIF(BT20:BT29,"Pasa")+COUNTIF(BT20:BT29,"Falla")))), "NO CONFORME","CONFORME"))))))</f>
        <v>CONFORME</v>
      </c>
      <c r="BU30" s="199" t="str">
        <f ca="1">IF(OR('03.Muestra'!$D$20=0,COUNTIF('03.Muestra'!$D$8:'03.Muestra'!$D$17,"Página Web")=0),"N/A", IF(COUNTIF(INDIRECT("R5.Genéricos!$E"&amp;SUM(19,38*0)):INDIRECT("R5.Genéricos!$E"&amp;SUM(53,38*0)),"ERR")&gt;0,"ERROR", IF(COUNTIF(BU20:BU29,"N/T")&gt;0, "EN CURSO", IF(COUNTIF(BU20:BU29,"N/D") &gt; 0,"EN CURSO", IF(COUNT($B20:$B29) = COUNTIF(BU20:BU29,"N/A"), "N/A", IF(COUNTIF(BU20:BU29,"Falla")&gt;('DATA - Oculta'!$C$25*((COUNTIF(BU20:BU29,"Pasa")+COUNTIF(BU20:BU29,"Falla")))), "NO CONFORME","CONFORME"))))))</f>
        <v>CONFORME</v>
      </c>
      <c r="BV30" s="199" t="str">
        <f ca="1">IF(OR('03.Muestra'!$D$20=0,COUNTIF('03.Muestra'!$D$8:'03.Muestra'!$D$17,"Página Web")=0),"N/A", IF(COUNTIF(INDIRECT("R5.Genéricos!$E"&amp;SUM(19,38*0)):INDIRECT("R5.Genéricos!$E"&amp;SUM(53,38*0)),"ERR")&gt;0,"ERROR", IF(COUNTIF(BV20:BV29,"N/T")&gt;0, "EN CURSO", IF(COUNTIF(BV20:BV29,"N/D") &gt; 0,"EN CURSO", IF(COUNT($B20:$B29) = COUNTIF(BV20:BV29,"N/A"), "N/A", IF(COUNTIF(BV20:BV29,"Falla")&gt;('DATA - Oculta'!$C$25*((COUNTIF(BV20:BV29,"Pasa")+COUNTIF(BV20:BV29,"Falla")))), "NO CONFORME","CONFORME"))))))</f>
        <v>N/A</v>
      </c>
      <c r="BW30" s="199" t="str">
        <f ca="1">IF(OR('03.Muestra'!$D$20=0,COUNTIF('03.Muestra'!$D$8:'03.Muestra'!$D$17,"Página Web")=0),"N/A", IF(COUNTIF(INDIRECT("R5.Genéricos!$E"&amp;SUM(19,38*0)):INDIRECT("R5.Genéricos!$E"&amp;SUM(53,38*0)),"ERR")&gt;0,"ERROR", IF(COUNTIF(BW20:BW29,"N/T")&gt;0, "EN CURSO", IF(COUNTIF(BW20:BW29,"N/D") &gt; 0,"EN CURSO", IF(COUNT($B20:$B29) = COUNTIF(BW20:BW29,"N/A"), "N/A", IF(COUNTIF(BW20:BW29,"Falla")&gt;('DATA - Oculta'!$C$25*((COUNTIF(BW20:BW29,"Pasa")+COUNTIF(BW20:BW29,"Falla")))), "NO CONFORME","CONFORME"))))))</f>
        <v>N/A</v>
      </c>
      <c r="BX30" s="199" t="str">
        <f ca="1">IF(OR('03.Muestra'!$D$20=0,COUNTIF('03.Muestra'!$D$8:'03.Muestra'!$D$17,"Página Web")=0),"N/A", IF(COUNTIF(INDIRECT("R5.Genéricos!$E"&amp;SUM(19,38*0)):INDIRECT("R5.Genéricos!$E"&amp;SUM(53,38*0)),"ERR")&gt;0,"ERROR", IF(COUNTIF(BX20:BX29,"N/T")&gt;0, "EN CURSO", IF(COUNTIF(BX20:BX29,"N/D") &gt; 0,"EN CURSO", IF(COUNT($B20:$B29) = COUNTIF(BX20:BX29,"N/A"), "N/A", IF(COUNTIF(BX20:BX29,"Falla")&gt;('DATA - Oculta'!$C$25*((COUNTIF(BX20:BX29,"Pasa")+COUNTIF(BX20:BX29,"Falla")))), "NO CONFORME","CONFORME"))))))</f>
        <v>CONFORME</v>
      </c>
      <c r="BY30" s="199" t="str">
        <f ca="1">IF(OR('03.Muestra'!$D$20=0,COUNTIF('03.Muestra'!$D$8:'03.Muestra'!$D$17,"Página Web")=0),"N/A", IF(COUNTIF(INDIRECT("R5.Genéricos!$E"&amp;SUM(19,38*0)):INDIRECT("R5.Genéricos!$E"&amp;SUM(53,38*0)),"ERR")&gt;0,"ERROR", IF(COUNTIF(BY20:BY29,"N/T")&gt;0, "EN CURSO", IF(COUNTIF(BY20:BY29,"N/D") &gt; 0,"EN CURSO", IF(COUNT($B20:$B29) = COUNTIF(BY20:BY29,"N/A"), "N/A", IF(COUNTIF(BY20:BY29,"Falla")&gt;('DATA - Oculta'!$C$25*((COUNTIF(BY20:BY29,"Pasa")+COUNTIF(BY20:BY29,"Falla")))), "NO CONFORME","CONFORME"))))))</f>
        <v>CONFORME</v>
      </c>
      <c r="BZ30" s="199" t="str">
        <f ca="1">IF(OR('03.Muestra'!$D$20=0,COUNTIF('03.Muestra'!$D$8:'03.Muestra'!$D$17,"Página Web")=0),"N/A", IF(COUNTIF(INDIRECT("R5.Genéricos!$E"&amp;SUM(19,38*0)):INDIRECT("R5.Genéricos!$E"&amp;SUM(53,38*0)),"ERR")&gt;0,"ERROR", IF(COUNTIF(BZ20:BZ29,"N/T")&gt;0, "EN CURSO", IF(COUNTIF(BZ20:BZ29,"N/D") &gt; 0,"EN CURSO", IF(COUNT($B20:$B29) = COUNTIF(BZ20:BZ29,"N/A"), "N/A", IF(COUNTIF(BZ20:BZ29,"Falla")&gt;('DATA - Oculta'!$C$25*((COUNTIF(BZ20:BZ29,"Pasa")+COUNTIF(BZ20:BZ29,"Falla")))), "NO CONFORME","CONFORME"))))))</f>
        <v>CONFORME</v>
      </c>
      <c r="CA30" s="199" t="str">
        <f ca="1">IF(OR('03.Muestra'!$D$20=0,COUNTIF('03.Muestra'!$D$8:'03.Muestra'!$D$17,"Página Web")=0),"N/A", IF(COUNTIF(INDIRECT("R5.Genéricos!$E"&amp;SUM(19,38*0)):INDIRECT("R5.Genéricos!$E"&amp;SUM(53,38*0)),"ERR")&gt;0,"ERROR", IF(COUNTIF(CA20:CA29,"N/T")&gt;0, "EN CURSO", IF(COUNTIF(CA20:CA29,"N/D") &gt; 0,"EN CURSO", IF(COUNT($B20:$B29) = COUNTIF(CA20:CA29,"N/A"), "N/A", IF(COUNTIF(CA20:CA29,"Falla")&gt;('DATA - Oculta'!$C$25*((COUNTIF(CA20:CA29,"Pasa")+COUNTIF(CA20:CA29,"Falla")))), "NO CONFORME","CONFORME"))))))</f>
        <v>NO CONFORME</v>
      </c>
      <c r="CB30" s="199" t="str">
        <f ca="1">IF(OR('03.Muestra'!$D$20=0,COUNTIF('03.Muestra'!$D$8:'03.Muestra'!$D$17,"Página Web")=0),"N/A", IF(COUNTIF(INDIRECT("R5.Genéricos!$E"&amp;SUM(19,38*0)):INDIRECT("R5.Genéricos!$E"&amp;SUM(53,38*0)),"ERR")&gt;0,"ERROR", IF(COUNTIF(CB20:CB29,"N/T")&gt;0, "EN CURSO", IF(COUNTIF(CB20:CB29,"N/D") &gt; 0,"EN CURSO", IF(COUNT($B20:$B29) = COUNTIF(CB20:CB29,"N/A"), "N/A", IF(COUNTIF(CB20:CB29,"Falla")&gt;('DATA - Oculta'!$C$25*((COUNTIF(CB20:CB29,"Pasa")+COUNTIF(CB20:CB29,"Falla")))), "NO CONFORME","CONFORME"))))))</f>
        <v>NO CONFORME</v>
      </c>
      <c r="CC30" s="199" t="str">
        <f ca="1">IF(OR('03.Muestra'!$D$20=0,COUNTIF('03.Muestra'!$D$8:'03.Muestra'!$D$17,"Página Web")=0),"N/A", IF(COUNTIF(INDIRECT("R5.Genéricos!$E"&amp;SUM(19,38*0)):INDIRECT("R5.Genéricos!$E"&amp;SUM(53,38*0)),"ERR")&gt;0,"ERROR", IF(COUNTIF(CC20:CC29,"N/T")&gt;0, "EN CURSO", IF(COUNTIF(CC20:CC29,"N/D") &gt; 0,"EN CURSO", IF(COUNT($B20:$B29) = COUNTIF(CC20:CC29,"N/A"), "N/A", IF(COUNTIF(CC20:CC29,"Falla")&gt;('DATA - Oculta'!$C$25*((COUNTIF(CC20:CC29,"Pasa")+COUNTIF(CC20:CC29,"Falla")))), "NO CONFORME","CONFORME"))))))</f>
        <v>N/A</v>
      </c>
      <c r="CD30" s="199" t="str">
        <f ca="1">IF(OR('03.Muestra'!$D$20=0,COUNTIF('03.Muestra'!$D$8:'03.Muestra'!$D$17,"Página Web")=0),"N/A", IF(COUNTIF(INDIRECT("R5.Genéricos!$E"&amp;SUM(19,38*0)):INDIRECT("R5.Genéricos!$E"&amp;SUM(53,38*0)),"ERR")&gt;0,"ERROR", IF(COUNTIF(CD20:CD29,"N/T")&gt;0, "EN CURSO", IF(COUNTIF(CD20:CD29,"N/D") &gt; 0,"EN CURSO", IF(COUNT($B20:$B29) = COUNTIF(CD20:CD29,"N/A"), "N/A", IF(COUNTIF(CD20:CD29,"Falla")&gt;('DATA - Oculta'!$C$25*((COUNTIF(CD20:CD29,"Pasa")+COUNTIF(CD20:CD29,"Falla")))), "NO CONFORME","CONFORME"))))))</f>
        <v>N/A</v>
      </c>
      <c r="CE30" s="199" t="str">
        <f ca="1">IF(OR('03.Muestra'!$D$20=0,COUNTIF('03.Muestra'!$D$8:'03.Muestra'!$D$17,"Página Web")=0),"N/A", IF(COUNTIF(INDIRECT("R5.Genéricos!$E"&amp;SUM(19,38*0)):INDIRECT("R5.Genéricos!$E"&amp;SUM(53,38*0)),"ERR")&gt;0,"ERROR", IF(COUNTIF(CE20:CE29,"N/T")&gt;0, "EN CURSO", IF(COUNTIF(CE20:CE29,"N/D") &gt; 0,"EN CURSO", IF(COUNT($B20:$B29) = COUNTIF(CE20:CE29,"N/A"), "N/A", IF(COUNTIF(CE20:CE29,"Falla")&gt;('DATA - Oculta'!$C$25*((COUNTIF(CE20:CE29,"Pasa")+COUNTIF(CE20:CE29,"Falla")))), "NO CONFORME","CONFORME"))))))</f>
        <v>N/A</v>
      </c>
      <c r="CF30" s="199" t="str">
        <f ca="1">IF(OR('03.Muestra'!$D$20=0,COUNTIF('03.Muestra'!$D$8:'03.Muestra'!$D$17,"Página Web")=0),"N/A", IF(COUNTIF(INDIRECT("R5.Genéricos!$E"&amp;SUM(19,38*0)):INDIRECT("R5.Genéricos!$E"&amp;SUM(53,38*0)),"ERR")&gt;0,"ERROR", IF(COUNTIF(CF20:CF29,"N/T")&gt;0, "EN CURSO", IF(COUNTIF(CF20:CF29,"N/D") &gt; 0,"EN CURSO", IF(COUNT($B20:$B29) = COUNTIF(CF20:CF29,"N/A"), "N/A", IF(COUNTIF(CF20:CF29,"Falla")&gt;('DATA - Oculta'!$C$25*((COUNTIF(CF20:CF29,"Pasa")+COUNTIF(CF20:CF29,"Falla")))), "NO CONFORME","CONFORME"))))))</f>
        <v>NO CONFORME</v>
      </c>
      <c r="CG30" s="199" t="str">
        <f ca="1">IF(OR('03.Muestra'!$D$20=0,COUNTIF('03.Muestra'!$D$8:'03.Muestra'!$D$17,"Página Web")=0),"N/A", IF(COUNTIF(INDIRECT("R5.Genéricos!$E"&amp;SUM(19,38*0)):INDIRECT("R5.Genéricos!$E"&amp;SUM(53,38*0)),"ERR")&gt;0,"ERROR", IF(COUNTIF(CG20:CG29,"N/T")&gt;0, "EN CURSO", IF(COUNTIF(CG20:CG29,"N/D") &gt; 0,"EN CURSO", IF(COUNT($B20:$B29) = COUNTIF(CG20:CG29,"N/A"), "N/A", IF(COUNTIF(CG20:CG29,"Falla")&gt;('DATA - Oculta'!$C$25*((COUNTIF(CG20:CG29,"Pasa")+COUNTIF(CG20:CG29,"Falla")))), "NO CONFORME","CONFORME"))))))</f>
        <v>N/A</v>
      </c>
      <c r="CH30" s="199" t="str">
        <f ca="1">IF(OR('03.Muestra'!$D$20=0,COUNTIF('03.Muestra'!$D$8:'03.Muestra'!$D$17,"Página Web")=0),"N/A", IF(COUNTIF(INDIRECT("R5.Genéricos!$E"&amp;SUM(19,38*0)):INDIRECT("R5.Genéricos!$E"&amp;SUM(53,38*0)),"ERR")&gt;0,"ERROR", IF(COUNTIF(CH20:CH29,"N/T")&gt;0, "EN CURSO", IF(COUNTIF(CH20:CH29,"N/D") &gt; 0,"EN CURSO", IF(COUNT($B20:$B29) = COUNTIF(CH20:CH29,"N/A"), "N/A", IF(COUNTIF(CH20:CH29,"Falla")&gt;('DATA - Oculta'!$C$25*((COUNTIF(CH20:CH29,"Pasa")+COUNTIF(CH20:CH29,"Falla")))), "NO CONFORME","CONFORME"))))))</f>
        <v>N/A</v>
      </c>
      <c r="CI30" s="199" t="str">
        <f ca="1">IF(OR('03.Muestra'!$D$20=0,COUNTIF('03.Muestra'!$D$8:'03.Muestra'!$D$17,"Página Web")=0),"N/A", IF(COUNTIF(INDIRECT("R5.Genéricos!$E"&amp;SUM(19,38*0)):INDIRECT("R5.Genéricos!$E"&amp;SUM(53,38*0)),"ERR")&gt;0,"ERROR", IF(COUNTIF(CI20:CI29,"N/T")&gt;0, "EN CURSO", IF(COUNTIF(CI20:CI29,"N/D") &gt; 0,"EN CURSO", IF(COUNT($B20:$B29) = COUNTIF(CI20:CI29,"N/A"), "N/A", IF(COUNTIF(CI20:CI29,"Falla")&gt;('DATA - Oculta'!$C$25*((COUNTIF(CI20:CI29,"Pasa")+COUNTIF(CI20:CI29,"Falla")))), "NO CONFORME","CONFORME"))))))</f>
        <v>NO CONFORME</v>
      </c>
      <c r="CJ30" s="199" t="str">
        <f ca="1">IF(OR('03.Muestra'!$D$20=0,COUNTIF('03.Muestra'!$D$8:'03.Muestra'!$D$17,"Página Web")=0),"N/A", IF(COUNTIF(INDIRECT("R5.Genéricos!$E"&amp;SUM(19,38*0)):INDIRECT("R5.Genéricos!$E"&amp;SUM(53,38*0)),"ERR")&gt;0,"ERROR", IF(COUNTIF(CJ20:CJ29,"N/T")&gt;0, "EN CURSO", IF(COUNTIF(CJ20:CJ29,"N/D") &gt; 0,"EN CURSO", IF(COUNT($B20:$B29) = COUNTIF(CJ20:CJ29,"N/A"), "N/A", IF(COUNTIF(CJ20:CJ29,"Falla")&gt;('DATA - Oculta'!$C$25*((COUNTIF(CJ20:CJ29,"Pasa")+COUNTIF(CJ20:CJ29,"Falla")))), "NO CONFORME","CONFORME"))))))</f>
        <v>NO CONFORME</v>
      </c>
      <c r="CK30" s="199" t="str">
        <f ca="1">IF(OR('03.Muestra'!$D$20=0,COUNTIF('03.Muestra'!$D$8:'03.Muestra'!$D$17,"Página Web")=0),"N/A", IF(COUNTIF(INDIRECT("R5.Genéricos!$E"&amp;SUM(19,38*0)):INDIRECT("R5.Genéricos!$E"&amp;SUM(53,38*0)),"ERR")&gt;0,"ERROR", IF(COUNTIF(CK20:CK29,"N/T")&gt;0, "EN CURSO", IF(COUNTIF(CK20:CK29,"N/D") &gt; 0,"EN CURSO", IF(COUNT($B20:$B29) = COUNTIF(CK20:CK29,"N/A"), "N/A", IF(COUNTIF(CK20:CK29,"Falla")&gt;('DATA - Oculta'!$C$25*((COUNTIF(CK20:CK29,"Pasa")+COUNTIF(CK20:CK29,"Falla")))), "NO CONFORME","CONFORME"))))))</f>
        <v>N/A</v>
      </c>
      <c r="CL30" s="199" t="str">
        <f ca="1">IF(OR('03.Muestra'!$D$20=0,COUNTIF('03.Muestra'!$D$8:'03.Muestra'!$D$17,"Página Web")=0),"N/A", IF(COUNTIF(INDIRECT("R5.Genéricos!$E"&amp;SUM(19,38*0)):INDIRECT("R5.Genéricos!$E"&amp;SUM(53,38*0)),"ERR")&gt;0,"ERROR", IF(COUNTIF(CL20:CL29,"N/T")&gt;0, "EN CURSO", IF(COUNTIF(CL20:CL29,"N/D") &gt; 0,"EN CURSO", IF(COUNT($B20:$B29) = COUNTIF(CL20:CL29,"N/A"), "N/A", IF(COUNTIF(CL20:CL29,"Falla")&gt;('DATA - Oculta'!$C$25*((COUNTIF(CL20:CL29,"Pasa")+COUNTIF(CL20:CL29,"Falla")))), "NO CONFORME","CONFORME"))))))</f>
        <v>N/A</v>
      </c>
      <c r="CM30" s="199" t="str">
        <f ca="1">IF(OR('03.Muestra'!$D$20=0,COUNTIF('03.Muestra'!$D$8:'03.Muestra'!$D$17,"Página Web")=0),"N/A", IF(COUNTIF(INDIRECT("R5.Genéricos!$E"&amp;SUM(19,38*0)):INDIRECT("R5.Genéricos!$E"&amp;SUM(53,38*0)),"ERR")&gt;0,"ERROR", IF(COUNTIF(CM20:CM29,"N/T")&gt;0, "EN CURSO", IF(COUNTIF(CM20:CM29,"N/D") &gt; 0,"EN CURSO", IF(COUNT($B20:$B29) = COUNTIF(CM20:CM29,"N/A"), "N/A", IF(COUNTIF(CM20:CM29,"Falla")&gt;('DATA - Oculta'!$C$25*((COUNTIF(CM20:CM29,"Pasa")+COUNTIF(CM20:CM29,"Falla")))), "NO CONFORME","CONFORME"))))))</f>
        <v>N/A</v>
      </c>
      <c r="CN30" s="199" t="str">
        <f ca="1">IF(OR('03.Muestra'!$D$20=0,COUNTIF('03.Muestra'!$D$8:'03.Muestra'!$D$17,"Página Web")=0),"N/A", IF(COUNTIF(INDIRECT("R5.Genéricos!$E"&amp;SUM(19,38*0)):INDIRECT("R5.Genéricos!$E"&amp;SUM(53,38*0)),"ERR")&gt;0,"ERROR", IF(COUNTIF(CN20:CN29,"N/T")&gt;0, "EN CURSO", IF(COUNTIF(CN20:CN29,"N/D") &gt; 0,"EN CURSO", IF(COUNT($B20:$B29) = COUNTIF(CN20:CN29,"N/A"), "N/A", IF(COUNTIF(CN20:CN29,"Falla")&gt;('DATA - Oculta'!$C$25*((COUNTIF(CN20:CN29,"Pasa")+COUNTIF(CN20:CN29,"Falla")))), "NO CONFORME","CONFORME"))))))</f>
        <v>N/A</v>
      </c>
      <c r="CO30" s="199" t="str">
        <f ca="1">IF(OR('03.Muestra'!$D$20=0,COUNTIF('03.Muestra'!$D$8:'03.Muestra'!$D$17,"Página Web")=0),"N/A", IF(COUNTIF(INDIRECT("R5.Genéricos!$E"&amp;SUM(19,38*0)):INDIRECT("R5.Genéricos!$E"&amp;SUM(53,38*0)),"ERR")&gt;0,"ERROR", IF(COUNTIF(CO20:CO29,"N/T")&gt;0, "EN CURSO", IF(COUNTIF(CO20:CO29,"N/D") &gt; 0,"EN CURSO", IF(COUNT($B20:$B29) = COUNTIF(CO20:CO29,"N/A"), "N/A", IF(COUNTIF(CO20:CO29,"Falla")&gt;('DATA - Oculta'!$C$25*((COUNTIF(CO20:CO29,"Pasa")+COUNTIF(CO20:CO29,"Falla")))), "NO CONFORME","CONFORME"))))))</f>
        <v>N/A</v>
      </c>
      <c r="CP30" s="199" t="str">
        <f ca="1">IF(OR('03.Muestra'!$D$20=0,COUNTIF('03.Muestra'!$D$8:'03.Muestra'!$D$17,"Página Web")=0),"N/A", IF(COUNTIF(INDIRECT("R5.Genéricos!$E"&amp;SUM(19,38*0)):INDIRECT("R5.Genéricos!$E"&amp;SUM(53,38*0)),"ERR")&gt;0,"ERROR", IF(COUNTIF(CP20:CP29,"N/T")&gt;0, "EN CURSO", IF(COUNTIF(CP20:CP29,"N/D") &gt; 0,"EN CURSO", IF(COUNT($B20:$B29) = COUNTIF(CP20:CP29,"N/A"), "N/A", IF(COUNTIF(CP20:CP29,"Falla")&gt;('DATA - Oculta'!$C$25*((COUNTIF(CP20:CP29,"Pasa")+COUNTIF(CP20:CP29,"Falla")))), "NO CONFORME","CONFORME"))))))</f>
        <v>N/A</v>
      </c>
      <c r="CQ30" s="199" t="str">
        <f ca="1">IF(OR('03.Muestra'!$D$20=0,COUNTIF('03.Muestra'!$D$8:'03.Muestra'!$D$17,"Página Web")=0),"N/A", IF(COUNTIF(INDIRECT("R5.Genéricos!$E"&amp;SUM(19,38*0)):INDIRECT("R5.Genéricos!$E"&amp;SUM(53,38*0)),"ERR")&gt;0,"ERROR", IF(COUNTIF(CQ20:CQ29,"N/T")&gt;0, "EN CURSO", IF(COUNTIF(CQ20:CQ29,"N/D") &gt; 0,"EN CURSO", IF(COUNT($B20:$B29) = COUNTIF(CQ20:CQ29,"N/A"), "N/A", IF(COUNTIF(CQ20:CQ29,"Falla")&gt;('DATA - Oculta'!$C$25*((COUNTIF(CQ20:CQ29,"Pasa")+COUNTIF(CQ20:CQ29,"Falla")))), "NO CONFORME","CONFORME"))))))</f>
        <v>N/A</v>
      </c>
      <c r="CR30" s="199" t="str">
        <f ca="1">IF(OR('03.Muestra'!$D$20=0,COUNTIF('03.Muestra'!$D$8:'03.Muestra'!$D$17,"Página Web")=0),"N/A", IF(COUNTIF(INDIRECT("R5.Genéricos!$E"&amp;SUM(19,38*0)):INDIRECT("R5.Genéricos!$E"&amp;SUM(53,38*0)),"ERR")&gt;0,"ERROR", IF(COUNTIF(CR20:CR29,"N/T")&gt;0, "EN CURSO", IF(COUNTIF(CR20:CR29,"N/D") &gt; 0,"EN CURSO", IF(COUNT($B20:$B29) = COUNTIF(CR20:CR29,"N/A"), "N/A", IF(COUNTIF(CR20:CR29,"Falla")&gt;('DATA - Oculta'!$C$25*((COUNTIF(CR20:CR29,"Pasa")+COUNTIF(CR20:CR29,"Falla")))), "NO CONFORME","CONFORME"))))))</f>
        <v>N/A</v>
      </c>
      <c r="CS30" s="22"/>
      <c r="CT30" s="22"/>
      <c r="CU30" s="22"/>
    </row>
    <row r="31" spans="1:99" ht="12.75" customHeight="1">
      <c r="A31" s="22"/>
      <c r="B31" s="63"/>
      <c r="C31" s="197"/>
      <c r="D31" s="22"/>
      <c r="E31" s="6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196"/>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row>
    <row r="32" spans="1:99" ht="12.75" customHeight="1">
      <c r="A32" s="22"/>
      <c r="B32" s="63"/>
      <c r="C32" s="197"/>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row>
    <row r="33" spans="1:99" ht="30.75" customHeight="1">
      <c r="A33" s="22"/>
      <c r="B33" s="273" t="s">
        <v>268</v>
      </c>
      <c r="C33" s="274"/>
      <c r="D33" s="275"/>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row>
    <row r="34" spans="1:99" ht="23.25" customHeight="1">
      <c r="A34" s="22"/>
      <c r="B34" s="272" t="s">
        <v>274</v>
      </c>
      <c r="C34" s="271"/>
      <c r="D34" s="234"/>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c r="AI34" s="155"/>
      <c r="AJ34" s="155"/>
      <c r="AK34" s="155"/>
      <c r="AL34" s="155"/>
      <c r="AM34" s="155"/>
      <c r="AN34" s="155"/>
      <c r="AO34" s="155"/>
      <c r="AP34" s="155"/>
      <c r="AQ34" s="155"/>
      <c r="AR34" s="155"/>
      <c r="AS34" s="155"/>
      <c r="AT34" s="155"/>
      <c r="AU34" s="155"/>
      <c r="AV34" s="155"/>
      <c r="AW34" s="155"/>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row>
    <row r="35" spans="1:99" ht="21.75" customHeight="1">
      <c r="A35" s="22"/>
      <c r="B35" s="191" t="s">
        <v>100</v>
      </c>
      <c r="C35" s="191" t="s">
        <v>275</v>
      </c>
      <c r="D35" s="191" t="s">
        <v>369</v>
      </c>
      <c r="E35" s="191" t="s">
        <v>370</v>
      </c>
      <c r="F35" s="191" t="s">
        <v>371</v>
      </c>
      <c r="G35" s="191" t="s">
        <v>372</v>
      </c>
      <c r="H35" s="191" t="s">
        <v>373</v>
      </c>
      <c r="I35" s="191" t="s">
        <v>374</v>
      </c>
      <c r="J35" s="191" t="s">
        <v>375</v>
      </c>
      <c r="K35" s="192" t="s">
        <v>376</v>
      </c>
      <c r="L35" s="191" t="s">
        <v>377</v>
      </c>
      <c r="M35" s="191" t="s">
        <v>378</v>
      </c>
      <c r="N35" s="191" t="s">
        <v>379</v>
      </c>
      <c r="O35" s="191" t="s">
        <v>380</v>
      </c>
      <c r="P35" s="191" t="s">
        <v>381</v>
      </c>
      <c r="Q35" s="191" t="s">
        <v>382</v>
      </c>
      <c r="R35" s="191" t="s">
        <v>383</v>
      </c>
      <c r="S35" s="191" t="s">
        <v>384</v>
      </c>
      <c r="T35" s="191" t="s">
        <v>385</v>
      </c>
      <c r="U35" s="191" t="s">
        <v>386</v>
      </c>
      <c r="V35" s="191" t="s">
        <v>387</v>
      </c>
      <c r="W35" s="191" t="s">
        <v>388</v>
      </c>
      <c r="X35" s="191" t="s">
        <v>389</v>
      </c>
      <c r="Y35" s="191" t="s">
        <v>390</v>
      </c>
      <c r="Z35" s="191" t="s">
        <v>391</v>
      </c>
      <c r="AA35" s="191" t="s">
        <v>392</v>
      </c>
      <c r="AB35" s="191" t="s">
        <v>393</v>
      </c>
      <c r="AC35" s="191" t="s">
        <v>394</v>
      </c>
      <c r="AD35" s="191" t="s">
        <v>395</v>
      </c>
      <c r="AE35" s="191" t="s">
        <v>396</v>
      </c>
      <c r="AF35" s="191" t="s">
        <v>397</v>
      </c>
      <c r="AG35" s="191" t="s">
        <v>398</v>
      </c>
      <c r="AH35" s="191" t="s">
        <v>399</v>
      </c>
      <c r="AI35" s="191" t="s">
        <v>400</v>
      </c>
      <c r="AJ35" s="191" t="s">
        <v>401</v>
      </c>
      <c r="AK35" s="191" t="s">
        <v>402</v>
      </c>
      <c r="AL35" s="191" t="s">
        <v>403</v>
      </c>
      <c r="AM35" s="191" t="s">
        <v>404</v>
      </c>
      <c r="AN35" s="191" t="s">
        <v>405</v>
      </c>
      <c r="AO35" s="191" t="s">
        <v>406</v>
      </c>
      <c r="AP35" s="191" t="s">
        <v>407</v>
      </c>
      <c r="AQ35" s="191" t="s">
        <v>408</v>
      </c>
      <c r="AR35" s="191" t="s">
        <v>409</v>
      </c>
      <c r="AS35" s="191" t="s">
        <v>410</v>
      </c>
      <c r="AT35" s="191" t="s">
        <v>411</v>
      </c>
      <c r="AU35" s="191" t="s">
        <v>412</v>
      </c>
      <c r="AV35" s="191" t="s">
        <v>413</v>
      </c>
      <c r="AW35" s="191" t="s">
        <v>414</v>
      </c>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row>
    <row r="36" spans="1:99" ht="20.25" customHeight="1">
      <c r="A36" s="22"/>
      <c r="B36" s="98" t="str">
        <f t="array" ref="B36">IFERROR(INDEX('03.Muestra'!$B$8:$B$17,SMALL(IF("Documento no web"='03.Muestra'!$D$8:$D$17,ROW('03.Muestra'!$B$8:$B$17)-MIN(ROW('03.Muestra'!$D$8:$D$17))+1,""),ROW()-35)),"")</f>
        <v/>
      </c>
      <c r="C36" s="193" t="str">
        <f t="array" ref="C36">IFERROR(INDEX('03.Muestra'!$C$8:$C$17,SMALL(IF("Documento no web"='03.Muestra'!$D$8:$D$17,ROW('03.Muestra'!$C$8:$C$17)-MIN(ROW('03.Muestra'!$D$8:$D$17))+1,""),ROW()-35)),"")</f>
        <v/>
      </c>
      <c r="D36" s="129" t="str">
        <f t="array" ref="D36">IFERROR(INDEX('03.Muestra'!$F$8:$F$17,SMALL(IF("Documento no web"='03.Muestra'!$D$8:$D$17,ROW('03.Muestra'!$F$8:$F$17)-MIN(ROW('03.Muestra'!$D$8:$D$17))+1,""),ROW()-35)),"")</f>
        <v/>
      </c>
      <c r="E36" s="194" t="str">
        <f t="array" aca="1" ref="E36" ca="1">IF($B36="","",IF(ISBLANK(INDIRECT("'R10.Documentos no web'!D"&amp;SUM(21,17*0,1))),"",INDIRECT("'R10.Documentos no web'!D"&amp;SUM(21,17*0,1))))</f>
        <v/>
      </c>
      <c r="F36" s="194" t="str">
        <f t="array" aca="1" ref="F36" ca="1">IF($B36="","",IF(ISBLANK(INDIRECT("'R10.Documentos no web'!D"&amp;SUM(21,17*1,1))),"",INDIRECT("'R10.Documentos no web'!D"&amp;SUM(21,17*1,1))))</f>
        <v/>
      </c>
      <c r="G36" s="194" t="str">
        <f t="array" aca="1" ref="G36" ca="1">IF($B36="","",IF(ISBLANK(INDIRECT("'R10.Documentos no web'!D"&amp;SUM(21,17*2,1))),"",INDIRECT("'R10.Documentos no web'!D"&amp;SUM(21,17*2,1))))</f>
        <v/>
      </c>
      <c r="H36" s="194" t="str">
        <f t="array" aca="1" ref="H36" ca="1">IF($B36="","",IF(ISBLANK(INDIRECT("'R10.Documentos no web'!D"&amp;SUM(21,17*3,1))),"",INDIRECT("'R10.Documentos no web'!D"&amp;SUM(21,17*3,1))))</f>
        <v/>
      </c>
      <c r="I36" s="194" t="str">
        <f t="array" aca="1" ref="I36" ca="1">IF($B36="","",IF(ISBLANK(INDIRECT("'R10.Documentos no web'!D"&amp;SUM(21,17*4,1))),"",INDIRECT("'R10.Documentos no web'!D"&amp;SUM(21,17*4,1))))</f>
        <v/>
      </c>
      <c r="J36" s="194" t="str">
        <f t="array" aca="1" ref="J36" ca="1">IF($B36="","",IF(ISBLANK(INDIRECT("'R10.Documentos no web'!D"&amp;SUM(21,17*5,1))),"",INDIRECT("'R10.Documentos no web'!D"&amp;SUM(21,17*5,1))))</f>
        <v/>
      </c>
      <c r="K36" s="194" t="str">
        <f t="array" aca="1" ref="K36" ca="1">IF($B36="","",IF(ISBLANK(INDIRECT("'R10.Documentos no web'!D"&amp;SUM(21,17*6,1))),"",INDIRECT("'R10.Documentos no web'!D"&amp;SUM(21,17*6,1))))</f>
        <v/>
      </c>
      <c r="L36" s="194" t="str">
        <f t="array" aca="1" ref="L36" ca="1">IF($B36="","",IF(ISBLANK(INDIRECT("'R10.Documentos no web'!D"&amp;SUM(21,17*7,1))),"",INDIRECT("'R10.Documentos no web'!D"&amp;SUM(21,17*7,1))))</f>
        <v/>
      </c>
      <c r="M36" s="194" t="str">
        <f t="array" aca="1" ref="M36" ca="1">IF($B36="","",IF(ISBLANK(INDIRECT("'R10.Documentos no web'!D"&amp;SUM(21,17*8,1))),"",INDIRECT("'R10.Documentos no web'!D"&amp;SUM(21,17*8,1))))</f>
        <v/>
      </c>
      <c r="N36" s="194" t="str">
        <f t="array" aca="1" ref="N36" ca="1">IF($B36="","",IF(ISBLANK(INDIRECT("'R10.Documentos no web'!D"&amp;SUM(21,17*9,1))),"",INDIRECT("'R10.Documentos no web'!D"&amp;SUM(21,17*9,1))))</f>
        <v/>
      </c>
      <c r="O36" s="194" t="str">
        <f t="array" aca="1" ref="O36" ca="1">IF($B36="","",IF(ISBLANK(INDIRECT("'R10.Documentos no web'!D"&amp;SUM(21,17*10,1))),"",INDIRECT("'R10.Documentos no web'!D"&amp;SUM(21,17*10,1))))</f>
        <v/>
      </c>
      <c r="P36" s="194" t="str">
        <f t="array" aca="1" ref="P36" ca="1">IF($B36="","",IF(ISBLANK(INDIRECT("'R10.Documentos no web'!D"&amp;SUM(21,17*11,1))),"",INDIRECT("'R10.Documentos no web'!D"&amp;SUM(21,17*11,1))))</f>
        <v/>
      </c>
      <c r="Q36" s="194" t="str">
        <f t="array" aca="1" ref="Q36" ca="1">IF($B36="","",IF(ISBLANK(INDIRECT("'R10.Documentos no web'!D"&amp;SUM(21,17*12,1))),"",INDIRECT("'R10.Documentos no web'!D"&amp;SUM(21,17*12,1))))</f>
        <v/>
      </c>
      <c r="R36" s="194" t="str">
        <f t="array" aca="1" ref="R36" ca="1">IF($B36="","",IF(ISBLANK(INDIRECT("'R10.Documentos no web'!D"&amp;SUM(21,17*13,1))),"",INDIRECT("'R10.Documentos no web'!D"&amp;SUM(21,17*13,1))))</f>
        <v/>
      </c>
      <c r="S36" s="194" t="str">
        <f t="array" aca="1" ref="S36" ca="1">IF($B36="","",IF(ISBLANK(INDIRECT("'R10.Documentos no web'!D"&amp;SUM(21,17*14,1))),"",INDIRECT("'R10.Documentos no web'!D"&amp;SUM(21,17*14,1))))</f>
        <v/>
      </c>
      <c r="T36" s="194" t="str">
        <f t="array" aca="1" ref="T36" ca="1">IF($B36="","",IF(ISBLANK(INDIRECT("'R10.Documentos no web'!D"&amp;SUM(21,17*15,1))),"",INDIRECT("'R10.Documentos no web'!D"&amp;SUM(21,17*15,1))))</f>
        <v/>
      </c>
      <c r="U36" s="194" t="str">
        <f t="array" aca="1" ref="U36" ca="1">IF($B36="","",IF(ISBLANK(INDIRECT("'R10.Documentos no web'!D"&amp;SUM(21,17*16,1))),"",INDIRECT("'R10.Documentos no web'!D"&amp;SUM(21,17*16,1))))</f>
        <v/>
      </c>
      <c r="V36" s="194" t="str">
        <f t="array" aca="1" ref="V36" ca="1">IF($B36="","",IF(ISBLANK(INDIRECT("'R10.Documentos no web'!D"&amp;SUM(21,17*17,1))),"",INDIRECT("'R10.Documentos no web'!D"&amp;SUM(21,17*17,1))))</f>
        <v/>
      </c>
      <c r="W36" s="194" t="str">
        <f t="array" aca="1" ref="W36" ca="1">IF($B36="","",IF(ISBLANK(INDIRECT("'R10.Documentos no web'!D"&amp;SUM(21,17*18,1))),"",INDIRECT("'R10.Documentos no web'!D"&amp;SUM(21,17*18,1))))</f>
        <v/>
      </c>
      <c r="X36" s="194" t="str">
        <f t="array" aca="1" ref="X36" ca="1">IF($B36="","",IF(ISBLANK(INDIRECT("'R10.Documentos no web'!D"&amp;SUM(21,17*19,1))),"",INDIRECT("'R10.Documentos no web'!D"&amp;SUM(21,17*19,1))))</f>
        <v/>
      </c>
      <c r="Y36" s="194" t="str">
        <f t="array" aca="1" ref="Y36" ca="1">IF($B36="","",IF(ISBLANK(INDIRECT("'R10.Documentos no web'!D"&amp;SUM(21,17*20,1))),"",INDIRECT("'R10.Documentos no web'!D"&amp;SUM(21,17*20,1))))</f>
        <v/>
      </c>
      <c r="Z36" s="194" t="str">
        <f t="array" aca="1" ref="Z36" ca="1">IF($B36="","",IF(ISBLANK(INDIRECT("'R10.Documentos no web'!D"&amp;SUM(21,17*21,1))),"",INDIRECT("'R10.Documentos no web'!D"&amp;SUM(21,17*21,1))))</f>
        <v/>
      </c>
      <c r="AA36" s="194" t="str">
        <f t="array" aca="1" ref="AA36" ca="1">IF($B36="","",IF(ISBLANK(INDIRECT("'R10.Documentos no web'!D"&amp;SUM(21,17*22,1))),"",INDIRECT("'R10.Documentos no web'!D"&amp;SUM(21,17*22,1))))</f>
        <v/>
      </c>
      <c r="AB36" s="194" t="str">
        <f t="array" aca="1" ref="AB36" ca="1">IF($B36="","",IF(ISBLANK(INDIRECT("'R10.Documentos no web'!D"&amp;SUM(21,17*23,1))),"",INDIRECT("'R10.Documentos no web'!D"&amp;SUM(21,17*23,1))))</f>
        <v/>
      </c>
      <c r="AC36" s="194" t="str">
        <f t="array" aca="1" ref="AC36" ca="1">IF($B36="","",IF(ISBLANK(INDIRECT("'R10.Documentos no web'!D"&amp;SUM(21,17*24,1))),"",INDIRECT("'R10.Documentos no web'!D"&amp;SUM(21,17*24,1))))</f>
        <v/>
      </c>
      <c r="AD36" s="194" t="str">
        <f t="array" aca="1" ref="AD36" ca="1">IF($B36="","",IF(ISBLANK(INDIRECT("'R10.Documentos no web'!D"&amp;SUM(21,17*25,1))),"",INDIRECT("'R10.Documentos no web'!D"&amp;SUM(21,17*25,1))))</f>
        <v/>
      </c>
      <c r="AE36" s="194" t="str">
        <f t="array" aca="1" ref="AE36" ca="1">IF($B36="","",IF(ISBLANK(INDIRECT("'R10.Documentos no web'!D"&amp;SUM(21,17*26,1))),"",INDIRECT("'R10.Documentos no web'!D"&amp;SUM(21,17*26,1))))</f>
        <v/>
      </c>
      <c r="AF36" s="194" t="str">
        <f t="array" aca="1" ref="AF36" ca="1">IF($B36="","",IF(ISBLANK(INDIRECT("'R10.Documentos no web'!D"&amp;SUM(21,17*27,1))),"",INDIRECT("'R10.Documentos no web'!D"&amp;SUM(21,17*27,1))))</f>
        <v/>
      </c>
      <c r="AG36" s="194" t="str">
        <f t="array" aca="1" ref="AG36" ca="1">IF($B36="","",IF(ISBLANK(INDIRECT("'R10.Documentos no web'!D"&amp;SUM(21,17*28,1))),"",INDIRECT("'R10.Documentos no web'!D"&amp;SUM(21,17*28,1))))</f>
        <v/>
      </c>
      <c r="AH36" s="194" t="str">
        <f t="array" aca="1" ref="AH36" ca="1">IF($B36="","",IF(ISBLANK(INDIRECT("'R10.Documentos no web'!D"&amp;SUM(21,17*29,1))),"",INDIRECT("'R10.Documentos no web'!D"&amp;SUM(21,17*29,1))))</f>
        <v/>
      </c>
      <c r="AI36" s="194" t="str">
        <f t="array" aca="1" ref="AI36" ca="1">IF($B36="","",IF(ISBLANK(INDIRECT("'R10.Documentos no web'!D"&amp;SUM(21,17*30,1))),"",INDIRECT("'R10.Documentos no web'!D"&amp;SUM(21,17*30,1))))</f>
        <v/>
      </c>
      <c r="AJ36" s="194" t="str">
        <f t="array" aca="1" ref="AJ36" ca="1">IF($B36="","",IF(ISBLANK(INDIRECT("'R10.Documentos no web'!D"&amp;SUM(21,17*31,1))),"",INDIRECT("'R10.Documentos no web'!D"&amp;SUM(21,17*31,1))))</f>
        <v/>
      </c>
      <c r="AK36" s="194" t="str">
        <f t="array" aca="1" ref="AK36" ca="1">IF($B36="","",IF(ISBLANK(INDIRECT("'R10.Documentos no web'!D"&amp;SUM(21,17*32,1))),"",INDIRECT("'R10.Documentos no web'!D"&amp;SUM(21,17*32,1))))</f>
        <v/>
      </c>
      <c r="AL36" s="194" t="str">
        <f t="array" aca="1" ref="AL36" ca="1">IF($B36="","",IF(ISBLANK(INDIRECT("'R10.Documentos no web'!D"&amp;SUM(21,17*33,1))),"",INDIRECT("'R10.Documentos no web'!D"&amp;SUM(21,17*33,1))))</f>
        <v/>
      </c>
      <c r="AM36" s="194" t="str">
        <f t="array" aca="1" ref="AM36" ca="1">IF($B36="","",IF(ISBLANK(INDIRECT("'R10.Documentos no web'!D"&amp;SUM(21,17*34,1))),"",INDIRECT("'R10.Documentos no web'!D"&amp;SUM(21,17*34,1))))</f>
        <v/>
      </c>
      <c r="AN36" s="194" t="str">
        <f t="array" aca="1" ref="AN36" ca="1">IF($B36="","",IF(ISBLANK(INDIRECT("'R10.Documentos no web'!D"&amp;SUM(21,17*35,1))),"",INDIRECT("'R10.Documentos no web'!D"&amp;SUM(21,17*35,1))))</f>
        <v/>
      </c>
      <c r="AO36" s="194" t="str">
        <f t="array" aca="1" ref="AO36" ca="1">IF($B36="","",IF(ISBLANK(INDIRECT("'R10.Documentos no web'!D"&amp;SUM(21,17*36,1))),"",INDIRECT("'R10.Documentos no web'!D"&amp;SUM(21,17*36,1))))</f>
        <v/>
      </c>
      <c r="AP36" s="194" t="str">
        <f t="array" aca="1" ref="AP36" ca="1">IF($B36="","",IF(ISBLANK(INDIRECT("'R10.Documentos no web'!D"&amp;SUM(21,17*37,1))),"",INDIRECT("'R10.Documentos no web'!D"&amp;SUM(21,17*37,1))))</f>
        <v/>
      </c>
      <c r="AQ36" s="194" t="str">
        <f t="array" aca="1" ref="AQ36" ca="1">IF($B36="","",IF(ISBLANK(INDIRECT("'R10.Documentos no web'!D"&amp;SUM(21,17*38,1))),"",INDIRECT("'R10.Documentos no web'!D"&amp;SUM(21,17*38,1))))</f>
        <v/>
      </c>
      <c r="AR36" s="194" t="str">
        <f t="array" aca="1" ref="AR36" ca="1">IF($B36="","",IF(ISBLANK(INDIRECT("'R10.Documentos no web'!D"&amp;SUM(21,17*39,1))),"",INDIRECT("'R10.Documentos no web'!D"&amp;SUM(21,17*39,1))))</f>
        <v/>
      </c>
      <c r="AS36" s="194" t="str">
        <f t="array" aca="1" ref="AS36" ca="1">IF($B36="","",IF(ISBLANK(INDIRECT("'R10.Documentos no web'!D"&amp;SUM(21,17*40,1))),"",INDIRECT("'R10.Documentos no web'!D"&amp;SUM(21,17*40,1))))</f>
        <v/>
      </c>
      <c r="AT36" s="194" t="str">
        <f t="array" aca="1" ref="AT36" ca="1">IF($B36="","",IF(ISBLANK(INDIRECT("'R10.Documentos no web'!D"&amp;SUM(21,17*41,1))),"",INDIRECT("'R10.Documentos no web'!D"&amp;SUM(21,17*41,1))))</f>
        <v/>
      </c>
      <c r="AU36" s="194" t="str">
        <f t="array" aca="1" ref="AU36" ca="1">IF($B36="","",IF(ISBLANK(INDIRECT("'R10.Documentos no web'!D"&amp;SUM(21,17*42,1))),"",INDIRECT("'R10.Documentos no web'!D"&amp;SUM(21,17*42,1))))</f>
        <v/>
      </c>
      <c r="AV36" s="194" t="str">
        <f t="array" aca="1" ref="AV36" ca="1">IF($B36="","",IF(ISBLANK(INDIRECT("'R10.Documentos no web'!D"&amp;SUM(21,17*43,1))),"",INDIRECT("'R10.Documentos no web'!D"&amp;SUM(21,17*43,1))))</f>
        <v/>
      </c>
      <c r="AW36" s="194" t="str">
        <f t="array" aca="1" ref="AW36" ca="1">IF($B36="","",IF(ISBLANK(INDIRECT("'R10.Documentos no web'!D"&amp;SUM(21,17*44,1))),"",INDIRECT("'R10.Documentos no web'!D"&amp;SUM(21,17*44,1))))</f>
        <v/>
      </c>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row>
    <row r="37" spans="1:99" ht="20.25" customHeight="1">
      <c r="A37" s="22"/>
      <c r="B37" s="98" t="str">
        <f t="array" ref="B37">IFERROR(INDEX('03.Muestra'!$B$8:$B$17,SMALL(IF("Documento no web"='03.Muestra'!$D$8:$D$17,ROW('03.Muestra'!$B$8:$B$17)-MIN(ROW('03.Muestra'!$D$8:$D$17))+1,""),ROW()-35)),"")</f>
        <v/>
      </c>
      <c r="C37" s="193" t="str">
        <f t="array" ref="C37">IFERROR(INDEX('03.Muestra'!$C$8:$C$17,SMALL(IF("Documento no web"='03.Muestra'!$D$8:$D$17,ROW('03.Muestra'!$C$8:$C$17)-MIN(ROW('03.Muestra'!$D$8:$D$17))+1,""),ROW()-35)),"")</f>
        <v/>
      </c>
      <c r="D37" s="129" t="str">
        <f t="array" ref="D37">IFERROR(INDEX('03.Muestra'!$F$8:$F$17,SMALL(IF("Documento no web"='03.Muestra'!$D$8:$D$17,ROW('03.Muestra'!$F$8:$F$17)-MIN(ROW('03.Muestra'!$D$8:$D$17))+1,""),ROW()-35)),"")</f>
        <v/>
      </c>
      <c r="E37" s="194" t="str">
        <f t="array" aca="1" ref="E37" ca="1">IF($B37="","",IF(ISBLANK(INDIRECT("'R10.Documentos no web'!D"&amp;SUM(21,17*0,1))),"",INDIRECT("'R10.Documentos no web'!D"&amp;SUM(21,17*0,1))))</f>
        <v/>
      </c>
      <c r="F37" s="194" t="str">
        <f t="array" aca="1" ref="F37" ca="1">IF($B37="","",IF(ISBLANK(INDIRECT("'R10.Documentos no web'!D"&amp;SUM(21,17*1,1))),"",INDIRECT("'R10.Documentos no web'!D"&amp;SUM(21,17*1,1))))</f>
        <v/>
      </c>
      <c r="G37" s="194" t="str">
        <f t="array" aca="1" ref="G37" ca="1">IF($B37="","",IF(ISBLANK(INDIRECT("'R10.Documentos no web'!D"&amp;SUM(21,17*2,1))),"",INDIRECT("'R10.Documentos no web'!D"&amp;SUM(21,17*2,1))))</f>
        <v/>
      </c>
      <c r="H37" s="194" t="str">
        <f t="array" aca="1" ref="H37" ca="1">IF($B37="","",IF(ISBLANK(INDIRECT("'R10.Documentos no web'!D"&amp;SUM(21,17*3,1))),"",INDIRECT("'R10.Documentos no web'!D"&amp;SUM(21,17*3,1))))</f>
        <v/>
      </c>
      <c r="I37" s="194" t="str">
        <f t="array" aca="1" ref="I37" ca="1">IF($B37="","",IF(ISBLANK(INDIRECT("'R10.Documentos no web'!D"&amp;SUM(21,17*4,1))),"",INDIRECT("'R10.Documentos no web'!D"&amp;SUM(21,17*4,1))))</f>
        <v/>
      </c>
      <c r="J37" s="194" t="str">
        <f t="array" aca="1" ref="J37" ca="1">IF($B37="","",IF(ISBLANK(INDIRECT("'R10.Documentos no web'!D"&amp;SUM(21,17*5,1))),"",INDIRECT("'R10.Documentos no web'!D"&amp;SUM(21,17*5,1))))</f>
        <v/>
      </c>
      <c r="K37" s="194" t="str">
        <f t="array" aca="1" ref="K37" ca="1">IF($B37="","",IF(ISBLANK(INDIRECT("'R10.Documentos no web'!D"&amp;SUM(21,17*6,1))),"",INDIRECT("'R10.Documentos no web'!D"&amp;SUM(21,17*6,1))))</f>
        <v/>
      </c>
      <c r="L37" s="194" t="str">
        <f t="array" aca="1" ref="L37" ca="1">IF($B37="","",IF(ISBLANK(INDIRECT("'R10.Documentos no web'!D"&amp;SUM(21,17*7,1))),"",INDIRECT("'R10.Documentos no web'!D"&amp;SUM(21,17*7,1))))</f>
        <v/>
      </c>
      <c r="M37" s="194" t="str">
        <f t="array" aca="1" ref="M37" ca="1">IF($B37="","",IF(ISBLANK(INDIRECT("'R10.Documentos no web'!D"&amp;SUM(21,17*8,1))),"",INDIRECT("'R10.Documentos no web'!D"&amp;SUM(21,17*8,1))))</f>
        <v/>
      </c>
      <c r="N37" s="194" t="str">
        <f t="array" aca="1" ref="N37" ca="1">IF($B37="","",IF(ISBLANK(INDIRECT("'R10.Documentos no web'!D"&amp;SUM(21,17*9,1))),"",INDIRECT("'R10.Documentos no web'!D"&amp;SUM(21,17*9,1))))</f>
        <v/>
      </c>
      <c r="O37" s="194" t="str">
        <f t="array" aca="1" ref="O37" ca="1">IF($B37="","",IF(ISBLANK(INDIRECT("'R10.Documentos no web'!D"&amp;SUM(21,17*10,1))),"",INDIRECT("'R10.Documentos no web'!D"&amp;SUM(21,17*10,1))))</f>
        <v/>
      </c>
      <c r="P37" s="194" t="str">
        <f t="array" aca="1" ref="P37" ca="1">IF($B37="","",IF(ISBLANK(INDIRECT("'R10.Documentos no web'!D"&amp;SUM(21,17*11,1))),"",INDIRECT("'R10.Documentos no web'!D"&amp;SUM(21,17*11,1))))</f>
        <v/>
      </c>
      <c r="Q37" s="194" t="str">
        <f t="array" aca="1" ref="Q37" ca="1">IF($B37="","",IF(ISBLANK(INDIRECT("'R10.Documentos no web'!D"&amp;SUM(21,17*12,1))),"",INDIRECT("'R10.Documentos no web'!D"&amp;SUM(21,17*12,1))))</f>
        <v/>
      </c>
      <c r="R37" s="194" t="str">
        <f t="array" aca="1" ref="R37" ca="1">IF($B37="","",IF(ISBLANK(INDIRECT("'R10.Documentos no web'!D"&amp;SUM(21,17*13,1))),"",INDIRECT("'R10.Documentos no web'!D"&amp;SUM(21,17*13,1))))</f>
        <v/>
      </c>
      <c r="S37" s="194" t="str">
        <f t="array" aca="1" ref="S37" ca="1">IF($B37="","",IF(ISBLANK(INDIRECT("'R10.Documentos no web'!D"&amp;SUM(21,17*14,1))),"",INDIRECT("'R10.Documentos no web'!D"&amp;SUM(21,17*14,1))))</f>
        <v/>
      </c>
      <c r="T37" s="194" t="str">
        <f t="array" aca="1" ref="T37" ca="1">IF($B37="","",IF(ISBLANK(INDIRECT("'R10.Documentos no web'!D"&amp;SUM(21,17*15,1))),"",INDIRECT("'R10.Documentos no web'!D"&amp;SUM(21,17*15,1))))</f>
        <v/>
      </c>
      <c r="U37" s="194" t="str">
        <f t="array" aca="1" ref="U37" ca="1">IF($B37="","",IF(ISBLANK(INDIRECT("'R10.Documentos no web'!D"&amp;SUM(21,17*16,1))),"",INDIRECT("'R10.Documentos no web'!D"&amp;SUM(21,17*16,1))))</f>
        <v/>
      </c>
      <c r="V37" s="194" t="str">
        <f t="array" aca="1" ref="V37" ca="1">IF($B37="","",IF(ISBLANK(INDIRECT("'R10.Documentos no web'!D"&amp;SUM(21,17*17,1))),"",INDIRECT("'R10.Documentos no web'!D"&amp;SUM(21,17*17,1))))</f>
        <v/>
      </c>
      <c r="W37" s="194" t="str">
        <f t="array" aca="1" ref="W37" ca="1">IF($B37="","",IF(ISBLANK(INDIRECT("'R10.Documentos no web'!D"&amp;SUM(21,17*18,1))),"",INDIRECT("'R10.Documentos no web'!D"&amp;SUM(21,17*18,1))))</f>
        <v/>
      </c>
      <c r="X37" s="194" t="str">
        <f t="array" aca="1" ref="X37" ca="1">IF($B37="","",IF(ISBLANK(INDIRECT("'R10.Documentos no web'!D"&amp;SUM(21,17*19,1))),"",INDIRECT("'R10.Documentos no web'!D"&amp;SUM(21,17*19,1))))</f>
        <v/>
      </c>
      <c r="Y37" s="194" t="str">
        <f t="array" aca="1" ref="Y37" ca="1">IF($B37="","",IF(ISBLANK(INDIRECT("'R10.Documentos no web'!D"&amp;SUM(21,17*20,1))),"",INDIRECT("'R10.Documentos no web'!D"&amp;SUM(21,17*20,1))))</f>
        <v/>
      </c>
      <c r="Z37" s="194" t="str">
        <f t="array" aca="1" ref="Z37" ca="1">IF($B37="","",IF(ISBLANK(INDIRECT("'R10.Documentos no web'!D"&amp;SUM(21,17*21,1))),"",INDIRECT("'R10.Documentos no web'!D"&amp;SUM(21,17*21,1))))</f>
        <v/>
      </c>
      <c r="AA37" s="194" t="str">
        <f t="array" aca="1" ref="AA37" ca="1">IF($B37="","",IF(ISBLANK(INDIRECT("'R10.Documentos no web'!D"&amp;SUM(21,17*22,1))),"",INDIRECT("'R10.Documentos no web'!D"&amp;SUM(21,17*22,1))))</f>
        <v/>
      </c>
      <c r="AB37" s="194" t="str">
        <f t="array" aca="1" ref="AB37" ca="1">IF($B37="","",IF(ISBLANK(INDIRECT("'R10.Documentos no web'!D"&amp;SUM(21,17*23,1))),"",INDIRECT("'R10.Documentos no web'!D"&amp;SUM(21,17*23,1))))</f>
        <v/>
      </c>
      <c r="AC37" s="194" t="str">
        <f t="array" aca="1" ref="AC37" ca="1">IF($B37="","",IF(ISBLANK(INDIRECT("'R10.Documentos no web'!D"&amp;SUM(21,17*24,1))),"",INDIRECT("'R10.Documentos no web'!D"&amp;SUM(21,17*24,1))))</f>
        <v/>
      </c>
      <c r="AD37" s="194" t="str">
        <f t="array" aca="1" ref="AD37" ca="1">IF($B37="","",IF(ISBLANK(INDIRECT("'R10.Documentos no web'!D"&amp;SUM(21,17*25,1))),"",INDIRECT("'R10.Documentos no web'!D"&amp;SUM(21,17*25,1))))</f>
        <v/>
      </c>
      <c r="AE37" s="194" t="str">
        <f t="array" aca="1" ref="AE37" ca="1">IF($B37="","",IF(ISBLANK(INDIRECT("'R10.Documentos no web'!D"&amp;SUM(21,17*26,1))),"",INDIRECT("'R10.Documentos no web'!D"&amp;SUM(21,17*26,1))))</f>
        <v/>
      </c>
      <c r="AF37" s="194" t="str">
        <f t="array" aca="1" ref="AF37" ca="1">IF($B37="","",IF(ISBLANK(INDIRECT("'R10.Documentos no web'!D"&amp;SUM(21,17*27,1))),"",INDIRECT("'R10.Documentos no web'!D"&amp;SUM(21,17*27,1))))</f>
        <v/>
      </c>
      <c r="AG37" s="194" t="str">
        <f t="array" aca="1" ref="AG37" ca="1">IF($B37="","",IF(ISBLANK(INDIRECT("'R10.Documentos no web'!D"&amp;SUM(21,17*28,1))),"",INDIRECT("'R10.Documentos no web'!D"&amp;SUM(21,17*28,1))))</f>
        <v/>
      </c>
      <c r="AH37" s="194" t="str">
        <f t="array" aca="1" ref="AH37" ca="1">IF($B37="","",IF(ISBLANK(INDIRECT("'R10.Documentos no web'!D"&amp;SUM(21,17*29,1))),"",INDIRECT("'R10.Documentos no web'!D"&amp;SUM(21,17*29,1))))</f>
        <v/>
      </c>
      <c r="AI37" s="194" t="str">
        <f t="array" aca="1" ref="AI37" ca="1">IF($B37="","",IF(ISBLANK(INDIRECT("'R10.Documentos no web'!D"&amp;SUM(21,17*30,1))),"",INDIRECT("'R10.Documentos no web'!D"&amp;SUM(21,17*30,1))))</f>
        <v/>
      </c>
      <c r="AJ37" s="194" t="str">
        <f t="array" aca="1" ref="AJ37" ca="1">IF($B37="","",IF(ISBLANK(INDIRECT("'R10.Documentos no web'!D"&amp;SUM(21,17*31,1))),"",INDIRECT("'R10.Documentos no web'!D"&amp;SUM(21,17*31,1))))</f>
        <v/>
      </c>
      <c r="AK37" s="194" t="str">
        <f t="array" aca="1" ref="AK37" ca="1">IF($B37="","",IF(ISBLANK(INDIRECT("'R10.Documentos no web'!D"&amp;SUM(21,17*32,1))),"",INDIRECT("'R10.Documentos no web'!D"&amp;SUM(21,17*32,1))))</f>
        <v/>
      </c>
      <c r="AL37" s="194" t="str">
        <f t="array" aca="1" ref="AL37" ca="1">IF($B37="","",IF(ISBLANK(INDIRECT("'R10.Documentos no web'!D"&amp;SUM(21,17*33,1))),"",INDIRECT("'R10.Documentos no web'!D"&amp;SUM(21,17*33,1))))</f>
        <v/>
      </c>
      <c r="AM37" s="194" t="str">
        <f t="array" aca="1" ref="AM37" ca="1">IF($B37="","",IF(ISBLANK(INDIRECT("'R10.Documentos no web'!D"&amp;SUM(21,17*34,1))),"",INDIRECT("'R10.Documentos no web'!D"&amp;SUM(21,17*34,1))))</f>
        <v/>
      </c>
      <c r="AN37" s="194" t="str">
        <f t="array" aca="1" ref="AN37" ca="1">IF($B37="","",IF(ISBLANK(INDIRECT("'R10.Documentos no web'!D"&amp;SUM(21,17*35,1))),"",INDIRECT("'R10.Documentos no web'!D"&amp;SUM(21,17*35,1))))</f>
        <v/>
      </c>
      <c r="AO37" s="194" t="str">
        <f t="array" aca="1" ref="AO37" ca="1">IF($B37="","",IF(ISBLANK(INDIRECT("'R10.Documentos no web'!D"&amp;SUM(21,17*36,1))),"",INDIRECT("'R10.Documentos no web'!D"&amp;SUM(21,17*36,1))))</f>
        <v/>
      </c>
      <c r="AP37" s="194" t="str">
        <f t="array" aca="1" ref="AP37" ca="1">IF($B37="","",IF(ISBLANK(INDIRECT("'R10.Documentos no web'!D"&amp;SUM(21,17*37,1))),"",INDIRECT("'R10.Documentos no web'!D"&amp;SUM(21,17*37,1))))</f>
        <v/>
      </c>
      <c r="AQ37" s="194" t="str">
        <f t="array" aca="1" ref="AQ37" ca="1">IF($B37="","",IF(ISBLANK(INDIRECT("'R10.Documentos no web'!D"&amp;SUM(21,17*38,1))),"",INDIRECT("'R10.Documentos no web'!D"&amp;SUM(21,17*38,1))))</f>
        <v/>
      </c>
      <c r="AR37" s="194" t="str">
        <f t="array" aca="1" ref="AR37" ca="1">IF($B37="","",IF(ISBLANK(INDIRECT("'R10.Documentos no web'!D"&amp;SUM(21,17*39,1))),"",INDIRECT("'R10.Documentos no web'!D"&amp;SUM(21,17*39,1))))</f>
        <v/>
      </c>
      <c r="AS37" s="194" t="str">
        <f t="array" aca="1" ref="AS37" ca="1">IF($B37="","",IF(ISBLANK(INDIRECT("'R10.Documentos no web'!D"&amp;SUM(21,17*40,1))),"",INDIRECT("'R10.Documentos no web'!D"&amp;SUM(21,17*40,1))))</f>
        <v/>
      </c>
      <c r="AT37" s="194" t="str">
        <f t="array" aca="1" ref="AT37" ca="1">IF($B37="","",IF(ISBLANK(INDIRECT("'R10.Documentos no web'!D"&amp;SUM(21,17*41,1))),"",INDIRECT("'R10.Documentos no web'!D"&amp;SUM(21,17*41,1))))</f>
        <v/>
      </c>
      <c r="AU37" s="194" t="str">
        <f t="array" aca="1" ref="AU37" ca="1">IF($B37="","",IF(ISBLANK(INDIRECT("'R10.Documentos no web'!D"&amp;SUM(21,17*42,1))),"",INDIRECT("'R10.Documentos no web'!D"&amp;SUM(21,17*42,1))))</f>
        <v/>
      </c>
      <c r="AV37" s="194" t="str">
        <f t="array" aca="1" ref="AV37" ca="1">IF($B37="","",IF(ISBLANK(INDIRECT("'R10.Documentos no web'!D"&amp;SUM(21,17*43,1))),"",INDIRECT("'R10.Documentos no web'!D"&amp;SUM(21,17*43,1))))</f>
        <v/>
      </c>
      <c r="AW37" s="194" t="str">
        <f t="array" aca="1" ref="AW37" ca="1">IF($B37="","",IF(ISBLANK(INDIRECT("'R10.Documentos no web'!D"&amp;SUM(21,17*44,1))),"",INDIRECT("'R10.Documentos no web'!D"&amp;SUM(21,17*44,1))))</f>
        <v/>
      </c>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row>
    <row r="38" spans="1:99" ht="20.25" customHeight="1">
      <c r="A38" s="22"/>
      <c r="B38" s="98" t="str">
        <f t="array" ref="B38">IFERROR(INDEX('03.Muestra'!$B$8:$B$17,SMALL(IF("Documento no web"='03.Muestra'!$D$8:$D$17,ROW('03.Muestra'!$B$8:$B$17)-MIN(ROW('03.Muestra'!$D$8:$D$17))+1,""),ROW()-35)),"")</f>
        <v/>
      </c>
      <c r="C38" s="193" t="str">
        <f t="array" ref="C38">IFERROR(INDEX('03.Muestra'!$C$8:$C$17,SMALL(IF("Documento no web"='03.Muestra'!$D$8:$D$17,ROW('03.Muestra'!$C$8:$C$17)-MIN(ROW('03.Muestra'!$D$8:$D$17))+1,""),ROW()-35)),"")</f>
        <v/>
      </c>
      <c r="D38" s="129" t="str">
        <f t="array" ref="D38">IFERROR(INDEX('03.Muestra'!$F$8:$F$17,SMALL(IF("Documento no web"='03.Muestra'!$D$8:$D$17,ROW('03.Muestra'!$F$8:$F$17)-MIN(ROW('03.Muestra'!$D$8:$D$17))+1,""),ROW()-35)),"")</f>
        <v/>
      </c>
      <c r="E38" s="194" t="str">
        <f t="array" aca="1" ref="E38" ca="1">IF($B38="","",IF(ISBLANK(INDIRECT("'R10.Documentos no web'!D"&amp;SUM(21,17*0,1))),"",INDIRECT("'R10.Documentos no web'!D"&amp;SUM(21,17*0,1))))</f>
        <v/>
      </c>
      <c r="F38" s="194" t="str">
        <f t="array" aca="1" ref="F38" ca="1">IF($B38="","",IF(ISBLANK(INDIRECT("'R10.Documentos no web'!D"&amp;SUM(21,17*1,1))),"",INDIRECT("'R10.Documentos no web'!D"&amp;SUM(21,17*1,1))))</f>
        <v/>
      </c>
      <c r="G38" s="194" t="str">
        <f t="array" aca="1" ref="G38" ca="1">IF($B38="","",IF(ISBLANK(INDIRECT("'R10.Documentos no web'!D"&amp;SUM(21,17*2,1))),"",INDIRECT("'R10.Documentos no web'!D"&amp;SUM(21,17*2,1))))</f>
        <v/>
      </c>
      <c r="H38" s="194" t="str">
        <f t="array" aca="1" ref="H38" ca="1">IF($B38="","",IF(ISBLANK(INDIRECT("'R10.Documentos no web'!D"&amp;SUM(21,17*3,1))),"",INDIRECT("'R10.Documentos no web'!D"&amp;SUM(21,17*3,1))))</f>
        <v/>
      </c>
      <c r="I38" s="194" t="str">
        <f t="array" aca="1" ref="I38" ca="1">IF($B38="","",IF(ISBLANK(INDIRECT("'R10.Documentos no web'!D"&amp;SUM(21,17*4,1))),"",INDIRECT("'R10.Documentos no web'!D"&amp;SUM(21,17*4,1))))</f>
        <v/>
      </c>
      <c r="J38" s="194" t="str">
        <f t="array" aca="1" ref="J38" ca="1">IF($B38="","",IF(ISBLANK(INDIRECT("'R10.Documentos no web'!D"&amp;SUM(21,17*5,1))),"",INDIRECT("'R10.Documentos no web'!D"&amp;SUM(21,17*5,1))))</f>
        <v/>
      </c>
      <c r="K38" s="194" t="str">
        <f t="array" aca="1" ref="K38" ca="1">IF($B38="","",IF(ISBLANK(INDIRECT("'R10.Documentos no web'!D"&amp;SUM(21,17*6,1))),"",INDIRECT("'R10.Documentos no web'!D"&amp;SUM(21,17*6,1))))</f>
        <v/>
      </c>
      <c r="L38" s="194" t="str">
        <f t="array" aca="1" ref="L38" ca="1">IF($B38="","",IF(ISBLANK(INDIRECT("'R10.Documentos no web'!D"&amp;SUM(21,17*7,1))),"",INDIRECT("'R10.Documentos no web'!D"&amp;SUM(21,17*7,1))))</f>
        <v/>
      </c>
      <c r="M38" s="194" t="str">
        <f t="array" aca="1" ref="M38" ca="1">IF($B38="","",IF(ISBLANK(INDIRECT("'R10.Documentos no web'!D"&amp;SUM(21,17*8,1))),"",INDIRECT("'R10.Documentos no web'!D"&amp;SUM(21,17*8,1))))</f>
        <v/>
      </c>
      <c r="N38" s="194" t="str">
        <f t="array" aca="1" ref="N38" ca="1">IF($B38="","",IF(ISBLANK(INDIRECT("'R10.Documentos no web'!D"&amp;SUM(21,17*9,1))),"",INDIRECT("'R10.Documentos no web'!D"&amp;SUM(21,17*9,1))))</f>
        <v/>
      </c>
      <c r="O38" s="194" t="str">
        <f t="array" aca="1" ref="O38" ca="1">IF($B38="","",IF(ISBLANK(INDIRECT("'R10.Documentos no web'!D"&amp;SUM(21,17*10,1))),"",INDIRECT("'R10.Documentos no web'!D"&amp;SUM(21,17*10,1))))</f>
        <v/>
      </c>
      <c r="P38" s="194" t="str">
        <f t="array" aca="1" ref="P38" ca="1">IF($B38="","",IF(ISBLANK(INDIRECT("'R10.Documentos no web'!D"&amp;SUM(21,17*11,1))),"",INDIRECT("'R10.Documentos no web'!D"&amp;SUM(21,17*11,1))))</f>
        <v/>
      </c>
      <c r="Q38" s="194" t="str">
        <f t="array" aca="1" ref="Q38" ca="1">IF($B38="","",IF(ISBLANK(INDIRECT("'R10.Documentos no web'!D"&amp;SUM(21,17*12,1))),"",INDIRECT("'R10.Documentos no web'!D"&amp;SUM(21,17*12,1))))</f>
        <v/>
      </c>
      <c r="R38" s="194" t="str">
        <f t="array" aca="1" ref="R38" ca="1">IF($B38="","",IF(ISBLANK(INDIRECT("'R10.Documentos no web'!D"&amp;SUM(21,17*13,1))),"",INDIRECT("'R10.Documentos no web'!D"&amp;SUM(21,17*13,1))))</f>
        <v/>
      </c>
      <c r="S38" s="194" t="str">
        <f t="array" aca="1" ref="S38" ca="1">IF($B38="","",IF(ISBLANK(INDIRECT("'R10.Documentos no web'!D"&amp;SUM(21,17*14,1))),"",INDIRECT("'R10.Documentos no web'!D"&amp;SUM(21,17*14,1))))</f>
        <v/>
      </c>
      <c r="T38" s="194" t="str">
        <f t="array" aca="1" ref="T38" ca="1">IF($B38="","",IF(ISBLANK(INDIRECT("'R10.Documentos no web'!D"&amp;SUM(21,17*15,1))),"",INDIRECT("'R10.Documentos no web'!D"&amp;SUM(21,17*15,1))))</f>
        <v/>
      </c>
      <c r="U38" s="194" t="str">
        <f t="array" aca="1" ref="U38" ca="1">IF($B38="","",IF(ISBLANK(INDIRECT("'R10.Documentos no web'!D"&amp;SUM(21,17*16,1))),"",INDIRECT("'R10.Documentos no web'!D"&amp;SUM(21,17*16,1))))</f>
        <v/>
      </c>
      <c r="V38" s="194" t="str">
        <f t="array" aca="1" ref="V38" ca="1">IF($B38="","",IF(ISBLANK(INDIRECT("'R10.Documentos no web'!D"&amp;SUM(21,17*17,1))),"",INDIRECT("'R10.Documentos no web'!D"&amp;SUM(21,17*17,1))))</f>
        <v/>
      </c>
      <c r="W38" s="194" t="str">
        <f t="array" aca="1" ref="W38" ca="1">IF($B38="","",IF(ISBLANK(INDIRECT("'R10.Documentos no web'!D"&amp;SUM(21,17*18,1))),"",INDIRECT("'R10.Documentos no web'!D"&amp;SUM(21,17*18,1))))</f>
        <v/>
      </c>
      <c r="X38" s="194" t="str">
        <f t="array" aca="1" ref="X38" ca="1">IF($B38="","",IF(ISBLANK(INDIRECT("'R10.Documentos no web'!D"&amp;SUM(21,17*19,1))),"",INDIRECT("'R10.Documentos no web'!D"&amp;SUM(21,17*19,1))))</f>
        <v/>
      </c>
      <c r="Y38" s="194" t="str">
        <f t="array" aca="1" ref="Y38" ca="1">IF($B38="","",IF(ISBLANK(INDIRECT("'R10.Documentos no web'!D"&amp;SUM(21,17*20,1))),"",INDIRECT("'R10.Documentos no web'!D"&amp;SUM(21,17*20,1))))</f>
        <v/>
      </c>
      <c r="Z38" s="194" t="str">
        <f t="array" aca="1" ref="Z38" ca="1">IF($B38="","",IF(ISBLANK(INDIRECT("'R10.Documentos no web'!D"&amp;SUM(21,17*21,1))),"",INDIRECT("'R10.Documentos no web'!D"&amp;SUM(21,17*21,1))))</f>
        <v/>
      </c>
      <c r="AA38" s="194" t="str">
        <f t="array" aca="1" ref="AA38" ca="1">IF($B38="","",IF(ISBLANK(INDIRECT("'R10.Documentos no web'!D"&amp;SUM(21,17*22,1))),"",INDIRECT("'R10.Documentos no web'!D"&amp;SUM(21,17*22,1))))</f>
        <v/>
      </c>
      <c r="AB38" s="194" t="str">
        <f t="array" aca="1" ref="AB38" ca="1">IF($B38="","",IF(ISBLANK(INDIRECT("'R10.Documentos no web'!D"&amp;SUM(21,17*23,1))),"",INDIRECT("'R10.Documentos no web'!D"&amp;SUM(21,17*23,1))))</f>
        <v/>
      </c>
      <c r="AC38" s="194" t="str">
        <f t="array" aca="1" ref="AC38" ca="1">IF($B38="","",IF(ISBLANK(INDIRECT("'R10.Documentos no web'!D"&amp;SUM(21,17*24,1))),"",INDIRECT("'R10.Documentos no web'!D"&amp;SUM(21,17*24,1))))</f>
        <v/>
      </c>
      <c r="AD38" s="194" t="str">
        <f t="array" aca="1" ref="AD38" ca="1">IF($B38="","",IF(ISBLANK(INDIRECT("'R10.Documentos no web'!D"&amp;SUM(21,17*25,1))),"",INDIRECT("'R10.Documentos no web'!D"&amp;SUM(21,17*25,1))))</f>
        <v/>
      </c>
      <c r="AE38" s="194" t="str">
        <f t="array" aca="1" ref="AE38" ca="1">IF($B38="","",IF(ISBLANK(INDIRECT("'R10.Documentos no web'!D"&amp;SUM(21,17*26,1))),"",INDIRECT("'R10.Documentos no web'!D"&amp;SUM(21,17*26,1))))</f>
        <v/>
      </c>
      <c r="AF38" s="194" t="str">
        <f t="array" aca="1" ref="AF38" ca="1">IF($B38="","",IF(ISBLANK(INDIRECT("'R10.Documentos no web'!D"&amp;SUM(21,17*27,1))),"",INDIRECT("'R10.Documentos no web'!D"&amp;SUM(21,17*27,1))))</f>
        <v/>
      </c>
      <c r="AG38" s="194" t="str">
        <f t="array" aca="1" ref="AG38" ca="1">IF($B38="","",IF(ISBLANK(INDIRECT("'R10.Documentos no web'!D"&amp;SUM(21,17*28,1))),"",INDIRECT("'R10.Documentos no web'!D"&amp;SUM(21,17*28,1))))</f>
        <v/>
      </c>
      <c r="AH38" s="194" t="str">
        <f t="array" aca="1" ref="AH38" ca="1">IF($B38="","",IF(ISBLANK(INDIRECT("'R10.Documentos no web'!D"&amp;SUM(21,17*29,1))),"",INDIRECT("'R10.Documentos no web'!D"&amp;SUM(21,17*29,1))))</f>
        <v/>
      </c>
      <c r="AI38" s="194" t="str">
        <f t="array" aca="1" ref="AI38" ca="1">IF($B38="","",IF(ISBLANK(INDIRECT("'R10.Documentos no web'!D"&amp;SUM(21,17*30,1))),"",INDIRECT("'R10.Documentos no web'!D"&amp;SUM(21,17*30,1))))</f>
        <v/>
      </c>
      <c r="AJ38" s="194" t="str">
        <f t="array" aca="1" ref="AJ38" ca="1">IF($B38="","",IF(ISBLANK(INDIRECT("'R10.Documentos no web'!D"&amp;SUM(21,17*31,1))),"",INDIRECT("'R10.Documentos no web'!D"&amp;SUM(21,17*31,1))))</f>
        <v/>
      </c>
      <c r="AK38" s="194" t="str">
        <f t="array" aca="1" ref="AK38" ca="1">IF($B38="","",IF(ISBLANK(INDIRECT("'R10.Documentos no web'!D"&amp;SUM(21,17*32,1))),"",INDIRECT("'R10.Documentos no web'!D"&amp;SUM(21,17*32,1))))</f>
        <v/>
      </c>
      <c r="AL38" s="194" t="str">
        <f t="array" aca="1" ref="AL38" ca="1">IF($B38="","",IF(ISBLANK(INDIRECT("'R10.Documentos no web'!D"&amp;SUM(21,17*33,1))),"",INDIRECT("'R10.Documentos no web'!D"&amp;SUM(21,17*33,1))))</f>
        <v/>
      </c>
      <c r="AM38" s="194" t="str">
        <f t="array" aca="1" ref="AM38" ca="1">IF($B38="","",IF(ISBLANK(INDIRECT("'R10.Documentos no web'!D"&amp;SUM(21,17*34,1))),"",INDIRECT("'R10.Documentos no web'!D"&amp;SUM(21,17*34,1))))</f>
        <v/>
      </c>
      <c r="AN38" s="194" t="str">
        <f t="array" aca="1" ref="AN38" ca="1">IF($B38="","",IF(ISBLANK(INDIRECT("'R10.Documentos no web'!D"&amp;SUM(21,17*35,1))),"",INDIRECT("'R10.Documentos no web'!D"&amp;SUM(21,17*35,1))))</f>
        <v/>
      </c>
      <c r="AO38" s="194" t="str">
        <f t="array" aca="1" ref="AO38" ca="1">IF($B38="","",IF(ISBLANK(INDIRECT("'R10.Documentos no web'!D"&amp;SUM(21,17*36,1))),"",INDIRECT("'R10.Documentos no web'!D"&amp;SUM(21,17*36,1))))</f>
        <v/>
      </c>
      <c r="AP38" s="194" t="str">
        <f t="array" aca="1" ref="AP38" ca="1">IF($B38="","",IF(ISBLANK(INDIRECT("'R10.Documentos no web'!D"&amp;SUM(21,17*37,1))),"",INDIRECT("'R10.Documentos no web'!D"&amp;SUM(21,17*37,1))))</f>
        <v/>
      </c>
      <c r="AQ38" s="194" t="str">
        <f t="array" aca="1" ref="AQ38" ca="1">IF($B38="","",IF(ISBLANK(INDIRECT("'R10.Documentos no web'!D"&amp;SUM(21,17*38,1))),"",INDIRECT("'R10.Documentos no web'!D"&amp;SUM(21,17*38,1))))</f>
        <v/>
      </c>
      <c r="AR38" s="194" t="str">
        <f t="array" aca="1" ref="AR38" ca="1">IF($B38="","",IF(ISBLANK(INDIRECT("'R10.Documentos no web'!D"&amp;SUM(21,17*39,1))),"",INDIRECT("'R10.Documentos no web'!D"&amp;SUM(21,17*39,1))))</f>
        <v/>
      </c>
      <c r="AS38" s="194" t="str">
        <f t="array" aca="1" ref="AS38" ca="1">IF($B38="","",IF(ISBLANK(INDIRECT("'R10.Documentos no web'!D"&amp;SUM(21,17*40,1))),"",INDIRECT("'R10.Documentos no web'!D"&amp;SUM(21,17*40,1))))</f>
        <v/>
      </c>
      <c r="AT38" s="194" t="str">
        <f t="array" aca="1" ref="AT38" ca="1">IF($B38="","",IF(ISBLANK(INDIRECT("'R10.Documentos no web'!D"&amp;SUM(21,17*41,1))),"",INDIRECT("'R10.Documentos no web'!D"&amp;SUM(21,17*41,1))))</f>
        <v/>
      </c>
      <c r="AU38" s="194" t="str">
        <f t="array" aca="1" ref="AU38" ca="1">IF($B38="","",IF(ISBLANK(INDIRECT("'R10.Documentos no web'!D"&amp;SUM(21,17*42,1))),"",INDIRECT("'R10.Documentos no web'!D"&amp;SUM(21,17*42,1))))</f>
        <v/>
      </c>
      <c r="AV38" s="194" t="str">
        <f t="array" aca="1" ref="AV38" ca="1">IF($B38="","",IF(ISBLANK(INDIRECT("'R10.Documentos no web'!D"&amp;SUM(21,17*43,1))),"",INDIRECT("'R10.Documentos no web'!D"&amp;SUM(21,17*43,1))))</f>
        <v/>
      </c>
      <c r="AW38" s="194" t="str">
        <f t="array" aca="1" ref="AW38" ca="1">IF($B38="","",IF(ISBLANK(INDIRECT("'R10.Documentos no web'!D"&amp;SUM(21,17*44,1))),"",INDIRECT("'R10.Documentos no web'!D"&amp;SUM(21,17*44,1))))</f>
        <v/>
      </c>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row>
    <row r="39" spans="1:99" ht="20.25" customHeight="1">
      <c r="A39" s="22"/>
      <c r="B39" s="98" t="str">
        <f t="array" ref="B39">IFERROR(INDEX('03.Muestra'!$B$8:$B$17,SMALL(IF("Documento no web"='03.Muestra'!$D$8:$D$17,ROW('03.Muestra'!$B$8:$B$17)-MIN(ROW('03.Muestra'!$D$8:$D$17))+1,""),ROW()-35)),"")</f>
        <v/>
      </c>
      <c r="C39" s="193" t="str">
        <f t="array" ref="C39">IFERROR(INDEX('03.Muestra'!$C$8:$C$17,SMALL(IF("Documento no web"='03.Muestra'!$D$8:$D$17,ROW('03.Muestra'!$C$8:$C$17)-MIN(ROW('03.Muestra'!$D$8:$D$17))+1,""),ROW()-35)),"")</f>
        <v/>
      </c>
      <c r="D39" s="129" t="str">
        <f t="array" ref="D39">IFERROR(INDEX('03.Muestra'!$F$8:$F$17,SMALL(IF("Documento no web"='03.Muestra'!$D$8:$D$17,ROW('03.Muestra'!$F$8:$F$17)-MIN(ROW('03.Muestra'!$D$8:$D$17))+1,""),ROW()-35)),"")</f>
        <v/>
      </c>
      <c r="E39" s="194" t="str">
        <f t="array" aca="1" ref="E39" ca="1">IF($B39="","",IF(ISBLANK(INDIRECT("'R10.Documentos no web'!D"&amp;SUM(21,17*0,1))),"",INDIRECT("'R10.Documentos no web'!D"&amp;SUM(21,17*0,1))))</f>
        <v/>
      </c>
      <c r="F39" s="194" t="str">
        <f t="array" aca="1" ref="F39" ca="1">IF($B39="","",IF(ISBLANK(INDIRECT("'R10.Documentos no web'!D"&amp;SUM(21,17*1,1))),"",INDIRECT("'R10.Documentos no web'!D"&amp;SUM(21,17*1,1))))</f>
        <v/>
      </c>
      <c r="G39" s="194" t="str">
        <f t="array" aca="1" ref="G39" ca="1">IF($B39="","",IF(ISBLANK(INDIRECT("'R10.Documentos no web'!D"&amp;SUM(21,17*2,1))),"",INDIRECT("'R10.Documentos no web'!D"&amp;SUM(21,17*2,1))))</f>
        <v/>
      </c>
      <c r="H39" s="194" t="str">
        <f t="array" aca="1" ref="H39" ca="1">IF($B39="","",IF(ISBLANK(INDIRECT("'R10.Documentos no web'!D"&amp;SUM(21,17*3,1))),"",INDIRECT("'R10.Documentos no web'!D"&amp;SUM(21,17*3,1))))</f>
        <v/>
      </c>
      <c r="I39" s="194" t="str">
        <f t="array" aca="1" ref="I39" ca="1">IF($B39="","",IF(ISBLANK(INDIRECT("'R10.Documentos no web'!D"&amp;SUM(21,17*4,1))),"",INDIRECT("'R10.Documentos no web'!D"&amp;SUM(21,17*4,1))))</f>
        <v/>
      </c>
      <c r="J39" s="194" t="str">
        <f t="array" aca="1" ref="J39" ca="1">IF($B39="","",IF(ISBLANK(INDIRECT("'R10.Documentos no web'!D"&amp;SUM(21,17*5,1))),"",INDIRECT("'R10.Documentos no web'!D"&amp;SUM(21,17*5,1))))</f>
        <v/>
      </c>
      <c r="K39" s="194" t="str">
        <f t="array" aca="1" ref="K39" ca="1">IF($B39="","",IF(ISBLANK(INDIRECT("'R10.Documentos no web'!D"&amp;SUM(21,17*6,1))),"",INDIRECT("'R10.Documentos no web'!D"&amp;SUM(21,17*6,1))))</f>
        <v/>
      </c>
      <c r="L39" s="194" t="str">
        <f t="array" aca="1" ref="L39" ca="1">IF($B39="","",IF(ISBLANK(INDIRECT("'R10.Documentos no web'!D"&amp;SUM(21,17*7,1))),"",INDIRECT("'R10.Documentos no web'!D"&amp;SUM(21,17*7,1))))</f>
        <v/>
      </c>
      <c r="M39" s="194" t="str">
        <f t="array" aca="1" ref="M39" ca="1">IF($B39="","",IF(ISBLANK(INDIRECT("'R10.Documentos no web'!D"&amp;SUM(21,17*8,1))),"",INDIRECT("'R10.Documentos no web'!D"&amp;SUM(21,17*8,1))))</f>
        <v/>
      </c>
      <c r="N39" s="194" t="str">
        <f t="array" aca="1" ref="N39" ca="1">IF($B39="","",IF(ISBLANK(INDIRECT("'R10.Documentos no web'!D"&amp;SUM(21,17*9,1))),"",INDIRECT("'R10.Documentos no web'!D"&amp;SUM(21,17*9,1))))</f>
        <v/>
      </c>
      <c r="O39" s="194" t="str">
        <f t="array" aca="1" ref="O39" ca="1">IF($B39="","",IF(ISBLANK(INDIRECT("'R10.Documentos no web'!D"&amp;SUM(21,17*10,1))),"",INDIRECT("'R10.Documentos no web'!D"&amp;SUM(21,17*10,1))))</f>
        <v/>
      </c>
      <c r="P39" s="194" t="str">
        <f t="array" aca="1" ref="P39" ca="1">IF($B39="","",IF(ISBLANK(INDIRECT("'R10.Documentos no web'!D"&amp;SUM(21,17*11,1))),"",INDIRECT("'R10.Documentos no web'!D"&amp;SUM(21,17*11,1))))</f>
        <v/>
      </c>
      <c r="Q39" s="194" t="str">
        <f t="array" aca="1" ref="Q39" ca="1">IF($B39="","",IF(ISBLANK(INDIRECT("'R10.Documentos no web'!D"&amp;SUM(21,17*12,1))),"",INDIRECT("'R10.Documentos no web'!D"&amp;SUM(21,17*12,1))))</f>
        <v/>
      </c>
      <c r="R39" s="194" t="str">
        <f t="array" aca="1" ref="R39" ca="1">IF($B39="","",IF(ISBLANK(INDIRECT("'R10.Documentos no web'!D"&amp;SUM(21,17*13,1))),"",INDIRECT("'R10.Documentos no web'!D"&amp;SUM(21,17*13,1))))</f>
        <v/>
      </c>
      <c r="S39" s="194" t="str">
        <f t="array" aca="1" ref="S39" ca="1">IF($B39="","",IF(ISBLANK(INDIRECT("'R10.Documentos no web'!D"&amp;SUM(21,17*14,1))),"",INDIRECT("'R10.Documentos no web'!D"&amp;SUM(21,17*14,1))))</f>
        <v/>
      </c>
      <c r="T39" s="194" t="str">
        <f t="array" aca="1" ref="T39" ca="1">IF($B39="","",IF(ISBLANK(INDIRECT("'R10.Documentos no web'!D"&amp;SUM(21,17*15,1))),"",INDIRECT("'R10.Documentos no web'!D"&amp;SUM(21,17*15,1))))</f>
        <v/>
      </c>
      <c r="U39" s="194" t="str">
        <f t="array" aca="1" ref="U39" ca="1">IF($B39="","",IF(ISBLANK(INDIRECT("'R10.Documentos no web'!D"&amp;SUM(21,17*16,1))),"",INDIRECT("'R10.Documentos no web'!D"&amp;SUM(21,17*16,1))))</f>
        <v/>
      </c>
      <c r="V39" s="194" t="str">
        <f t="array" aca="1" ref="V39" ca="1">IF($B39="","",IF(ISBLANK(INDIRECT("'R10.Documentos no web'!D"&amp;SUM(21,17*17,1))),"",INDIRECT("'R10.Documentos no web'!D"&amp;SUM(21,17*17,1))))</f>
        <v/>
      </c>
      <c r="W39" s="194" t="str">
        <f t="array" aca="1" ref="W39" ca="1">IF($B39="","",IF(ISBLANK(INDIRECT("'R10.Documentos no web'!D"&amp;SUM(21,17*18,1))),"",INDIRECT("'R10.Documentos no web'!D"&amp;SUM(21,17*18,1))))</f>
        <v/>
      </c>
      <c r="X39" s="194" t="str">
        <f t="array" aca="1" ref="X39" ca="1">IF($B39="","",IF(ISBLANK(INDIRECT("'R10.Documentos no web'!D"&amp;SUM(21,17*19,1))),"",INDIRECT("'R10.Documentos no web'!D"&amp;SUM(21,17*19,1))))</f>
        <v/>
      </c>
      <c r="Y39" s="194" t="str">
        <f t="array" aca="1" ref="Y39" ca="1">IF($B39="","",IF(ISBLANK(INDIRECT("'R10.Documentos no web'!D"&amp;SUM(21,17*20,1))),"",INDIRECT("'R10.Documentos no web'!D"&amp;SUM(21,17*20,1))))</f>
        <v/>
      </c>
      <c r="Z39" s="194" t="str">
        <f t="array" aca="1" ref="Z39" ca="1">IF($B39="","",IF(ISBLANK(INDIRECT("'R10.Documentos no web'!D"&amp;SUM(21,17*21,1))),"",INDIRECT("'R10.Documentos no web'!D"&amp;SUM(21,17*21,1))))</f>
        <v/>
      </c>
      <c r="AA39" s="194" t="str">
        <f t="array" aca="1" ref="AA39" ca="1">IF($B39="","",IF(ISBLANK(INDIRECT("'R10.Documentos no web'!D"&amp;SUM(21,17*22,1))),"",INDIRECT("'R10.Documentos no web'!D"&amp;SUM(21,17*22,1))))</f>
        <v/>
      </c>
      <c r="AB39" s="194" t="str">
        <f t="array" aca="1" ref="AB39" ca="1">IF($B39="","",IF(ISBLANK(INDIRECT("'R10.Documentos no web'!D"&amp;SUM(21,17*23,1))),"",INDIRECT("'R10.Documentos no web'!D"&amp;SUM(21,17*23,1))))</f>
        <v/>
      </c>
      <c r="AC39" s="194" t="str">
        <f t="array" aca="1" ref="AC39" ca="1">IF($B39="","",IF(ISBLANK(INDIRECT("'R10.Documentos no web'!D"&amp;SUM(21,17*24,1))),"",INDIRECT("'R10.Documentos no web'!D"&amp;SUM(21,17*24,1))))</f>
        <v/>
      </c>
      <c r="AD39" s="194" t="str">
        <f t="array" aca="1" ref="AD39" ca="1">IF($B39="","",IF(ISBLANK(INDIRECT("'R10.Documentos no web'!D"&amp;SUM(21,17*25,1))),"",INDIRECT("'R10.Documentos no web'!D"&amp;SUM(21,17*25,1))))</f>
        <v/>
      </c>
      <c r="AE39" s="194" t="str">
        <f t="array" aca="1" ref="AE39" ca="1">IF($B39="","",IF(ISBLANK(INDIRECT("'R10.Documentos no web'!D"&amp;SUM(21,17*26,1))),"",INDIRECT("'R10.Documentos no web'!D"&amp;SUM(21,17*26,1))))</f>
        <v/>
      </c>
      <c r="AF39" s="194" t="str">
        <f t="array" aca="1" ref="AF39" ca="1">IF($B39="","",IF(ISBLANK(INDIRECT("'R10.Documentos no web'!D"&amp;SUM(21,17*27,1))),"",INDIRECT("'R10.Documentos no web'!D"&amp;SUM(21,17*27,1))))</f>
        <v/>
      </c>
      <c r="AG39" s="194" t="str">
        <f t="array" aca="1" ref="AG39" ca="1">IF($B39="","",IF(ISBLANK(INDIRECT("'R10.Documentos no web'!D"&amp;SUM(21,17*28,1))),"",INDIRECT("'R10.Documentos no web'!D"&amp;SUM(21,17*28,1))))</f>
        <v/>
      </c>
      <c r="AH39" s="194" t="str">
        <f t="array" aca="1" ref="AH39" ca="1">IF($B39="","",IF(ISBLANK(INDIRECT("'R10.Documentos no web'!D"&amp;SUM(21,17*29,1))),"",INDIRECT("'R10.Documentos no web'!D"&amp;SUM(21,17*29,1))))</f>
        <v/>
      </c>
      <c r="AI39" s="194" t="str">
        <f t="array" aca="1" ref="AI39" ca="1">IF($B39="","",IF(ISBLANK(INDIRECT("'R10.Documentos no web'!D"&amp;SUM(21,17*30,1))),"",INDIRECT("'R10.Documentos no web'!D"&amp;SUM(21,17*30,1))))</f>
        <v/>
      </c>
      <c r="AJ39" s="194" t="str">
        <f t="array" aca="1" ref="AJ39" ca="1">IF($B39="","",IF(ISBLANK(INDIRECT("'R10.Documentos no web'!D"&amp;SUM(21,17*31,1))),"",INDIRECT("'R10.Documentos no web'!D"&amp;SUM(21,17*31,1))))</f>
        <v/>
      </c>
      <c r="AK39" s="194" t="str">
        <f t="array" aca="1" ref="AK39" ca="1">IF($B39="","",IF(ISBLANK(INDIRECT("'R10.Documentos no web'!D"&amp;SUM(21,17*32,1))),"",INDIRECT("'R10.Documentos no web'!D"&amp;SUM(21,17*32,1))))</f>
        <v/>
      </c>
      <c r="AL39" s="194" t="str">
        <f t="array" aca="1" ref="AL39" ca="1">IF($B39="","",IF(ISBLANK(INDIRECT("'R10.Documentos no web'!D"&amp;SUM(21,17*33,1))),"",INDIRECT("'R10.Documentos no web'!D"&amp;SUM(21,17*33,1))))</f>
        <v/>
      </c>
      <c r="AM39" s="194" t="str">
        <f t="array" aca="1" ref="AM39" ca="1">IF($B39="","",IF(ISBLANK(INDIRECT("'R10.Documentos no web'!D"&amp;SUM(21,17*34,1))),"",INDIRECT("'R10.Documentos no web'!D"&amp;SUM(21,17*34,1))))</f>
        <v/>
      </c>
      <c r="AN39" s="194" t="str">
        <f t="array" aca="1" ref="AN39" ca="1">IF($B39="","",IF(ISBLANK(INDIRECT("'R10.Documentos no web'!D"&amp;SUM(21,17*35,1))),"",INDIRECT("'R10.Documentos no web'!D"&amp;SUM(21,17*35,1))))</f>
        <v/>
      </c>
      <c r="AO39" s="194" t="str">
        <f t="array" aca="1" ref="AO39" ca="1">IF($B39="","",IF(ISBLANK(INDIRECT("'R10.Documentos no web'!D"&amp;SUM(21,17*36,1))),"",INDIRECT("'R10.Documentos no web'!D"&amp;SUM(21,17*36,1))))</f>
        <v/>
      </c>
      <c r="AP39" s="194" t="str">
        <f t="array" aca="1" ref="AP39" ca="1">IF($B39="","",IF(ISBLANK(INDIRECT("'R10.Documentos no web'!D"&amp;SUM(21,17*37,1))),"",INDIRECT("'R10.Documentos no web'!D"&amp;SUM(21,17*37,1))))</f>
        <v/>
      </c>
      <c r="AQ39" s="194" t="str">
        <f t="array" aca="1" ref="AQ39" ca="1">IF($B39="","",IF(ISBLANK(INDIRECT("'R10.Documentos no web'!D"&amp;SUM(21,17*38,1))),"",INDIRECT("'R10.Documentos no web'!D"&amp;SUM(21,17*38,1))))</f>
        <v/>
      </c>
      <c r="AR39" s="194" t="str">
        <f t="array" aca="1" ref="AR39" ca="1">IF($B39="","",IF(ISBLANK(INDIRECT("'R10.Documentos no web'!D"&amp;SUM(21,17*39,1))),"",INDIRECT("'R10.Documentos no web'!D"&amp;SUM(21,17*39,1))))</f>
        <v/>
      </c>
      <c r="AS39" s="194" t="str">
        <f t="array" aca="1" ref="AS39" ca="1">IF($B39="","",IF(ISBLANK(INDIRECT("'R10.Documentos no web'!D"&amp;SUM(21,17*40,1))),"",INDIRECT("'R10.Documentos no web'!D"&amp;SUM(21,17*40,1))))</f>
        <v/>
      </c>
      <c r="AT39" s="194" t="str">
        <f t="array" aca="1" ref="AT39" ca="1">IF($B39="","",IF(ISBLANK(INDIRECT("'R10.Documentos no web'!D"&amp;SUM(21,17*41,1))),"",INDIRECT("'R10.Documentos no web'!D"&amp;SUM(21,17*41,1))))</f>
        <v/>
      </c>
      <c r="AU39" s="194" t="str">
        <f t="array" aca="1" ref="AU39" ca="1">IF($B39="","",IF(ISBLANK(INDIRECT("'R10.Documentos no web'!D"&amp;SUM(21,17*42,1))),"",INDIRECT("'R10.Documentos no web'!D"&amp;SUM(21,17*42,1))))</f>
        <v/>
      </c>
      <c r="AV39" s="194" t="str">
        <f t="array" aca="1" ref="AV39" ca="1">IF($B39="","",IF(ISBLANK(INDIRECT("'R10.Documentos no web'!D"&amp;SUM(21,17*43,1))),"",INDIRECT("'R10.Documentos no web'!D"&amp;SUM(21,17*43,1))))</f>
        <v/>
      </c>
      <c r="AW39" s="194" t="str">
        <f t="array" aca="1" ref="AW39" ca="1">IF($B39="","",IF(ISBLANK(INDIRECT("'R10.Documentos no web'!D"&amp;SUM(21,17*44,1))),"",INDIRECT("'R10.Documentos no web'!D"&amp;SUM(21,17*44,1))))</f>
        <v/>
      </c>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row>
    <row r="40" spans="1:99" ht="20.25" customHeight="1">
      <c r="A40" s="22"/>
      <c r="B40" s="98" t="str">
        <f t="array" ref="B40">IFERROR(INDEX('03.Muestra'!$B$8:$B$17,SMALL(IF("Documento no web"='03.Muestra'!$D$8:$D$17,ROW('03.Muestra'!$B$8:$B$17)-MIN(ROW('03.Muestra'!$D$8:$D$17))+1,""),ROW()-35)),"")</f>
        <v/>
      </c>
      <c r="C40" s="193" t="str">
        <f t="array" ref="C40">IFERROR(INDEX('03.Muestra'!$C$8:$C$17,SMALL(IF("Documento no web"='03.Muestra'!$D$8:$D$17,ROW('03.Muestra'!$C$8:$C$17)-MIN(ROW('03.Muestra'!$D$8:$D$17))+1,""),ROW()-35)),"")</f>
        <v/>
      </c>
      <c r="D40" s="129" t="str">
        <f t="array" ref="D40">IFERROR(INDEX('03.Muestra'!$F$8:$F$17,SMALL(IF("Documento no web"='03.Muestra'!$D$8:$D$17,ROW('03.Muestra'!$F$8:$F$17)-MIN(ROW('03.Muestra'!$D$8:$D$17))+1,""),ROW()-35)),"")</f>
        <v/>
      </c>
      <c r="E40" s="194" t="str">
        <f t="array" aca="1" ref="E40" ca="1">IF($B40="","",IF(ISBLANK(INDIRECT("'R10.Documentos no web'!D"&amp;SUM(21,17*0,1))),"",INDIRECT("'R10.Documentos no web'!D"&amp;SUM(21,17*0,1))))</f>
        <v/>
      </c>
      <c r="F40" s="194" t="str">
        <f t="array" aca="1" ref="F40" ca="1">IF($B40="","",IF(ISBLANK(INDIRECT("'R10.Documentos no web'!D"&amp;SUM(21,17*1,1))),"",INDIRECT("'R10.Documentos no web'!D"&amp;SUM(21,17*1,1))))</f>
        <v/>
      </c>
      <c r="G40" s="194" t="str">
        <f t="array" aca="1" ref="G40" ca="1">IF($B40="","",IF(ISBLANK(INDIRECT("'R10.Documentos no web'!D"&amp;SUM(21,17*2,1))),"",INDIRECT("'R10.Documentos no web'!D"&amp;SUM(21,17*2,1))))</f>
        <v/>
      </c>
      <c r="H40" s="194" t="str">
        <f t="array" aca="1" ref="H40" ca="1">IF($B40="","",IF(ISBLANK(INDIRECT("'R10.Documentos no web'!D"&amp;SUM(21,17*3,1))),"",INDIRECT("'R10.Documentos no web'!D"&amp;SUM(21,17*3,1))))</f>
        <v/>
      </c>
      <c r="I40" s="194" t="str">
        <f t="array" aca="1" ref="I40" ca="1">IF($B40="","",IF(ISBLANK(INDIRECT("'R10.Documentos no web'!D"&amp;SUM(21,17*4,1))),"",INDIRECT("'R10.Documentos no web'!D"&amp;SUM(21,17*4,1))))</f>
        <v/>
      </c>
      <c r="J40" s="194" t="str">
        <f t="array" aca="1" ref="J40" ca="1">IF($B40="","",IF(ISBLANK(INDIRECT("'R10.Documentos no web'!D"&amp;SUM(21,17*5,1))),"",INDIRECT("'R10.Documentos no web'!D"&amp;SUM(21,17*5,1))))</f>
        <v/>
      </c>
      <c r="K40" s="194" t="str">
        <f t="array" aca="1" ref="K40" ca="1">IF($B40="","",IF(ISBLANK(INDIRECT("'R10.Documentos no web'!D"&amp;SUM(21,17*6,1))),"",INDIRECT("'R10.Documentos no web'!D"&amp;SUM(21,17*6,1))))</f>
        <v/>
      </c>
      <c r="L40" s="194" t="str">
        <f t="array" aca="1" ref="L40" ca="1">IF($B40="","",IF(ISBLANK(INDIRECT("'R10.Documentos no web'!D"&amp;SUM(21,17*7,1))),"",INDIRECT("'R10.Documentos no web'!D"&amp;SUM(21,17*7,1))))</f>
        <v/>
      </c>
      <c r="M40" s="194" t="str">
        <f t="array" aca="1" ref="M40" ca="1">IF($B40="","",IF(ISBLANK(INDIRECT("'R10.Documentos no web'!D"&amp;SUM(21,17*8,1))),"",INDIRECT("'R10.Documentos no web'!D"&amp;SUM(21,17*8,1))))</f>
        <v/>
      </c>
      <c r="N40" s="194" t="str">
        <f t="array" aca="1" ref="N40" ca="1">IF($B40="","",IF(ISBLANK(INDIRECT("'R10.Documentos no web'!D"&amp;SUM(21,17*9,1))),"",INDIRECT("'R10.Documentos no web'!D"&amp;SUM(21,17*9,1))))</f>
        <v/>
      </c>
      <c r="O40" s="194" t="str">
        <f t="array" aca="1" ref="O40" ca="1">IF($B40="","",IF(ISBLANK(INDIRECT("'R10.Documentos no web'!D"&amp;SUM(21,17*10,1))),"",INDIRECT("'R10.Documentos no web'!D"&amp;SUM(21,17*10,1))))</f>
        <v/>
      </c>
      <c r="P40" s="194" t="str">
        <f t="array" aca="1" ref="P40" ca="1">IF($B40="","",IF(ISBLANK(INDIRECT("'R10.Documentos no web'!D"&amp;SUM(21,17*11,1))),"",INDIRECT("'R10.Documentos no web'!D"&amp;SUM(21,17*11,1))))</f>
        <v/>
      </c>
      <c r="Q40" s="194" t="str">
        <f t="array" aca="1" ref="Q40" ca="1">IF($B40="","",IF(ISBLANK(INDIRECT("'R10.Documentos no web'!D"&amp;SUM(21,17*12,1))),"",INDIRECT("'R10.Documentos no web'!D"&amp;SUM(21,17*12,1))))</f>
        <v/>
      </c>
      <c r="R40" s="194" t="str">
        <f t="array" aca="1" ref="R40" ca="1">IF($B40="","",IF(ISBLANK(INDIRECT("'R10.Documentos no web'!D"&amp;SUM(21,17*13,1))),"",INDIRECT("'R10.Documentos no web'!D"&amp;SUM(21,17*13,1))))</f>
        <v/>
      </c>
      <c r="S40" s="194" t="str">
        <f t="array" aca="1" ref="S40" ca="1">IF($B40="","",IF(ISBLANK(INDIRECT("'R10.Documentos no web'!D"&amp;SUM(21,17*14,1))),"",INDIRECT("'R10.Documentos no web'!D"&amp;SUM(21,17*14,1))))</f>
        <v/>
      </c>
      <c r="T40" s="194" t="str">
        <f t="array" aca="1" ref="T40" ca="1">IF($B40="","",IF(ISBLANK(INDIRECT("'R10.Documentos no web'!D"&amp;SUM(21,17*15,1))),"",INDIRECT("'R10.Documentos no web'!D"&amp;SUM(21,17*15,1))))</f>
        <v/>
      </c>
      <c r="U40" s="194" t="str">
        <f t="array" aca="1" ref="U40" ca="1">IF($B40="","",IF(ISBLANK(INDIRECT("'R10.Documentos no web'!D"&amp;SUM(21,17*16,1))),"",INDIRECT("'R10.Documentos no web'!D"&amp;SUM(21,17*16,1))))</f>
        <v/>
      </c>
      <c r="V40" s="194" t="str">
        <f t="array" aca="1" ref="V40" ca="1">IF($B40="","",IF(ISBLANK(INDIRECT("'R10.Documentos no web'!D"&amp;SUM(21,17*17,1))),"",INDIRECT("'R10.Documentos no web'!D"&amp;SUM(21,17*17,1))))</f>
        <v/>
      </c>
      <c r="W40" s="194" t="str">
        <f t="array" aca="1" ref="W40" ca="1">IF($B40="","",IF(ISBLANK(INDIRECT("'R10.Documentos no web'!D"&amp;SUM(21,17*18,1))),"",INDIRECT("'R10.Documentos no web'!D"&amp;SUM(21,17*18,1))))</f>
        <v/>
      </c>
      <c r="X40" s="194" t="str">
        <f t="array" aca="1" ref="X40" ca="1">IF($B40="","",IF(ISBLANK(INDIRECT("'R10.Documentos no web'!D"&amp;SUM(21,17*19,1))),"",INDIRECT("'R10.Documentos no web'!D"&amp;SUM(21,17*19,1))))</f>
        <v/>
      </c>
      <c r="Y40" s="194" t="str">
        <f t="array" aca="1" ref="Y40" ca="1">IF($B40="","",IF(ISBLANK(INDIRECT("'R10.Documentos no web'!D"&amp;SUM(21,17*20,1))),"",INDIRECT("'R10.Documentos no web'!D"&amp;SUM(21,17*20,1))))</f>
        <v/>
      </c>
      <c r="Z40" s="194" t="str">
        <f t="array" aca="1" ref="Z40" ca="1">IF($B40="","",IF(ISBLANK(INDIRECT("'R10.Documentos no web'!D"&amp;SUM(21,17*21,1))),"",INDIRECT("'R10.Documentos no web'!D"&amp;SUM(21,17*21,1))))</f>
        <v/>
      </c>
      <c r="AA40" s="194" t="str">
        <f t="array" aca="1" ref="AA40" ca="1">IF($B40="","",IF(ISBLANK(INDIRECT("'R10.Documentos no web'!D"&amp;SUM(21,17*22,1))),"",INDIRECT("'R10.Documentos no web'!D"&amp;SUM(21,17*22,1))))</f>
        <v/>
      </c>
      <c r="AB40" s="194" t="str">
        <f t="array" aca="1" ref="AB40" ca="1">IF($B40="","",IF(ISBLANK(INDIRECT("'R10.Documentos no web'!D"&amp;SUM(21,17*23,1))),"",INDIRECT("'R10.Documentos no web'!D"&amp;SUM(21,17*23,1))))</f>
        <v/>
      </c>
      <c r="AC40" s="194" t="str">
        <f t="array" aca="1" ref="AC40" ca="1">IF($B40="","",IF(ISBLANK(INDIRECT("'R10.Documentos no web'!D"&amp;SUM(21,17*24,1))),"",INDIRECT("'R10.Documentos no web'!D"&amp;SUM(21,17*24,1))))</f>
        <v/>
      </c>
      <c r="AD40" s="194" t="str">
        <f t="array" aca="1" ref="AD40" ca="1">IF($B40="","",IF(ISBLANK(INDIRECT("'R10.Documentos no web'!D"&amp;SUM(21,17*25,1))),"",INDIRECT("'R10.Documentos no web'!D"&amp;SUM(21,17*25,1))))</f>
        <v/>
      </c>
      <c r="AE40" s="194" t="str">
        <f t="array" aca="1" ref="AE40" ca="1">IF($B40="","",IF(ISBLANK(INDIRECT("'R10.Documentos no web'!D"&amp;SUM(21,17*26,1))),"",INDIRECT("'R10.Documentos no web'!D"&amp;SUM(21,17*26,1))))</f>
        <v/>
      </c>
      <c r="AF40" s="194" t="str">
        <f t="array" aca="1" ref="AF40" ca="1">IF($B40="","",IF(ISBLANK(INDIRECT("'R10.Documentos no web'!D"&amp;SUM(21,17*27,1))),"",INDIRECT("'R10.Documentos no web'!D"&amp;SUM(21,17*27,1))))</f>
        <v/>
      </c>
      <c r="AG40" s="194" t="str">
        <f t="array" aca="1" ref="AG40" ca="1">IF($B40="","",IF(ISBLANK(INDIRECT("'R10.Documentos no web'!D"&amp;SUM(21,17*28,1))),"",INDIRECT("'R10.Documentos no web'!D"&amp;SUM(21,17*28,1))))</f>
        <v/>
      </c>
      <c r="AH40" s="194" t="str">
        <f t="array" aca="1" ref="AH40" ca="1">IF($B40="","",IF(ISBLANK(INDIRECT("'R10.Documentos no web'!D"&amp;SUM(21,17*29,1))),"",INDIRECT("'R10.Documentos no web'!D"&amp;SUM(21,17*29,1))))</f>
        <v/>
      </c>
      <c r="AI40" s="194" t="str">
        <f t="array" aca="1" ref="AI40" ca="1">IF($B40="","",IF(ISBLANK(INDIRECT("'R10.Documentos no web'!D"&amp;SUM(21,17*30,1))),"",INDIRECT("'R10.Documentos no web'!D"&amp;SUM(21,17*30,1))))</f>
        <v/>
      </c>
      <c r="AJ40" s="194" t="str">
        <f t="array" aca="1" ref="AJ40" ca="1">IF($B40="","",IF(ISBLANK(INDIRECT("'R10.Documentos no web'!D"&amp;SUM(21,17*31,1))),"",INDIRECT("'R10.Documentos no web'!D"&amp;SUM(21,17*31,1))))</f>
        <v/>
      </c>
      <c r="AK40" s="194" t="str">
        <f t="array" aca="1" ref="AK40" ca="1">IF($B40="","",IF(ISBLANK(INDIRECT("'R10.Documentos no web'!D"&amp;SUM(21,17*32,1))),"",INDIRECT("'R10.Documentos no web'!D"&amp;SUM(21,17*32,1))))</f>
        <v/>
      </c>
      <c r="AL40" s="194" t="str">
        <f t="array" aca="1" ref="AL40" ca="1">IF($B40="","",IF(ISBLANK(INDIRECT("'R10.Documentos no web'!D"&amp;SUM(21,17*33,1))),"",INDIRECT("'R10.Documentos no web'!D"&amp;SUM(21,17*33,1))))</f>
        <v/>
      </c>
      <c r="AM40" s="194" t="str">
        <f t="array" aca="1" ref="AM40" ca="1">IF($B40="","",IF(ISBLANK(INDIRECT("'R10.Documentos no web'!D"&amp;SUM(21,17*34,1))),"",INDIRECT("'R10.Documentos no web'!D"&amp;SUM(21,17*34,1))))</f>
        <v/>
      </c>
      <c r="AN40" s="194" t="str">
        <f t="array" aca="1" ref="AN40" ca="1">IF($B40="","",IF(ISBLANK(INDIRECT("'R10.Documentos no web'!D"&amp;SUM(21,17*35,1))),"",INDIRECT("'R10.Documentos no web'!D"&amp;SUM(21,17*35,1))))</f>
        <v/>
      </c>
      <c r="AO40" s="194" t="str">
        <f t="array" aca="1" ref="AO40" ca="1">IF($B40="","",IF(ISBLANK(INDIRECT("'R10.Documentos no web'!D"&amp;SUM(21,17*36,1))),"",INDIRECT("'R10.Documentos no web'!D"&amp;SUM(21,17*36,1))))</f>
        <v/>
      </c>
      <c r="AP40" s="194" t="str">
        <f t="array" aca="1" ref="AP40" ca="1">IF($B40="","",IF(ISBLANK(INDIRECT("'R10.Documentos no web'!D"&amp;SUM(21,17*37,1))),"",INDIRECT("'R10.Documentos no web'!D"&amp;SUM(21,17*37,1))))</f>
        <v/>
      </c>
      <c r="AQ40" s="194" t="str">
        <f t="array" aca="1" ref="AQ40" ca="1">IF($B40="","",IF(ISBLANK(INDIRECT("'R10.Documentos no web'!D"&amp;SUM(21,17*38,1))),"",INDIRECT("'R10.Documentos no web'!D"&amp;SUM(21,17*38,1))))</f>
        <v/>
      </c>
      <c r="AR40" s="194" t="str">
        <f t="array" aca="1" ref="AR40" ca="1">IF($B40="","",IF(ISBLANK(INDIRECT("'R10.Documentos no web'!D"&amp;SUM(21,17*39,1))),"",INDIRECT("'R10.Documentos no web'!D"&amp;SUM(21,17*39,1))))</f>
        <v/>
      </c>
      <c r="AS40" s="194" t="str">
        <f t="array" aca="1" ref="AS40" ca="1">IF($B40="","",IF(ISBLANK(INDIRECT("'R10.Documentos no web'!D"&amp;SUM(21,17*40,1))),"",INDIRECT("'R10.Documentos no web'!D"&amp;SUM(21,17*40,1))))</f>
        <v/>
      </c>
      <c r="AT40" s="194" t="str">
        <f t="array" aca="1" ref="AT40" ca="1">IF($B40="","",IF(ISBLANK(INDIRECT("'R10.Documentos no web'!D"&amp;SUM(21,17*41,1))),"",INDIRECT("'R10.Documentos no web'!D"&amp;SUM(21,17*41,1))))</f>
        <v/>
      </c>
      <c r="AU40" s="194" t="str">
        <f t="array" aca="1" ref="AU40" ca="1">IF($B40="","",IF(ISBLANK(INDIRECT("'R10.Documentos no web'!D"&amp;SUM(21,17*42,1))),"",INDIRECT("'R10.Documentos no web'!D"&amp;SUM(21,17*42,1))))</f>
        <v/>
      </c>
      <c r="AV40" s="194" t="str">
        <f t="array" aca="1" ref="AV40" ca="1">IF($B40="","",IF(ISBLANK(INDIRECT("'R10.Documentos no web'!D"&amp;SUM(21,17*43,1))),"",INDIRECT("'R10.Documentos no web'!D"&amp;SUM(21,17*43,1))))</f>
        <v/>
      </c>
      <c r="AW40" s="194" t="str">
        <f t="array" aca="1" ref="AW40" ca="1">IF($B40="","",IF(ISBLANK(INDIRECT("'R10.Documentos no web'!D"&amp;SUM(21,17*44,1))),"",INDIRECT("'R10.Documentos no web'!D"&amp;SUM(21,17*44,1))))</f>
        <v/>
      </c>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row>
    <row r="41" spans="1:99" ht="20.25" customHeight="1">
      <c r="A41" s="22"/>
      <c r="B41" s="98" t="str">
        <f t="array" ref="B41">IFERROR(INDEX('03.Muestra'!$B$8:$B$17,SMALL(IF("Documento no web"='03.Muestra'!$D$8:$D$17,ROW('03.Muestra'!$B$8:$B$17)-MIN(ROW('03.Muestra'!$D$8:$D$17))+1,""),ROW()-35)),"")</f>
        <v/>
      </c>
      <c r="C41" s="193" t="str">
        <f t="array" ref="C41">IFERROR(INDEX('03.Muestra'!$C$8:$C$17,SMALL(IF("Documento no web"='03.Muestra'!$D$8:$D$17,ROW('03.Muestra'!$C$8:$C$17)-MIN(ROW('03.Muestra'!$D$8:$D$17))+1,""),ROW()-35)),"")</f>
        <v/>
      </c>
      <c r="D41" s="129" t="str">
        <f t="array" ref="D41">IFERROR(INDEX('03.Muestra'!$F$8:$F$17,SMALL(IF("Documento no web"='03.Muestra'!$D$8:$D$17,ROW('03.Muestra'!$F$8:$F$17)-MIN(ROW('03.Muestra'!$D$8:$D$17))+1,""),ROW()-35)),"")</f>
        <v/>
      </c>
      <c r="E41" s="194" t="str">
        <f t="array" aca="1" ref="E41" ca="1">IF($B41="","",IF(ISBLANK(INDIRECT("'R10.Documentos no web'!D"&amp;SUM(21,17*0,1))),"",INDIRECT("'R10.Documentos no web'!D"&amp;SUM(21,17*0,1))))</f>
        <v/>
      </c>
      <c r="F41" s="194" t="str">
        <f t="array" aca="1" ref="F41" ca="1">IF($B41="","",IF(ISBLANK(INDIRECT("'R10.Documentos no web'!D"&amp;SUM(21,17*1,1))),"",INDIRECT("'R10.Documentos no web'!D"&amp;SUM(21,17*1,1))))</f>
        <v/>
      </c>
      <c r="G41" s="194" t="str">
        <f t="array" aca="1" ref="G41" ca="1">IF($B41="","",IF(ISBLANK(INDIRECT("'R10.Documentos no web'!D"&amp;SUM(21,17*2,1))),"",INDIRECT("'R10.Documentos no web'!D"&amp;SUM(21,17*2,1))))</f>
        <v/>
      </c>
      <c r="H41" s="194" t="str">
        <f t="array" aca="1" ref="H41" ca="1">IF($B41="","",IF(ISBLANK(INDIRECT("'R10.Documentos no web'!D"&amp;SUM(21,17*3,1))),"",INDIRECT("'R10.Documentos no web'!D"&amp;SUM(21,17*3,1))))</f>
        <v/>
      </c>
      <c r="I41" s="194" t="str">
        <f t="array" aca="1" ref="I41" ca="1">IF($B41="","",IF(ISBLANK(INDIRECT("'R10.Documentos no web'!D"&amp;SUM(21,17*4,1))),"",INDIRECT("'R10.Documentos no web'!D"&amp;SUM(21,17*4,1))))</f>
        <v/>
      </c>
      <c r="J41" s="194" t="str">
        <f t="array" aca="1" ref="J41" ca="1">IF($B41="","",IF(ISBLANK(INDIRECT("'R10.Documentos no web'!D"&amp;SUM(21,17*5,1))),"",INDIRECT("'R10.Documentos no web'!D"&amp;SUM(21,17*5,1))))</f>
        <v/>
      </c>
      <c r="K41" s="194" t="str">
        <f t="array" aca="1" ref="K41" ca="1">IF($B41="","",IF(ISBLANK(INDIRECT("'R10.Documentos no web'!D"&amp;SUM(21,17*6,1))),"",INDIRECT("'R10.Documentos no web'!D"&amp;SUM(21,17*6,1))))</f>
        <v/>
      </c>
      <c r="L41" s="194" t="str">
        <f t="array" aca="1" ref="L41" ca="1">IF($B41="","",IF(ISBLANK(INDIRECT("'R10.Documentos no web'!D"&amp;SUM(21,17*7,1))),"",INDIRECT("'R10.Documentos no web'!D"&amp;SUM(21,17*7,1))))</f>
        <v/>
      </c>
      <c r="M41" s="194" t="str">
        <f t="array" aca="1" ref="M41" ca="1">IF($B41="","",IF(ISBLANK(INDIRECT("'R10.Documentos no web'!D"&amp;SUM(21,17*8,1))),"",INDIRECT("'R10.Documentos no web'!D"&amp;SUM(21,17*8,1))))</f>
        <v/>
      </c>
      <c r="N41" s="194" t="str">
        <f t="array" aca="1" ref="N41" ca="1">IF($B41="","",IF(ISBLANK(INDIRECT("'R10.Documentos no web'!D"&amp;SUM(21,17*9,1))),"",INDIRECT("'R10.Documentos no web'!D"&amp;SUM(21,17*9,1))))</f>
        <v/>
      </c>
      <c r="O41" s="194" t="str">
        <f t="array" aca="1" ref="O41" ca="1">IF($B41="","",IF(ISBLANK(INDIRECT("'R10.Documentos no web'!D"&amp;SUM(21,17*10,1))),"",INDIRECT("'R10.Documentos no web'!D"&amp;SUM(21,17*10,1))))</f>
        <v/>
      </c>
      <c r="P41" s="194" t="str">
        <f t="array" aca="1" ref="P41" ca="1">IF($B41="","",IF(ISBLANK(INDIRECT("'R10.Documentos no web'!D"&amp;SUM(21,17*11,1))),"",INDIRECT("'R10.Documentos no web'!D"&amp;SUM(21,17*11,1))))</f>
        <v/>
      </c>
      <c r="Q41" s="194" t="str">
        <f t="array" aca="1" ref="Q41" ca="1">IF($B41="","",IF(ISBLANK(INDIRECT("'R10.Documentos no web'!D"&amp;SUM(21,17*12,1))),"",INDIRECT("'R10.Documentos no web'!D"&amp;SUM(21,17*12,1))))</f>
        <v/>
      </c>
      <c r="R41" s="194" t="str">
        <f t="array" aca="1" ref="R41" ca="1">IF($B41="","",IF(ISBLANK(INDIRECT("'R10.Documentos no web'!D"&amp;SUM(21,17*13,1))),"",INDIRECT("'R10.Documentos no web'!D"&amp;SUM(21,17*13,1))))</f>
        <v/>
      </c>
      <c r="S41" s="194" t="str">
        <f t="array" aca="1" ref="S41" ca="1">IF($B41="","",IF(ISBLANK(INDIRECT("'R10.Documentos no web'!D"&amp;SUM(21,17*14,1))),"",INDIRECT("'R10.Documentos no web'!D"&amp;SUM(21,17*14,1))))</f>
        <v/>
      </c>
      <c r="T41" s="194" t="str">
        <f t="array" aca="1" ref="T41" ca="1">IF($B41="","",IF(ISBLANK(INDIRECT("'R10.Documentos no web'!D"&amp;SUM(21,17*15,1))),"",INDIRECT("'R10.Documentos no web'!D"&amp;SUM(21,17*15,1))))</f>
        <v/>
      </c>
      <c r="U41" s="194" t="str">
        <f t="array" aca="1" ref="U41" ca="1">IF($B41="","",IF(ISBLANK(INDIRECT("'R10.Documentos no web'!D"&amp;SUM(21,17*16,1))),"",INDIRECT("'R10.Documentos no web'!D"&amp;SUM(21,17*16,1))))</f>
        <v/>
      </c>
      <c r="V41" s="194" t="str">
        <f t="array" aca="1" ref="V41" ca="1">IF($B41="","",IF(ISBLANK(INDIRECT("'R10.Documentos no web'!D"&amp;SUM(21,17*17,1))),"",INDIRECT("'R10.Documentos no web'!D"&amp;SUM(21,17*17,1))))</f>
        <v/>
      </c>
      <c r="W41" s="194" t="str">
        <f t="array" aca="1" ref="W41" ca="1">IF($B41="","",IF(ISBLANK(INDIRECT("'R10.Documentos no web'!D"&amp;SUM(21,17*18,1))),"",INDIRECT("'R10.Documentos no web'!D"&amp;SUM(21,17*18,1))))</f>
        <v/>
      </c>
      <c r="X41" s="194" t="str">
        <f t="array" aca="1" ref="X41" ca="1">IF($B41="","",IF(ISBLANK(INDIRECT("'R10.Documentos no web'!D"&amp;SUM(21,17*19,1))),"",INDIRECT("'R10.Documentos no web'!D"&amp;SUM(21,17*19,1))))</f>
        <v/>
      </c>
      <c r="Y41" s="194" t="str">
        <f t="array" aca="1" ref="Y41" ca="1">IF($B41="","",IF(ISBLANK(INDIRECT("'R10.Documentos no web'!D"&amp;SUM(21,17*20,1))),"",INDIRECT("'R10.Documentos no web'!D"&amp;SUM(21,17*20,1))))</f>
        <v/>
      </c>
      <c r="Z41" s="194" t="str">
        <f t="array" aca="1" ref="Z41" ca="1">IF($B41="","",IF(ISBLANK(INDIRECT("'R10.Documentos no web'!D"&amp;SUM(21,17*21,1))),"",INDIRECT("'R10.Documentos no web'!D"&amp;SUM(21,17*21,1))))</f>
        <v/>
      </c>
      <c r="AA41" s="194" t="str">
        <f t="array" aca="1" ref="AA41" ca="1">IF($B41="","",IF(ISBLANK(INDIRECT("'R10.Documentos no web'!D"&amp;SUM(21,17*22,1))),"",INDIRECT("'R10.Documentos no web'!D"&amp;SUM(21,17*22,1))))</f>
        <v/>
      </c>
      <c r="AB41" s="194" t="str">
        <f t="array" aca="1" ref="AB41" ca="1">IF($B41="","",IF(ISBLANK(INDIRECT("'R10.Documentos no web'!D"&amp;SUM(21,17*23,1))),"",INDIRECT("'R10.Documentos no web'!D"&amp;SUM(21,17*23,1))))</f>
        <v/>
      </c>
      <c r="AC41" s="194" t="str">
        <f t="array" aca="1" ref="AC41" ca="1">IF($B41="","",IF(ISBLANK(INDIRECT("'R10.Documentos no web'!D"&amp;SUM(21,17*24,1))),"",INDIRECT("'R10.Documentos no web'!D"&amp;SUM(21,17*24,1))))</f>
        <v/>
      </c>
      <c r="AD41" s="194" t="str">
        <f t="array" aca="1" ref="AD41" ca="1">IF($B41="","",IF(ISBLANK(INDIRECT("'R10.Documentos no web'!D"&amp;SUM(21,17*25,1))),"",INDIRECT("'R10.Documentos no web'!D"&amp;SUM(21,17*25,1))))</f>
        <v/>
      </c>
      <c r="AE41" s="194" t="str">
        <f t="array" aca="1" ref="AE41" ca="1">IF($B41="","",IF(ISBLANK(INDIRECT("'R10.Documentos no web'!D"&amp;SUM(21,17*26,1))),"",INDIRECT("'R10.Documentos no web'!D"&amp;SUM(21,17*26,1))))</f>
        <v/>
      </c>
      <c r="AF41" s="194" t="str">
        <f t="array" aca="1" ref="AF41" ca="1">IF($B41="","",IF(ISBLANK(INDIRECT("'R10.Documentos no web'!D"&amp;SUM(21,17*27,1))),"",INDIRECT("'R10.Documentos no web'!D"&amp;SUM(21,17*27,1))))</f>
        <v/>
      </c>
      <c r="AG41" s="194" t="str">
        <f t="array" aca="1" ref="AG41" ca="1">IF($B41="","",IF(ISBLANK(INDIRECT("'R10.Documentos no web'!D"&amp;SUM(21,17*28,1))),"",INDIRECT("'R10.Documentos no web'!D"&amp;SUM(21,17*28,1))))</f>
        <v/>
      </c>
      <c r="AH41" s="194" t="str">
        <f t="array" aca="1" ref="AH41" ca="1">IF($B41="","",IF(ISBLANK(INDIRECT("'R10.Documentos no web'!D"&amp;SUM(21,17*29,1))),"",INDIRECT("'R10.Documentos no web'!D"&amp;SUM(21,17*29,1))))</f>
        <v/>
      </c>
      <c r="AI41" s="194" t="str">
        <f t="array" aca="1" ref="AI41" ca="1">IF($B41="","",IF(ISBLANK(INDIRECT("'R10.Documentos no web'!D"&amp;SUM(21,17*30,1))),"",INDIRECT("'R10.Documentos no web'!D"&amp;SUM(21,17*30,1))))</f>
        <v/>
      </c>
      <c r="AJ41" s="194" t="str">
        <f t="array" aca="1" ref="AJ41" ca="1">IF($B41="","",IF(ISBLANK(INDIRECT("'R10.Documentos no web'!D"&amp;SUM(21,17*31,1))),"",INDIRECT("'R10.Documentos no web'!D"&amp;SUM(21,17*31,1))))</f>
        <v/>
      </c>
      <c r="AK41" s="194" t="str">
        <f t="array" aca="1" ref="AK41" ca="1">IF($B41="","",IF(ISBLANK(INDIRECT("'R10.Documentos no web'!D"&amp;SUM(21,17*32,1))),"",INDIRECT("'R10.Documentos no web'!D"&amp;SUM(21,17*32,1))))</f>
        <v/>
      </c>
      <c r="AL41" s="194" t="str">
        <f t="array" aca="1" ref="AL41" ca="1">IF($B41="","",IF(ISBLANK(INDIRECT("'R10.Documentos no web'!D"&amp;SUM(21,17*33,1))),"",INDIRECT("'R10.Documentos no web'!D"&amp;SUM(21,17*33,1))))</f>
        <v/>
      </c>
      <c r="AM41" s="194" t="str">
        <f t="array" aca="1" ref="AM41" ca="1">IF($B41="","",IF(ISBLANK(INDIRECT("'R10.Documentos no web'!D"&amp;SUM(21,17*34,1))),"",INDIRECT("'R10.Documentos no web'!D"&amp;SUM(21,17*34,1))))</f>
        <v/>
      </c>
      <c r="AN41" s="194" t="str">
        <f t="array" aca="1" ref="AN41" ca="1">IF($B41="","",IF(ISBLANK(INDIRECT("'R10.Documentos no web'!D"&amp;SUM(21,17*35,1))),"",INDIRECT("'R10.Documentos no web'!D"&amp;SUM(21,17*35,1))))</f>
        <v/>
      </c>
      <c r="AO41" s="194" t="str">
        <f t="array" aca="1" ref="AO41" ca="1">IF($B41="","",IF(ISBLANK(INDIRECT("'R10.Documentos no web'!D"&amp;SUM(21,17*36,1))),"",INDIRECT("'R10.Documentos no web'!D"&amp;SUM(21,17*36,1))))</f>
        <v/>
      </c>
      <c r="AP41" s="194" t="str">
        <f t="array" aca="1" ref="AP41" ca="1">IF($B41="","",IF(ISBLANK(INDIRECT("'R10.Documentos no web'!D"&amp;SUM(21,17*37,1))),"",INDIRECT("'R10.Documentos no web'!D"&amp;SUM(21,17*37,1))))</f>
        <v/>
      </c>
      <c r="AQ41" s="194" t="str">
        <f t="array" aca="1" ref="AQ41" ca="1">IF($B41="","",IF(ISBLANK(INDIRECT("'R10.Documentos no web'!D"&amp;SUM(21,17*38,1))),"",INDIRECT("'R10.Documentos no web'!D"&amp;SUM(21,17*38,1))))</f>
        <v/>
      </c>
      <c r="AR41" s="194" t="str">
        <f t="array" aca="1" ref="AR41" ca="1">IF($B41="","",IF(ISBLANK(INDIRECT("'R10.Documentos no web'!D"&amp;SUM(21,17*39,1))),"",INDIRECT("'R10.Documentos no web'!D"&amp;SUM(21,17*39,1))))</f>
        <v/>
      </c>
      <c r="AS41" s="194" t="str">
        <f t="array" aca="1" ref="AS41" ca="1">IF($B41="","",IF(ISBLANK(INDIRECT("'R10.Documentos no web'!D"&amp;SUM(21,17*40,1))),"",INDIRECT("'R10.Documentos no web'!D"&amp;SUM(21,17*40,1))))</f>
        <v/>
      </c>
      <c r="AT41" s="194" t="str">
        <f t="array" aca="1" ref="AT41" ca="1">IF($B41="","",IF(ISBLANK(INDIRECT("'R10.Documentos no web'!D"&amp;SUM(21,17*41,1))),"",INDIRECT("'R10.Documentos no web'!D"&amp;SUM(21,17*41,1))))</f>
        <v/>
      </c>
      <c r="AU41" s="194" t="str">
        <f t="array" aca="1" ref="AU41" ca="1">IF($B41="","",IF(ISBLANK(INDIRECT("'R10.Documentos no web'!D"&amp;SUM(21,17*42,1))),"",INDIRECT("'R10.Documentos no web'!D"&amp;SUM(21,17*42,1))))</f>
        <v/>
      </c>
      <c r="AV41" s="194" t="str">
        <f t="array" aca="1" ref="AV41" ca="1">IF($B41="","",IF(ISBLANK(INDIRECT("'R10.Documentos no web'!D"&amp;SUM(21,17*43,1))),"",INDIRECT("'R10.Documentos no web'!D"&amp;SUM(21,17*43,1))))</f>
        <v/>
      </c>
      <c r="AW41" s="194" t="str">
        <f t="array" aca="1" ref="AW41" ca="1">IF($B41="","",IF(ISBLANK(INDIRECT("'R10.Documentos no web'!D"&amp;SUM(21,17*44,1))),"",INDIRECT("'R10.Documentos no web'!D"&amp;SUM(21,17*44,1))))</f>
        <v/>
      </c>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row>
    <row r="42" spans="1:99" ht="20.25" customHeight="1">
      <c r="A42" s="22"/>
      <c r="B42" s="98" t="str">
        <f t="array" ref="B42">IFERROR(INDEX('03.Muestra'!$B$8:$B$17,SMALL(IF("Documento no web"='03.Muestra'!$D$8:$D$17,ROW('03.Muestra'!$B$8:$B$17)-MIN(ROW('03.Muestra'!$D$8:$D$17))+1,""),ROW()-35)),"")</f>
        <v/>
      </c>
      <c r="C42" s="193" t="str">
        <f t="array" ref="C42">IFERROR(INDEX('03.Muestra'!$C$8:$C$17,SMALL(IF("Documento no web"='03.Muestra'!$D$8:$D$17,ROW('03.Muestra'!$C$8:$C$17)-MIN(ROW('03.Muestra'!$D$8:$D$17))+1,""),ROW()-35)),"")</f>
        <v/>
      </c>
      <c r="D42" s="129" t="str">
        <f t="array" ref="D42">IFERROR(INDEX('03.Muestra'!$F$8:$F$17,SMALL(IF("Documento no web"='03.Muestra'!$D$8:$D$17,ROW('03.Muestra'!$F$8:$F$17)-MIN(ROW('03.Muestra'!$D$8:$D$17))+1,""),ROW()-35)),"")</f>
        <v/>
      </c>
      <c r="E42" s="194" t="str">
        <f t="array" aca="1" ref="E42" ca="1">IF($B42="","",IF(ISBLANK(INDIRECT("'R10.Documentos no web'!D"&amp;SUM(21,17*0,1))),"",INDIRECT("'R10.Documentos no web'!D"&amp;SUM(21,17*0,1))))</f>
        <v/>
      </c>
      <c r="F42" s="194" t="str">
        <f t="array" aca="1" ref="F42" ca="1">IF($B42="","",IF(ISBLANK(INDIRECT("'R10.Documentos no web'!D"&amp;SUM(21,17*1,1))),"",INDIRECT("'R10.Documentos no web'!D"&amp;SUM(21,17*1,1))))</f>
        <v/>
      </c>
      <c r="G42" s="194" t="str">
        <f t="array" aca="1" ref="G42" ca="1">IF($B42="","",IF(ISBLANK(INDIRECT("'R10.Documentos no web'!D"&amp;SUM(21,17*2,1))),"",INDIRECT("'R10.Documentos no web'!D"&amp;SUM(21,17*2,1))))</f>
        <v/>
      </c>
      <c r="H42" s="194" t="str">
        <f t="array" aca="1" ref="H42" ca="1">IF($B42="","",IF(ISBLANK(INDIRECT("'R10.Documentos no web'!D"&amp;SUM(21,17*3,1))),"",INDIRECT("'R10.Documentos no web'!D"&amp;SUM(21,17*3,1))))</f>
        <v/>
      </c>
      <c r="I42" s="194" t="str">
        <f t="array" aca="1" ref="I42" ca="1">IF($B42="","",IF(ISBLANK(INDIRECT("'R10.Documentos no web'!D"&amp;SUM(21,17*4,1))),"",INDIRECT("'R10.Documentos no web'!D"&amp;SUM(21,17*4,1))))</f>
        <v/>
      </c>
      <c r="J42" s="194" t="str">
        <f t="array" aca="1" ref="J42" ca="1">IF($B42="","",IF(ISBLANK(INDIRECT("'R10.Documentos no web'!D"&amp;SUM(21,17*5,1))),"",INDIRECT("'R10.Documentos no web'!D"&amp;SUM(21,17*5,1))))</f>
        <v/>
      </c>
      <c r="K42" s="194" t="str">
        <f t="array" aca="1" ref="K42" ca="1">IF($B42="","",IF(ISBLANK(INDIRECT("'R10.Documentos no web'!D"&amp;SUM(21,17*6,1))),"",INDIRECT("'R10.Documentos no web'!D"&amp;SUM(21,17*6,1))))</f>
        <v/>
      </c>
      <c r="L42" s="194" t="str">
        <f t="array" aca="1" ref="L42" ca="1">IF($B42="","",IF(ISBLANK(INDIRECT("'R10.Documentos no web'!D"&amp;SUM(21,17*7,1))),"",INDIRECT("'R10.Documentos no web'!D"&amp;SUM(21,17*7,1))))</f>
        <v/>
      </c>
      <c r="M42" s="194" t="str">
        <f t="array" aca="1" ref="M42" ca="1">IF($B42="","",IF(ISBLANK(INDIRECT("'R10.Documentos no web'!D"&amp;SUM(21,17*8,1))),"",INDIRECT("'R10.Documentos no web'!D"&amp;SUM(21,17*8,1))))</f>
        <v/>
      </c>
      <c r="N42" s="194" t="str">
        <f t="array" aca="1" ref="N42" ca="1">IF($B42="","",IF(ISBLANK(INDIRECT("'R10.Documentos no web'!D"&amp;SUM(21,17*9,1))),"",INDIRECT("'R10.Documentos no web'!D"&amp;SUM(21,17*9,1))))</f>
        <v/>
      </c>
      <c r="O42" s="194" t="str">
        <f t="array" aca="1" ref="O42" ca="1">IF($B42="","",IF(ISBLANK(INDIRECT("'R10.Documentos no web'!D"&amp;SUM(21,17*10,1))),"",INDIRECT("'R10.Documentos no web'!D"&amp;SUM(21,17*10,1))))</f>
        <v/>
      </c>
      <c r="P42" s="194" t="str">
        <f t="array" aca="1" ref="P42" ca="1">IF($B42="","",IF(ISBLANK(INDIRECT("'R10.Documentos no web'!D"&amp;SUM(21,17*11,1))),"",INDIRECT("'R10.Documentos no web'!D"&amp;SUM(21,17*11,1))))</f>
        <v/>
      </c>
      <c r="Q42" s="194" t="str">
        <f t="array" aca="1" ref="Q42" ca="1">IF($B42="","",IF(ISBLANK(INDIRECT("'R10.Documentos no web'!D"&amp;SUM(21,17*12,1))),"",INDIRECT("'R10.Documentos no web'!D"&amp;SUM(21,17*12,1))))</f>
        <v/>
      </c>
      <c r="R42" s="194" t="str">
        <f t="array" aca="1" ref="R42" ca="1">IF($B42="","",IF(ISBLANK(INDIRECT("'R10.Documentos no web'!D"&amp;SUM(21,17*13,1))),"",INDIRECT("'R10.Documentos no web'!D"&amp;SUM(21,17*13,1))))</f>
        <v/>
      </c>
      <c r="S42" s="194" t="str">
        <f t="array" aca="1" ref="S42" ca="1">IF($B42="","",IF(ISBLANK(INDIRECT("'R10.Documentos no web'!D"&amp;SUM(21,17*14,1))),"",INDIRECT("'R10.Documentos no web'!D"&amp;SUM(21,17*14,1))))</f>
        <v/>
      </c>
      <c r="T42" s="194" t="str">
        <f t="array" aca="1" ref="T42" ca="1">IF($B42="","",IF(ISBLANK(INDIRECT("'R10.Documentos no web'!D"&amp;SUM(21,17*15,1))),"",INDIRECT("'R10.Documentos no web'!D"&amp;SUM(21,17*15,1))))</f>
        <v/>
      </c>
      <c r="U42" s="194" t="str">
        <f t="array" aca="1" ref="U42" ca="1">IF($B42="","",IF(ISBLANK(INDIRECT("'R10.Documentos no web'!D"&amp;SUM(21,17*16,1))),"",INDIRECT("'R10.Documentos no web'!D"&amp;SUM(21,17*16,1))))</f>
        <v/>
      </c>
      <c r="V42" s="194" t="str">
        <f t="array" aca="1" ref="V42" ca="1">IF($B42="","",IF(ISBLANK(INDIRECT("'R10.Documentos no web'!D"&amp;SUM(21,17*17,1))),"",INDIRECT("'R10.Documentos no web'!D"&amp;SUM(21,17*17,1))))</f>
        <v/>
      </c>
      <c r="W42" s="194" t="str">
        <f t="array" aca="1" ref="W42" ca="1">IF($B42="","",IF(ISBLANK(INDIRECT("'R10.Documentos no web'!D"&amp;SUM(21,17*18,1))),"",INDIRECT("'R10.Documentos no web'!D"&amp;SUM(21,17*18,1))))</f>
        <v/>
      </c>
      <c r="X42" s="194" t="str">
        <f t="array" aca="1" ref="X42" ca="1">IF($B42="","",IF(ISBLANK(INDIRECT("'R10.Documentos no web'!D"&amp;SUM(21,17*19,1))),"",INDIRECT("'R10.Documentos no web'!D"&amp;SUM(21,17*19,1))))</f>
        <v/>
      </c>
      <c r="Y42" s="194" t="str">
        <f t="array" aca="1" ref="Y42" ca="1">IF($B42="","",IF(ISBLANK(INDIRECT("'R10.Documentos no web'!D"&amp;SUM(21,17*20,1))),"",INDIRECT("'R10.Documentos no web'!D"&amp;SUM(21,17*20,1))))</f>
        <v/>
      </c>
      <c r="Z42" s="194" t="str">
        <f t="array" aca="1" ref="Z42" ca="1">IF($B42="","",IF(ISBLANK(INDIRECT("'R10.Documentos no web'!D"&amp;SUM(21,17*21,1))),"",INDIRECT("'R10.Documentos no web'!D"&amp;SUM(21,17*21,1))))</f>
        <v/>
      </c>
      <c r="AA42" s="194" t="str">
        <f t="array" aca="1" ref="AA42" ca="1">IF($B42="","",IF(ISBLANK(INDIRECT("'R10.Documentos no web'!D"&amp;SUM(21,17*22,1))),"",INDIRECT("'R10.Documentos no web'!D"&amp;SUM(21,17*22,1))))</f>
        <v/>
      </c>
      <c r="AB42" s="194" t="str">
        <f t="array" aca="1" ref="AB42" ca="1">IF($B42="","",IF(ISBLANK(INDIRECT("'R10.Documentos no web'!D"&amp;SUM(21,17*23,1))),"",INDIRECT("'R10.Documentos no web'!D"&amp;SUM(21,17*23,1))))</f>
        <v/>
      </c>
      <c r="AC42" s="194" t="str">
        <f t="array" aca="1" ref="AC42" ca="1">IF($B42="","",IF(ISBLANK(INDIRECT("'R10.Documentos no web'!D"&amp;SUM(21,17*24,1))),"",INDIRECT("'R10.Documentos no web'!D"&amp;SUM(21,17*24,1))))</f>
        <v/>
      </c>
      <c r="AD42" s="194" t="str">
        <f t="array" aca="1" ref="AD42" ca="1">IF($B42="","",IF(ISBLANK(INDIRECT("'R10.Documentos no web'!D"&amp;SUM(21,17*25,1))),"",INDIRECT("'R10.Documentos no web'!D"&amp;SUM(21,17*25,1))))</f>
        <v/>
      </c>
      <c r="AE42" s="194" t="str">
        <f t="array" aca="1" ref="AE42" ca="1">IF($B42="","",IF(ISBLANK(INDIRECT("'R10.Documentos no web'!D"&amp;SUM(21,17*26,1))),"",INDIRECT("'R10.Documentos no web'!D"&amp;SUM(21,17*26,1))))</f>
        <v/>
      </c>
      <c r="AF42" s="194" t="str">
        <f t="array" aca="1" ref="AF42" ca="1">IF($B42="","",IF(ISBLANK(INDIRECT("'R10.Documentos no web'!D"&amp;SUM(21,17*27,1))),"",INDIRECT("'R10.Documentos no web'!D"&amp;SUM(21,17*27,1))))</f>
        <v/>
      </c>
      <c r="AG42" s="194" t="str">
        <f t="array" aca="1" ref="AG42" ca="1">IF($B42="","",IF(ISBLANK(INDIRECT("'R10.Documentos no web'!D"&amp;SUM(21,17*28,1))),"",INDIRECT("'R10.Documentos no web'!D"&amp;SUM(21,17*28,1))))</f>
        <v/>
      </c>
      <c r="AH42" s="194" t="str">
        <f t="array" aca="1" ref="AH42" ca="1">IF($B42="","",IF(ISBLANK(INDIRECT("'R10.Documentos no web'!D"&amp;SUM(21,17*29,1))),"",INDIRECT("'R10.Documentos no web'!D"&amp;SUM(21,17*29,1))))</f>
        <v/>
      </c>
      <c r="AI42" s="194" t="str">
        <f t="array" aca="1" ref="AI42" ca="1">IF($B42="","",IF(ISBLANK(INDIRECT("'R10.Documentos no web'!D"&amp;SUM(21,17*30,1))),"",INDIRECT("'R10.Documentos no web'!D"&amp;SUM(21,17*30,1))))</f>
        <v/>
      </c>
      <c r="AJ42" s="194" t="str">
        <f t="array" aca="1" ref="AJ42" ca="1">IF($B42="","",IF(ISBLANK(INDIRECT("'R10.Documentos no web'!D"&amp;SUM(21,17*31,1))),"",INDIRECT("'R10.Documentos no web'!D"&amp;SUM(21,17*31,1))))</f>
        <v/>
      </c>
      <c r="AK42" s="194" t="str">
        <f t="array" aca="1" ref="AK42" ca="1">IF($B42="","",IF(ISBLANK(INDIRECT("'R10.Documentos no web'!D"&amp;SUM(21,17*32,1))),"",INDIRECT("'R10.Documentos no web'!D"&amp;SUM(21,17*32,1))))</f>
        <v/>
      </c>
      <c r="AL42" s="194" t="str">
        <f t="array" aca="1" ref="AL42" ca="1">IF($B42="","",IF(ISBLANK(INDIRECT("'R10.Documentos no web'!D"&amp;SUM(21,17*33,1))),"",INDIRECT("'R10.Documentos no web'!D"&amp;SUM(21,17*33,1))))</f>
        <v/>
      </c>
      <c r="AM42" s="194" t="str">
        <f t="array" aca="1" ref="AM42" ca="1">IF($B42="","",IF(ISBLANK(INDIRECT("'R10.Documentos no web'!D"&amp;SUM(21,17*34,1))),"",INDIRECT("'R10.Documentos no web'!D"&amp;SUM(21,17*34,1))))</f>
        <v/>
      </c>
      <c r="AN42" s="194" t="str">
        <f t="array" aca="1" ref="AN42" ca="1">IF($B42="","",IF(ISBLANK(INDIRECT("'R10.Documentos no web'!D"&amp;SUM(21,17*35,1))),"",INDIRECT("'R10.Documentos no web'!D"&amp;SUM(21,17*35,1))))</f>
        <v/>
      </c>
      <c r="AO42" s="194" t="str">
        <f t="array" aca="1" ref="AO42" ca="1">IF($B42="","",IF(ISBLANK(INDIRECT("'R10.Documentos no web'!D"&amp;SUM(21,17*36,1))),"",INDIRECT("'R10.Documentos no web'!D"&amp;SUM(21,17*36,1))))</f>
        <v/>
      </c>
      <c r="AP42" s="194" t="str">
        <f t="array" aca="1" ref="AP42" ca="1">IF($B42="","",IF(ISBLANK(INDIRECT("'R10.Documentos no web'!D"&amp;SUM(21,17*37,1))),"",INDIRECT("'R10.Documentos no web'!D"&amp;SUM(21,17*37,1))))</f>
        <v/>
      </c>
      <c r="AQ42" s="194" t="str">
        <f t="array" aca="1" ref="AQ42" ca="1">IF($B42="","",IF(ISBLANK(INDIRECT("'R10.Documentos no web'!D"&amp;SUM(21,17*38,1))),"",INDIRECT("'R10.Documentos no web'!D"&amp;SUM(21,17*38,1))))</f>
        <v/>
      </c>
      <c r="AR42" s="194" t="str">
        <f t="array" aca="1" ref="AR42" ca="1">IF($B42="","",IF(ISBLANK(INDIRECT("'R10.Documentos no web'!D"&amp;SUM(21,17*39,1))),"",INDIRECT("'R10.Documentos no web'!D"&amp;SUM(21,17*39,1))))</f>
        <v/>
      </c>
      <c r="AS42" s="194" t="str">
        <f t="array" aca="1" ref="AS42" ca="1">IF($B42="","",IF(ISBLANK(INDIRECT("'R10.Documentos no web'!D"&amp;SUM(21,17*40,1))),"",INDIRECT("'R10.Documentos no web'!D"&amp;SUM(21,17*40,1))))</f>
        <v/>
      </c>
      <c r="AT42" s="194" t="str">
        <f t="array" aca="1" ref="AT42" ca="1">IF($B42="","",IF(ISBLANK(INDIRECT("'R10.Documentos no web'!D"&amp;SUM(21,17*41,1))),"",INDIRECT("'R10.Documentos no web'!D"&amp;SUM(21,17*41,1))))</f>
        <v/>
      </c>
      <c r="AU42" s="194" t="str">
        <f t="array" aca="1" ref="AU42" ca="1">IF($B42="","",IF(ISBLANK(INDIRECT("'R10.Documentos no web'!D"&amp;SUM(21,17*42,1))),"",INDIRECT("'R10.Documentos no web'!D"&amp;SUM(21,17*42,1))))</f>
        <v/>
      </c>
      <c r="AV42" s="194" t="str">
        <f t="array" aca="1" ref="AV42" ca="1">IF($B42="","",IF(ISBLANK(INDIRECT("'R10.Documentos no web'!D"&amp;SUM(21,17*43,1))),"",INDIRECT("'R10.Documentos no web'!D"&amp;SUM(21,17*43,1))))</f>
        <v/>
      </c>
      <c r="AW42" s="194" t="str">
        <f t="array" aca="1" ref="AW42" ca="1">IF($B42="","",IF(ISBLANK(INDIRECT("'R10.Documentos no web'!D"&amp;SUM(21,17*44,1))),"",INDIRECT("'R10.Documentos no web'!D"&amp;SUM(21,17*44,1))))</f>
        <v/>
      </c>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row>
    <row r="43" spans="1:99" ht="20.25" customHeight="1">
      <c r="A43" s="22"/>
      <c r="B43" s="98" t="str">
        <f t="array" ref="B43">IFERROR(INDEX('03.Muestra'!$B$8:$B$17,SMALL(IF("Documento no web"='03.Muestra'!$D$8:$D$17,ROW('03.Muestra'!$B$8:$B$17)-MIN(ROW('03.Muestra'!$D$8:$D$17))+1,""),ROW()-35)),"")</f>
        <v/>
      </c>
      <c r="C43" s="193" t="str">
        <f t="array" ref="C43">IFERROR(INDEX('03.Muestra'!$C$8:$C$17,SMALL(IF("Documento no web"='03.Muestra'!$D$8:$D$17,ROW('03.Muestra'!$C$8:$C$17)-MIN(ROW('03.Muestra'!$D$8:$D$17))+1,""),ROW()-35)),"")</f>
        <v/>
      </c>
      <c r="D43" s="129" t="str">
        <f t="array" ref="D43">IFERROR(INDEX('03.Muestra'!$F$8:$F$17,SMALL(IF("Documento no web"='03.Muestra'!$D$8:$D$17,ROW('03.Muestra'!$F$8:$F$17)-MIN(ROW('03.Muestra'!$D$8:$D$17))+1,""),ROW()-35)),"")</f>
        <v/>
      </c>
      <c r="E43" s="194" t="str">
        <f t="array" aca="1" ref="E43" ca="1">IF($B43="","",IF(ISBLANK(INDIRECT("'R10.Documentos no web'!D"&amp;SUM(21,17*0,1))),"",INDIRECT("'R10.Documentos no web'!D"&amp;SUM(21,17*0,1))))</f>
        <v/>
      </c>
      <c r="F43" s="194" t="str">
        <f t="array" aca="1" ref="F43" ca="1">IF($B43="","",IF(ISBLANK(INDIRECT("'R10.Documentos no web'!D"&amp;SUM(21,17*1,1))),"",INDIRECT("'R10.Documentos no web'!D"&amp;SUM(21,17*1,1))))</f>
        <v/>
      </c>
      <c r="G43" s="194" t="str">
        <f t="array" aca="1" ref="G43" ca="1">IF($B43="","",IF(ISBLANK(INDIRECT("'R10.Documentos no web'!D"&amp;SUM(21,17*2,1))),"",INDIRECT("'R10.Documentos no web'!D"&amp;SUM(21,17*2,1))))</f>
        <v/>
      </c>
      <c r="H43" s="194" t="str">
        <f t="array" aca="1" ref="H43" ca="1">IF($B43="","",IF(ISBLANK(INDIRECT("'R10.Documentos no web'!D"&amp;SUM(21,17*3,1))),"",INDIRECT("'R10.Documentos no web'!D"&amp;SUM(21,17*3,1))))</f>
        <v/>
      </c>
      <c r="I43" s="194" t="str">
        <f t="array" aca="1" ref="I43" ca="1">IF($B43="","",IF(ISBLANK(INDIRECT("'R10.Documentos no web'!D"&amp;SUM(21,17*4,1))),"",INDIRECT("'R10.Documentos no web'!D"&amp;SUM(21,17*4,1))))</f>
        <v/>
      </c>
      <c r="J43" s="194" t="str">
        <f t="array" aca="1" ref="J43" ca="1">IF($B43="","",IF(ISBLANK(INDIRECT("'R10.Documentos no web'!D"&amp;SUM(21,17*5,1))),"",INDIRECT("'R10.Documentos no web'!D"&amp;SUM(21,17*5,1))))</f>
        <v/>
      </c>
      <c r="K43" s="194" t="str">
        <f t="array" aca="1" ref="K43" ca="1">IF($B43="","",IF(ISBLANK(INDIRECT("'R10.Documentos no web'!D"&amp;SUM(21,17*6,1))),"",INDIRECT("'R10.Documentos no web'!D"&amp;SUM(21,17*6,1))))</f>
        <v/>
      </c>
      <c r="L43" s="194" t="str">
        <f t="array" aca="1" ref="L43" ca="1">IF($B43="","",IF(ISBLANK(INDIRECT("'R10.Documentos no web'!D"&amp;SUM(21,17*7,1))),"",INDIRECT("'R10.Documentos no web'!D"&amp;SUM(21,17*7,1))))</f>
        <v/>
      </c>
      <c r="M43" s="194" t="str">
        <f t="array" aca="1" ref="M43" ca="1">IF($B43="","",IF(ISBLANK(INDIRECT("'R10.Documentos no web'!D"&amp;SUM(21,17*8,1))),"",INDIRECT("'R10.Documentos no web'!D"&amp;SUM(21,17*8,1))))</f>
        <v/>
      </c>
      <c r="N43" s="194" t="str">
        <f t="array" aca="1" ref="N43" ca="1">IF($B43="","",IF(ISBLANK(INDIRECT("'R10.Documentos no web'!D"&amp;SUM(21,17*9,1))),"",INDIRECT("'R10.Documentos no web'!D"&amp;SUM(21,17*9,1))))</f>
        <v/>
      </c>
      <c r="O43" s="194" t="str">
        <f t="array" aca="1" ref="O43" ca="1">IF($B43="","",IF(ISBLANK(INDIRECT("'R10.Documentos no web'!D"&amp;SUM(21,17*10,1))),"",INDIRECT("'R10.Documentos no web'!D"&amp;SUM(21,17*10,1))))</f>
        <v/>
      </c>
      <c r="P43" s="194" t="str">
        <f t="array" aca="1" ref="P43" ca="1">IF($B43="","",IF(ISBLANK(INDIRECT("'R10.Documentos no web'!D"&amp;SUM(21,17*11,1))),"",INDIRECT("'R10.Documentos no web'!D"&amp;SUM(21,17*11,1))))</f>
        <v/>
      </c>
      <c r="Q43" s="194" t="str">
        <f t="array" aca="1" ref="Q43" ca="1">IF($B43="","",IF(ISBLANK(INDIRECT("'R10.Documentos no web'!D"&amp;SUM(21,17*12,1))),"",INDIRECT("'R10.Documentos no web'!D"&amp;SUM(21,17*12,1))))</f>
        <v/>
      </c>
      <c r="R43" s="194" t="str">
        <f t="array" aca="1" ref="R43" ca="1">IF($B43="","",IF(ISBLANK(INDIRECT("'R10.Documentos no web'!D"&amp;SUM(21,17*13,1))),"",INDIRECT("'R10.Documentos no web'!D"&amp;SUM(21,17*13,1))))</f>
        <v/>
      </c>
      <c r="S43" s="194" t="str">
        <f t="array" aca="1" ref="S43" ca="1">IF($B43="","",IF(ISBLANK(INDIRECT("'R10.Documentos no web'!D"&amp;SUM(21,17*14,1))),"",INDIRECT("'R10.Documentos no web'!D"&amp;SUM(21,17*14,1))))</f>
        <v/>
      </c>
      <c r="T43" s="194" t="str">
        <f t="array" aca="1" ref="T43" ca="1">IF($B43="","",IF(ISBLANK(INDIRECT("'R10.Documentos no web'!D"&amp;SUM(21,17*15,1))),"",INDIRECT("'R10.Documentos no web'!D"&amp;SUM(21,17*15,1))))</f>
        <v/>
      </c>
      <c r="U43" s="194" t="str">
        <f t="array" aca="1" ref="U43" ca="1">IF($B43="","",IF(ISBLANK(INDIRECT("'R10.Documentos no web'!D"&amp;SUM(21,17*16,1))),"",INDIRECT("'R10.Documentos no web'!D"&amp;SUM(21,17*16,1))))</f>
        <v/>
      </c>
      <c r="V43" s="194" t="str">
        <f t="array" aca="1" ref="V43" ca="1">IF($B43="","",IF(ISBLANK(INDIRECT("'R10.Documentos no web'!D"&amp;SUM(21,17*17,1))),"",INDIRECT("'R10.Documentos no web'!D"&amp;SUM(21,17*17,1))))</f>
        <v/>
      </c>
      <c r="W43" s="194" t="str">
        <f t="array" aca="1" ref="W43" ca="1">IF($B43="","",IF(ISBLANK(INDIRECT("'R10.Documentos no web'!D"&amp;SUM(21,17*18,1))),"",INDIRECT("'R10.Documentos no web'!D"&amp;SUM(21,17*18,1))))</f>
        <v/>
      </c>
      <c r="X43" s="194" t="str">
        <f t="array" aca="1" ref="X43" ca="1">IF($B43="","",IF(ISBLANK(INDIRECT("'R10.Documentos no web'!D"&amp;SUM(21,17*19,1))),"",INDIRECT("'R10.Documentos no web'!D"&amp;SUM(21,17*19,1))))</f>
        <v/>
      </c>
      <c r="Y43" s="194" t="str">
        <f t="array" aca="1" ref="Y43" ca="1">IF($B43="","",IF(ISBLANK(INDIRECT("'R10.Documentos no web'!D"&amp;SUM(21,17*20,1))),"",INDIRECT("'R10.Documentos no web'!D"&amp;SUM(21,17*20,1))))</f>
        <v/>
      </c>
      <c r="Z43" s="194" t="str">
        <f t="array" aca="1" ref="Z43" ca="1">IF($B43="","",IF(ISBLANK(INDIRECT("'R10.Documentos no web'!D"&amp;SUM(21,17*21,1))),"",INDIRECT("'R10.Documentos no web'!D"&amp;SUM(21,17*21,1))))</f>
        <v/>
      </c>
      <c r="AA43" s="194" t="str">
        <f t="array" aca="1" ref="AA43" ca="1">IF($B43="","",IF(ISBLANK(INDIRECT("'R10.Documentos no web'!D"&amp;SUM(21,17*22,1))),"",INDIRECT("'R10.Documentos no web'!D"&amp;SUM(21,17*22,1))))</f>
        <v/>
      </c>
      <c r="AB43" s="194" t="str">
        <f t="array" aca="1" ref="AB43" ca="1">IF($B43="","",IF(ISBLANK(INDIRECT("'R10.Documentos no web'!D"&amp;SUM(21,17*23,1))),"",INDIRECT("'R10.Documentos no web'!D"&amp;SUM(21,17*23,1))))</f>
        <v/>
      </c>
      <c r="AC43" s="194" t="str">
        <f t="array" aca="1" ref="AC43" ca="1">IF($B43="","",IF(ISBLANK(INDIRECT("'R10.Documentos no web'!D"&amp;SUM(21,17*24,1))),"",INDIRECT("'R10.Documentos no web'!D"&amp;SUM(21,17*24,1))))</f>
        <v/>
      </c>
      <c r="AD43" s="194" t="str">
        <f t="array" aca="1" ref="AD43" ca="1">IF($B43="","",IF(ISBLANK(INDIRECT("'R10.Documentos no web'!D"&amp;SUM(21,17*25,1))),"",INDIRECT("'R10.Documentos no web'!D"&amp;SUM(21,17*25,1))))</f>
        <v/>
      </c>
      <c r="AE43" s="194" t="str">
        <f t="array" aca="1" ref="AE43" ca="1">IF($B43="","",IF(ISBLANK(INDIRECT("'R10.Documentos no web'!D"&amp;SUM(21,17*26,1))),"",INDIRECT("'R10.Documentos no web'!D"&amp;SUM(21,17*26,1))))</f>
        <v/>
      </c>
      <c r="AF43" s="194" t="str">
        <f t="array" aca="1" ref="AF43" ca="1">IF($B43="","",IF(ISBLANK(INDIRECT("'R10.Documentos no web'!D"&amp;SUM(21,17*27,1))),"",INDIRECT("'R10.Documentos no web'!D"&amp;SUM(21,17*27,1))))</f>
        <v/>
      </c>
      <c r="AG43" s="194" t="str">
        <f t="array" aca="1" ref="AG43" ca="1">IF($B43="","",IF(ISBLANK(INDIRECT("'R10.Documentos no web'!D"&amp;SUM(21,17*28,1))),"",INDIRECT("'R10.Documentos no web'!D"&amp;SUM(21,17*28,1))))</f>
        <v/>
      </c>
      <c r="AH43" s="194" t="str">
        <f t="array" aca="1" ref="AH43" ca="1">IF($B43="","",IF(ISBLANK(INDIRECT("'R10.Documentos no web'!D"&amp;SUM(21,17*29,1))),"",INDIRECT("'R10.Documentos no web'!D"&amp;SUM(21,17*29,1))))</f>
        <v/>
      </c>
      <c r="AI43" s="194" t="str">
        <f t="array" aca="1" ref="AI43" ca="1">IF($B43="","",IF(ISBLANK(INDIRECT("'R10.Documentos no web'!D"&amp;SUM(21,17*30,1))),"",INDIRECT("'R10.Documentos no web'!D"&amp;SUM(21,17*30,1))))</f>
        <v/>
      </c>
      <c r="AJ43" s="194" t="str">
        <f t="array" aca="1" ref="AJ43" ca="1">IF($B43="","",IF(ISBLANK(INDIRECT("'R10.Documentos no web'!D"&amp;SUM(21,17*31,1))),"",INDIRECT("'R10.Documentos no web'!D"&amp;SUM(21,17*31,1))))</f>
        <v/>
      </c>
      <c r="AK43" s="194" t="str">
        <f t="array" aca="1" ref="AK43" ca="1">IF($B43="","",IF(ISBLANK(INDIRECT("'R10.Documentos no web'!D"&amp;SUM(21,17*32,1))),"",INDIRECT("'R10.Documentos no web'!D"&amp;SUM(21,17*32,1))))</f>
        <v/>
      </c>
      <c r="AL43" s="194" t="str">
        <f t="array" aca="1" ref="AL43" ca="1">IF($B43="","",IF(ISBLANK(INDIRECT("'R10.Documentos no web'!D"&amp;SUM(21,17*33,1))),"",INDIRECT("'R10.Documentos no web'!D"&amp;SUM(21,17*33,1))))</f>
        <v/>
      </c>
      <c r="AM43" s="194" t="str">
        <f t="array" aca="1" ref="AM43" ca="1">IF($B43="","",IF(ISBLANK(INDIRECT("'R10.Documentos no web'!D"&amp;SUM(21,17*34,1))),"",INDIRECT("'R10.Documentos no web'!D"&amp;SUM(21,17*34,1))))</f>
        <v/>
      </c>
      <c r="AN43" s="194" t="str">
        <f t="array" aca="1" ref="AN43" ca="1">IF($B43="","",IF(ISBLANK(INDIRECT("'R10.Documentos no web'!D"&amp;SUM(21,17*35,1))),"",INDIRECT("'R10.Documentos no web'!D"&amp;SUM(21,17*35,1))))</f>
        <v/>
      </c>
      <c r="AO43" s="194" t="str">
        <f t="array" aca="1" ref="AO43" ca="1">IF($B43="","",IF(ISBLANK(INDIRECT("'R10.Documentos no web'!D"&amp;SUM(21,17*36,1))),"",INDIRECT("'R10.Documentos no web'!D"&amp;SUM(21,17*36,1))))</f>
        <v/>
      </c>
      <c r="AP43" s="194" t="str">
        <f t="array" aca="1" ref="AP43" ca="1">IF($B43="","",IF(ISBLANK(INDIRECT("'R10.Documentos no web'!D"&amp;SUM(21,17*37,1))),"",INDIRECT("'R10.Documentos no web'!D"&amp;SUM(21,17*37,1))))</f>
        <v/>
      </c>
      <c r="AQ43" s="194" t="str">
        <f t="array" aca="1" ref="AQ43" ca="1">IF($B43="","",IF(ISBLANK(INDIRECT("'R10.Documentos no web'!D"&amp;SUM(21,17*38,1))),"",INDIRECT("'R10.Documentos no web'!D"&amp;SUM(21,17*38,1))))</f>
        <v/>
      </c>
      <c r="AR43" s="194" t="str">
        <f t="array" aca="1" ref="AR43" ca="1">IF($B43="","",IF(ISBLANK(INDIRECT("'R10.Documentos no web'!D"&amp;SUM(21,17*39,1))),"",INDIRECT("'R10.Documentos no web'!D"&amp;SUM(21,17*39,1))))</f>
        <v/>
      </c>
      <c r="AS43" s="194" t="str">
        <f t="array" aca="1" ref="AS43" ca="1">IF($B43="","",IF(ISBLANK(INDIRECT("'R10.Documentos no web'!D"&amp;SUM(21,17*40,1))),"",INDIRECT("'R10.Documentos no web'!D"&amp;SUM(21,17*40,1))))</f>
        <v/>
      </c>
      <c r="AT43" s="194" t="str">
        <f t="array" aca="1" ref="AT43" ca="1">IF($B43="","",IF(ISBLANK(INDIRECT("'R10.Documentos no web'!D"&amp;SUM(21,17*41,1))),"",INDIRECT("'R10.Documentos no web'!D"&amp;SUM(21,17*41,1))))</f>
        <v/>
      </c>
      <c r="AU43" s="194" t="str">
        <f t="array" aca="1" ref="AU43" ca="1">IF($B43="","",IF(ISBLANK(INDIRECT("'R10.Documentos no web'!D"&amp;SUM(21,17*42,1))),"",INDIRECT("'R10.Documentos no web'!D"&amp;SUM(21,17*42,1))))</f>
        <v/>
      </c>
      <c r="AV43" s="194" t="str">
        <f t="array" aca="1" ref="AV43" ca="1">IF($B43="","",IF(ISBLANK(INDIRECT("'R10.Documentos no web'!D"&amp;SUM(21,17*43,1))),"",INDIRECT("'R10.Documentos no web'!D"&amp;SUM(21,17*43,1))))</f>
        <v/>
      </c>
      <c r="AW43" s="194" t="str">
        <f t="array" aca="1" ref="AW43" ca="1">IF($B43="","",IF(ISBLANK(INDIRECT("'R10.Documentos no web'!D"&amp;SUM(21,17*44,1))),"",INDIRECT("'R10.Documentos no web'!D"&amp;SUM(21,17*44,1))))</f>
        <v/>
      </c>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row>
    <row r="44" spans="1:99" ht="20.25" customHeight="1">
      <c r="A44" s="22"/>
      <c r="B44" s="98" t="str">
        <f t="array" ref="B44">IFERROR(INDEX('03.Muestra'!$B$8:$B$17,SMALL(IF("Documento no web"='03.Muestra'!$D$8:$D$17,ROW('03.Muestra'!$B$8:$B$17)-MIN(ROW('03.Muestra'!$D$8:$D$17))+1,""),ROW()-35)),"")</f>
        <v/>
      </c>
      <c r="C44" s="193" t="str">
        <f t="array" ref="C44">IFERROR(INDEX('03.Muestra'!$C$8:$C$17,SMALL(IF("Documento no web"='03.Muestra'!$D$8:$D$17,ROW('03.Muestra'!$C$8:$C$17)-MIN(ROW('03.Muestra'!$D$8:$D$17))+1,""),ROW()-35)),"")</f>
        <v/>
      </c>
      <c r="D44" s="129" t="str">
        <f t="array" ref="D44">IFERROR(INDEX('03.Muestra'!$F$8:$F$17,SMALL(IF("Documento no web"='03.Muestra'!$D$8:$D$17,ROW('03.Muestra'!$F$8:$F$17)-MIN(ROW('03.Muestra'!$D$8:$D$17))+1,""),ROW()-35)),"")</f>
        <v/>
      </c>
      <c r="E44" s="194" t="str">
        <f t="array" aca="1" ref="E44" ca="1">IF($B44="","",IF(ISBLANK(INDIRECT("'R10.Documentos no web'!D"&amp;SUM(21,17*0,1))),"",INDIRECT("'R10.Documentos no web'!D"&amp;SUM(21,17*0,1))))</f>
        <v/>
      </c>
      <c r="F44" s="194" t="str">
        <f t="array" aca="1" ref="F44" ca="1">IF($B44="","",IF(ISBLANK(INDIRECT("'R10.Documentos no web'!D"&amp;SUM(21,17*1,1))),"",INDIRECT("'R10.Documentos no web'!D"&amp;SUM(21,17*1,1))))</f>
        <v/>
      </c>
      <c r="G44" s="194" t="str">
        <f t="array" aca="1" ref="G44" ca="1">IF($B44="","",IF(ISBLANK(INDIRECT("'R10.Documentos no web'!D"&amp;SUM(21,17*2,1))),"",INDIRECT("'R10.Documentos no web'!D"&amp;SUM(21,17*2,1))))</f>
        <v/>
      </c>
      <c r="H44" s="194" t="str">
        <f t="array" aca="1" ref="H44" ca="1">IF($B44="","",IF(ISBLANK(INDIRECT("'R10.Documentos no web'!D"&amp;SUM(21,17*3,1))),"",INDIRECT("'R10.Documentos no web'!D"&amp;SUM(21,17*3,1))))</f>
        <v/>
      </c>
      <c r="I44" s="194" t="str">
        <f t="array" aca="1" ref="I44" ca="1">IF($B44="","",IF(ISBLANK(INDIRECT("'R10.Documentos no web'!D"&amp;SUM(21,17*4,1))),"",INDIRECT("'R10.Documentos no web'!D"&amp;SUM(21,17*4,1))))</f>
        <v/>
      </c>
      <c r="J44" s="194" t="str">
        <f t="array" aca="1" ref="J44" ca="1">IF($B44="","",IF(ISBLANK(INDIRECT("'R10.Documentos no web'!D"&amp;SUM(21,17*5,1))),"",INDIRECT("'R10.Documentos no web'!D"&amp;SUM(21,17*5,1))))</f>
        <v/>
      </c>
      <c r="K44" s="194" t="str">
        <f t="array" aca="1" ref="K44" ca="1">IF($B44="","",IF(ISBLANK(INDIRECT("'R10.Documentos no web'!D"&amp;SUM(21,17*6,1))),"",INDIRECT("'R10.Documentos no web'!D"&amp;SUM(21,17*6,1))))</f>
        <v/>
      </c>
      <c r="L44" s="194" t="str">
        <f t="array" aca="1" ref="L44" ca="1">IF($B44="","",IF(ISBLANK(INDIRECT("'R10.Documentos no web'!D"&amp;SUM(21,17*7,1))),"",INDIRECT("'R10.Documentos no web'!D"&amp;SUM(21,17*7,1))))</f>
        <v/>
      </c>
      <c r="M44" s="194" t="str">
        <f t="array" aca="1" ref="M44" ca="1">IF($B44="","",IF(ISBLANK(INDIRECT("'R10.Documentos no web'!D"&amp;SUM(21,17*8,1))),"",INDIRECT("'R10.Documentos no web'!D"&amp;SUM(21,17*8,1))))</f>
        <v/>
      </c>
      <c r="N44" s="194" t="str">
        <f t="array" aca="1" ref="N44" ca="1">IF($B44="","",IF(ISBLANK(INDIRECT("'R10.Documentos no web'!D"&amp;SUM(21,17*9,1))),"",INDIRECT("'R10.Documentos no web'!D"&amp;SUM(21,17*9,1))))</f>
        <v/>
      </c>
      <c r="O44" s="194" t="str">
        <f t="array" aca="1" ref="O44" ca="1">IF($B44="","",IF(ISBLANK(INDIRECT("'R10.Documentos no web'!D"&amp;SUM(21,17*10,1))),"",INDIRECT("'R10.Documentos no web'!D"&amp;SUM(21,17*10,1))))</f>
        <v/>
      </c>
      <c r="P44" s="194" t="str">
        <f t="array" aca="1" ref="P44" ca="1">IF($B44="","",IF(ISBLANK(INDIRECT("'R10.Documentos no web'!D"&amp;SUM(21,17*11,1))),"",INDIRECT("'R10.Documentos no web'!D"&amp;SUM(21,17*11,1))))</f>
        <v/>
      </c>
      <c r="Q44" s="194" t="str">
        <f t="array" aca="1" ref="Q44" ca="1">IF($B44="","",IF(ISBLANK(INDIRECT("'R10.Documentos no web'!D"&amp;SUM(21,17*12,1))),"",INDIRECT("'R10.Documentos no web'!D"&amp;SUM(21,17*12,1))))</f>
        <v/>
      </c>
      <c r="R44" s="194" t="str">
        <f t="array" aca="1" ref="R44" ca="1">IF($B44="","",IF(ISBLANK(INDIRECT("'R10.Documentos no web'!D"&amp;SUM(21,17*13,1))),"",INDIRECT("'R10.Documentos no web'!D"&amp;SUM(21,17*13,1))))</f>
        <v/>
      </c>
      <c r="S44" s="194" t="str">
        <f t="array" aca="1" ref="S44" ca="1">IF($B44="","",IF(ISBLANK(INDIRECT("'R10.Documentos no web'!D"&amp;SUM(21,17*14,1))),"",INDIRECT("'R10.Documentos no web'!D"&amp;SUM(21,17*14,1))))</f>
        <v/>
      </c>
      <c r="T44" s="194" t="str">
        <f t="array" aca="1" ref="T44" ca="1">IF($B44="","",IF(ISBLANK(INDIRECT("'R10.Documentos no web'!D"&amp;SUM(21,17*15,1))),"",INDIRECT("'R10.Documentos no web'!D"&amp;SUM(21,17*15,1))))</f>
        <v/>
      </c>
      <c r="U44" s="194" t="str">
        <f t="array" aca="1" ref="U44" ca="1">IF($B44="","",IF(ISBLANK(INDIRECT("'R10.Documentos no web'!D"&amp;SUM(21,17*16,1))),"",INDIRECT("'R10.Documentos no web'!D"&amp;SUM(21,17*16,1))))</f>
        <v/>
      </c>
      <c r="V44" s="194" t="str">
        <f t="array" aca="1" ref="V44" ca="1">IF($B44="","",IF(ISBLANK(INDIRECT("'R10.Documentos no web'!D"&amp;SUM(21,17*17,1))),"",INDIRECT("'R10.Documentos no web'!D"&amp;SUM(21,17*17,1))))</f>
        <v/>
      </c>
      <c r="W44" s="194" t="str">
        <f t="array" aca="1" ref="W44" ca="1">IF($B44="","",IF(ISBLANK(INDIRECT("'R10.Documentos no web'!D"&amp;SUM(21,17*18,1))),"",INDIRECT("'R10.Documentos no web'!D"&amp;SUM(21,17*18,1))))</f>
        <v/>
      </c>
      <c r="X44" s="194" t="str">
        <f t="array" aca="1" ref="X44" ca="1">IF($B44="","",IF(ISBLANK(INDIRECT("'R10.Documentos no web'!D"&amp;SUM(21,17*19,1))),"",INDIRECT("'R10.Documentos no web'!D"&amp;SUM(21,17*19,1))))</f>
        <v/>
      </c>
      <c r="Y44" s="194" t="str">
        <f t="array" aca="1" ref="Y44" ca="1">IF($B44="","",IF(ISBLANK(INDIRECT("'R10.Documentos no web'!D"&amp;SUM(21,17*20,1))),"",INDIRECT("'R10.Documentos no web'!D"&amp;SUM(21,17*20,1))))</f>
        <v/>
      </c>
      <c r="Z44" s="194" t="str">
        <f t="array" aca="1" ref="Z44" ca="1">IF($B44="","",IF(ISBLANK(INDIRECT("'R10.Documentos no web'!D"&amp;SUM(21,17*21,1))),"",INDIRECT("'R10.Documentos no web'!D"&amp;SUM(21,17*21,1))))</f>
        <v/>
      </c>
      <c r="AA44" s="194" t="str">
        <f t="array" aca="1" ref="AA44" ca="1">IF($B44="","",IF(ISBLANK(INDIRECT("'R10.Documentos no web'!D"&amp;SUM(21,17*22,1))),"",INDIRECT("'R10.Documentos no web'!D"&amp;SUM(21,17*22,1))))</f>
        <v/>
      </c>
      <c r="AB44" s="194" t="str">
        <f t="array" aca="1" ref="AB44" ca="1">IF($B44="","",IF(ISBLANK(INDIRECT("'R10.Documentos no web'!D"&amp;SUM(21,17*23,1))),"",INDIRECT("'R10.Documentos no web'!D"&amp;SUM(21,17*23,1))))</f>
        <v/>
      </c>
      <c r="AC44" s="194" t="str">
        <f t="array" aca="1" ref="AC44" ca="1">IF($B44="","",IF(ISBLANK(INDIRECT("'R10.Documentos no web'!D"&amp;SUM(21,17*24,1))),"",INDIRECT("'R10.Documentos no web'!D"&amp;SUM(21,17*24,1))))</f>
        <v/>
      </c>
      <c r="AD44" s="194" t="str">
        <f t="array" aca="1" ref="AD44" ca="1">IF($B44="","",IF(ISBLANK(INDIRECT("'R10.Documentos no web'!D"&amp;SUM(21,17*25,1))),"",INDIRECT("'R10.Documentos no web'!D"&amp;SUM(21,17*25,1))))</f>
        <v/>
      </c>
      <c r="AE44" s="194" t="str">
        <f t="array" aca="1" ref="AE44" ca="1">IF($B44="","",IF(ISBLANK(INDIRECT("'R10.Documentos no web'!D"&amp;SUM(21,17*26,1))),"",INDIRECT("'R10.Documentos no web'!D"&amp;SUM(21,17*26,1))))</f>
        <v/>
      </c>
      <c r="AF44" s="194" t="str">
        <f t="array" aca="1" ref="AF44" ca="1">IF($B44="","",IF(ISBLANK(INDIRECT("'R10.Documentos no web'!D"&amp;SUM(21,17*27,1))),"",INDIRECT("'R10.Documentos no web'!D"&amp;SUM(21,17*27,1))))</f>
        <v/>
      </c>
      <c r="AG44" s="194" t="str">
        <f t="array" aca="1" ref="AG44" ca="1">IF($B44="","",IF(ISBLANK(INDIRECT("'R10.Documentos no web'!D"&amp;SUM(21,17*28,1))),"",INDIRECT("'R10.Documentos no web'!D"&amp;SUM(21,17*28,1))))</f>
        <v/>
      </c>
      <c r="AH44" s="194" t="str">
        <f t="array" aca="1" ref="AH44" ca="1">IF($B44="","",IF(ISBLANK(INDIRECT("'R10.Documentos no web'!D"&amp;SUM(21,17*29,1))),"",INDIRECT("'R10.Documentos no web'!D"&amp;SUM(21,17*29,1))))</f>
        <v/>
      </c>
      <c r="AI44" s="194" t="str">
        <f t="array" aca="1" ref="AI44" ca="1">IF($B44="","",IF(ISBLANK(INDIRECT("'R10.Documentos no web'!D"&amp;SUM(21,17*30,1))),"",INDIRECT("'R10.Documentos no web'!D"&amp;SUM(21,17*30,1))))</f>
        <v/>
      </c>
      <c r="AJ44" s="194" t="str">
        <f t="array" aca="1" ref="AJ44" ca="1">IF($B44="","",IF(ISBLANK(INDIRECT("'R10.Documentos no web'!D"&amp;SUM(21,17*31,1))),"",INDIRECT("'R10.Documentos no web'!D"&amp;SUM(21,17*31,1))))</f>
        <v/>
      </c>
      <c r="AK44" s="194" t="str">
        <f t="array" aca="1" ref="AK44" ca="1">IF($B44="","",IF(ISBLANK(INDIRECT("'R10.Documentos no web'!D"&amp;SUM(21,17*32,1))),"",INDIRECT("'R10.Documentos no web'!D"&amp;SUM(21,17*32,1))))</f>
        <v/>
      </c>
      <c r="AL44" s="194" t="str">
        <f t="array" aca="1" ref="AL44" ca="1">IF($B44="","",IF(ISBLANK(INDIRECT("'R10.Documentos no web'!D"&amp;SUM(21,17*33,1))),"",INDIRECT("'R10.Documentos no web'!D"&amp;SUM(21,17*33,1))))</f>
        <v/>
      </c>
      <c r="AM44" s="194" t="str">
        <f t="array" aca="1" ref="AM44" ca="1">IF($B44="","",IF(ISBLANK(INDIRECT("'R10.Documentos no web'!D"&amp;SUM(21,17*34,1))),"",INDIRECT("'R10.Documentos no web'!D"&amp;SUM(21,17*34,1))))</f>
        <v/>
      </c>
      <c r="AN44" s="194" t="str">
        <f t="array" aca="1" ref="AN44" ca="1">IF($B44="","",IF(ISBLANK(INDIRECT("'R10.Documentos no web'!D"&amp;SUM(21,17*35,1))),"",INDIRECT("'R10.Documentos no web'!D"&amp;SUM(21,17*35,1))))</f>
        <v/>
      </c>
      <c r="AO44" s="194" t="str">
        <f t="array" aca="1" ref="AO44" ca="1">IF($B44="","",IF(ISBLANK(INDIRECT("'R10.Documentos no web'!D"&amp;SUM(21,17*36,1))),"",INDIRECT("'R10.Documentos no web'!D"&amp;SUM(21,17*36,1))))</f>
        <v/>
      </c>
      <c r="AP44" s="194" t="str">
        <f t="array" aca="1" ref="AP44" ca="1">IF($B44="","",IF(ISBLANK(INDIRECT("'R10.Documentos no web'!D"&amp;SUM(21,17*37,1))),"",INDIRECT("'R10.Documentos no web'!D"&amp;SUM(21,17*37,1))))</f>
        <v/>
      </c>
      <c r="AQ44" s="194" t="str">
        <f t="array" aca="1" ref="AQ44" ca="1">IF($B44="","",IF(ISBLANK(INDIRECT("'R10.Documentos no web'!D"&amp;SUM(21,17*38,1))),"",INDIRECT("'R10.Documentos no web'!D"&amp;SUM(21,17*38,1))))</f>
        <v/>
      </c>
      <c r="AR44" s="194" t="str">
        <f t="array" aca="1" ref="AR44" ca="1">IF($B44="","",IF(ISBLANK(INDIRECT("'R10.Documentos no web'!D"&amp;SUM(21,17*39,1))),"",INDIRECT("'R10.Documentos no web'!D"&amp;SUM(21,17*39,1))))</f>
        <v/>
      </c>
      <c r="AS44" s="194" t="str">
        <f t="array" aca="1" ref="AS44" ca="1">IF($B44="","",IF(ISBLANK(INDIRECT("'R10.Documentos no web'!D"&amp;SUM(21,17*40,1))),"",INDIRECT("'R10.Documentos no web'!D"&amp;SUM(21,17*40,1))))</f>
        <v/>
      </c>
      <c r="AT44" s="194" t="str">
        <f t="array" aca="1" ref="AT44" ca="1">IF($B44="","",IF(ISBLANK(INDIRECT("'R10.Documentos no web'!D"&amp;SUM(21,17*41,1))),"",INDIRECT("'R10.Documentos no web'!D"&amp;SUM(21,17*41,1))))</f>
        <v/>
      </c>
      <c r="AU44" s="194" t="str">
        <f t="array" aca="1" ref="AU44" ca="1">IF($B44="","",IF(ISBLANK(INDIRECT("'R10.Documentos no web'!D"&amp;SUM(21,17*42,1))),"",INDIRECT("'R10.Documentos no web'!D"&amp;SUM(21,17*42,1))))</f>
        <v/>
      </c>
      <c r="AV44" s="194" t="str">
        <f t="array" aca="1" ref="AV44" ca="1">IF($B44="","",IF(ISBLANK(INDIRECT("'R10.Documentos no web'!D"&amp;SUM(21,17*43,1))),"",INDIRECT("'R10.Documentos no web'!D"&amp;SUM(21,17*43,1))))</f>
        <v/>
      </c>
      <c r="AW44" s="194" t="str">
        <f t="array" aca="1" ref="AW44" ca="1">IF($B44="","",IF(ISBLANK(INDIRECT("'R10.Documentos no web'!D"&amp;SUM(21,17*44,1))),"",INDIRECT("'R10.Documentos no web'!D"&amp;SUM(21,17*44,1))))</f>
        <v/>
      </c>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row>
    <row r="45" spans="1:99" ht="20.25" customHeight="1">
      <c r="A45" s="22"/>
      <c r="B45" s="98" t="str">
        <f t="array" ref="B45">IFERROR(INDEX('03.Muestra'!$B$8:$B$17,SMALL(IF("Documento no web"='03.Muestra'!$D$8:$D$17,ROW('03.Muestra'!$B$8:$B$17)-MIN(ROW('03.Muestra'!$D$8:$D$17))+1,""),ROW()-35)),"")</f>
        <v/>
      </c>
      <c r="C45" s="193" t="str">
        <f t="array" ref="C45">IFERROR(INDEX('03.Muestra'!$C$8:$C$17,SMALL(IF("Documento no web"='03.Muestra'!$D$8:$D$17,ROW('03.Muestra'!$C$8:$C$17)-MIN(ROW('03.Muestra'!$D$8:$D$17))+1,""),ROW()-35)),"")</f>
        <v/>
      </c>
      <c r="D45" s="129" t="str">
        <f t="array" ref="D45">IFERROR(INDEX('03.Muestra'!$F$8:$F$17,SMALL(IF("Documento no web"='03.Muestra'!$D$8:$D$17,ROW('03.Muestra'!$F$8:$F$17)-MIN(ROW('03.Muestra'!$D$8:$D$17))+1,""),ROW()-35)),"")</f>
        <v/>
      </c>
      <c r="E45" s="194" t="str">
        <f t="array" aca="1" ref="E45" ca="1">IF($B45="","",IF(ISBLANK(INDIRECT("'R10.Documentos no web'!D"&amp;SUM(21,17*0,1))),"",INDIRECT("'R10.Documentos no web'!D"&amp;SUM(21,17*0,1))))</f>
        <v/>
      </c>
      <c r="F45" s="194" t="str">
        <f t="array" aca="1" ref="F45" ca="1">IF($B45="","",IF(ISBLANK(INDIRECT("'R10.Documentos no web'!D"&amp;SUM(21,17*1,1))),"",INDIRECT("'R10.Documentos no web'!D"&amp;SUM(21,17*1,1))))</f>
        <v/>
      </c>
      <c r="G45" s="194" t="str">
        <f t="array" aca="1" ref="G45" ca="1">IF($B45="","",IF(ISBLANK(INDIRECT("'R10.Documentos no web'!D"&amp;SUM(21,17*2,1))),"",INDIRECT("'R10.Documentos no web'!D"&amp;SUM(21,17*2,1))))</f>
        <v/>
      </c>
      <c r="H45" s="194" t="str">
        <f t="array" aca="1" ref="H45" ca="1">IF($B45="","",IF(ISBLANK(INDIRECT("'R10.Documentos no web'!D"&amp;SUM(21,17*3,1))),"",INDIRECT("'R10.Documentos no web'!D"&amp;SUM(21,17*3,1))))</f>
        <v/>
      </c>
      <c r="I45" s="194" t="str">
        <f t="array" aca="1" ref="I45" ca="1">IF($B45="","",IF(ISBLANK(INDIRECT("'R10.Documentos no web'!D"&amp;SUM(21,17*4,1))),"",INDIRECT("'R10.Documentos no web'!D"&amp;SUM(21,17*4,1))))</f>
        <v/>
      </c>
      <c r="J45" s="194" t="str">
        <f t="array" aca="1" ref="J45" ca="1">IF($B45="","",IF(ISBLANK(INDIRECT("'R10.Documentos no web'!D"&amp;SUM(21,17*5,1))),"",INDIRECT("'R10.Documentos no web'!D"&amp;SUM(21,17*5,1))))</f>
        <v/>
      </c>
      <c r="K45" s="194" t="str">
        <f t="array" aca="1" ref="K45" ca="1">IF($B45="","",IF(ISBLANK(INDIRECT("'R10.Documentos no web'!D"&amp;SUM(21,17*6,1))),"",INDIRECT("'R10.Documentos no web'!D"&amp;SUM(21,17*6,1))))</f>
        <v/>
      </c>
      <c r="L45" s="194" t="str">
        <f t="array" aca="1" ref="L45" ca="1">IF($B45="","",IF(ISBLANK(INDIRECT("'R10.Documentos no web'!D"&amp;SUM(21,17*7,1))),"",INDIRECT("'R10.Documentos no web'!D"&amp;SUM(21,17*7,1))))</f>
        <v/>
      </c>
      <c r="M45" s="194" t="str">
        <f t="array" aca="1" ref="M45" ca="1">IF($B45="","",IF(ISBLANK(INDIRECT("'R10.Documentos no web'!D"&amp;SUM(21,17*8,1))),"",INDIRECT("'R10.Documentos no web'!D"&amp;SUM(21,17*8,1))))</f>
        <v/>
      </c>
      <c r="N45" s="194" t="str">
        <f t="array" aca="1" ref="N45" ca="1">IF($B45="","",IF(ISBLANK(INDIRECT("'R10.Documentos no web'!D"&amp;SUM(21,17*9,1))),"",INDIRECT("'R10.Documentos no web'!D"&amp;SUM(21,17*9,1))))</f>
        <v/>
      </c>
      <c r="O45" s="194" t="str">
        <f t="array" aca="1" ref="O45" ca="1">IF($B45="","",IF(ISBLANK(INDIRECT("'R10.Documentos no web'!D"&amp;SUM(21,17*10,1))),"",INDIRECT("'R10.Documentos no web'!D"&amp;SUM(21,17*10,1))))</f>
        <v/>
      </c>
      <c r="P45" s="194" t="str">
        <f t="array" aca="1" ref="P45" ca="1">IF($B45="","",IF(ISBLANK(INDIRECT("'R10.Documentos no web'!D"&amp;SUM(21,17*11,1))),"",INDIRECT("'R10.Documentos no web'!D"&amp;SUM(21,17*11,1))))</f>
        <v/>
      </c>
      <c r="Q45" s="194" t="str">
        <f t="array" aca="1" ref="Q45" ca="1">IF($B45="","",IF(ISBLANK(INDIRECT("'R10.Documentos no web'!D"&amp;SUM(21,17*12,1))),"",INDIRECT("'R10.Documentos no web'!D"&amp;SUM(21,17*12,1))))</f>
        <v/>
      </c>
      <c r="R45" s="194" t="str">
        <f t="array" aca="1" ref="R45" ca="1">IF($B45="","",IF(ISBLANK(INDIRECT("'R10.Documentos no web'!D"&amp;SUM(21,17*13,1))),"",INDIRECT("'R10.Documentos no web'!D"&amp;SUM(21,17*13,1))))</f>
        <v/>
      </c>
      <c r="S45" s="194" t="str">
        <f t="array" aca="1" ref="S45" ca="1">IF($B45="","",IF(ISBLANK(INDIRECT("'R10.Documentos no web'!D"&amp;SUM(21,17*14,1))),"",INDIRECT("'R10.Documentos no web'!D"&amp;SUM(21,17*14,1))))</f>
        <v/>
      </c>
      <c r="T45" s="194" t="str">
        <f t="array" aca="1" ref="T45" ca="1">IF($B45="","",IF(ISBLANK(INDIRECT("'R10.Documentos no web'!D"&amp;SUM(21,17*15,1))),"",INDIRECT("'R10.Documentos no web'!D"&amp;SUM(21,17*15,1))))</f>
        <v/>
      </c>
      <c r="U45" s="194" t="str">
        <f t="array" aca="1" ref="U45" ca="1">IF($B45="","",IF(ISBLANK(INDIRECT("'R10.Documentos no web'!D"&amp;SUM(21,17*16,1))),"",INDIRECT("'R10.Documentos no web'!D"&amp;SUM(21,17*16,1))))</f>
        <v/>
      </c>
      <c r="V45" s="194" t="str">
        <f t="array" aca="1" ref="V45" ca="1">IF($B45="","",IF(ISBLANK(INDIRECT("'R10.Documentos no web'!D"&amp;SUM(21,17*17,1))),"",INDIRECT("'R10.Documentos no web'!D"&amp;SUM(21,17*17,1))))</f>
        <v/>
      </c>
      <c r="W45" s="194" t="str">
        <f t="array" aca="1" ref="W45" ca="1">IF($B45="","",IF(ISBLANK(INDIRECT("'R10.Documentos no web'!D"&amp;SUM(21,17*18,1))),"",INDIRECT("'R10.Documentos no web'!D"&amp;SUM(21,17*18,1))))</f>
        <v/>
      </c>
      <c r="X45" s="194" t="str">
        <f t="array" aca="1" ref="X45" ca="1">IF($B45="","",IF(ISBLANK(INDIRECT("'R10.Documentos no web'!D"&amp;SUM(21,17*19,1))),"",INDIRECT("'R10.Documentos no web'!D"&amp;SUM(21,17*19,1))))</f>
        <v/>
      </c>
      <c r="Y45" s="194" t="str">
        <f t="array" aca="1" ref="Y45" ca="1">IF($B45="","",IF(ISBLANK(INDIRECT("'R10.Documentos no web'!D"&amp;SUM(21,17*20,1))),"",INDIRECT("'R10.Documentos no web'!D"&amp;SUM(21,17*20,1))))</f>
        <v/>
      </c>
      <c r="Z45" s="194" t="str">
        <f t="array" aca="1" ref="Z45" ca="1">IF($B45="","",IF(ISBLANK(INDIRECT("'R10.Documentos no web'!D"&amp;SUM(21,17*21,1))),"",INDIRECT("'R10.Documentos no web'!D"&amp;SUM(21,17*21,1))))</f>
        <v/>
      </c>
      <c r="AA45" s="194" t="str">
        <f t="array" aca="1" ref="AA45" ca="1">IF($B45="","",IF(ISBLANK(INDIRECT("'R10.Documentos no web'!D"&amp;SUM(21,17*22,1))),"",INDIRECT("'R10.Documentos no web'!D"&amp;SUM(21,17*22,1))))</f>
        <v/>
      </c>
      <c r="AB45" s="194" t="str">
        <f t="array" aca="1" ref="AB45" ca="1">IF($B45="","",IF(ISBLANK(INDIRECT("'R10.Documentos no web'!D"&amp;SUM(21,17*23,1))),"",INDIRECT("'R10.Documentos no web'!D"&amp;SUM(21,17*23,1))))</f>
        <v/>
      </c>
      <c r="AC45" s="194" t="str">
        <f t="array" aca="1" ref="AC45" ca="1">IF($B45="","",IF(ISBLANK(INDIRECT("'R10.Documentos no web'!D"&amp;SUM(21,17*24,1))),"",INDIRECT("'R10.Documentos no web'!D"&amp;SUM(21,17*24,1))))</f>
        <v/>
      </c>
      <c r="AD45" s="194" t="str">
        <f t="array" aca="1" ref="AD45" ca="1">IF($B45="","",IF(ISBLANK(INDIRECT("'R10.Documentos no web'!D"&amp;SUM(21,17*25,1))),"",INDIRECT("'R10.Documentos no web'!D"&amp;SUM(21,17*25,1))))</f>
        <v/>
      </c>
      <c r="AE45" s="194" t="str">
        <f t="array" aca="1" ref="AE45" ca="1">IF($B45="","",IF(ISBLANK(INDIRECT("'R10.Documentos no web'!D"&amp;SUM(21,17*26,1))),"",INDIRECT("'R10.Documentos no web'!D"&amp;SUM(21,17*26,1))))</f>
        <v/>
      </c>
      <c r="AF45" s="194" t="str">
        <f t="array" aca="1" ref="AF45" ca="1">IF($B45="","",IF(ISBLANK(INDIRECT("'R10.Documentos no web'!D"&amp;SUM(21,17*27,1))),"",INDIRECT("'R10.Documentos no web'!D"&amp;SUM(21,17*27,1))))</f>
        <v/>
      </c>
      <c r="AG45" s="194" t="str">
        <f t="array" aca="1" ref="AG45" ca="1">IF($B45="","",IF(ISBLANK(INDIRECT("'R10.Documentos no web'!D"&amp;SUM(21,17*28,1))),"",INDIRECT("'R10.Documentos no web'!D"&amp;SUM(21,17*28,1))))</f>
        <v/>
      </c>
      <c r="AH45" s="194" t="str">
        <f t="array" aca="1" ref="AH45" ca="1">IF($B45="","",IF(ISBLANK(INDIRECT("'R10.Documentos no web'!D"&amp;SUM(21,17*29,1))),"",INDIRECT("'R10.Documentos no web'!D"&amp;SUM(21,17*29,1))))</f>
        <v/>
      </c>
      <c r="AI45" s="194" t="str">
        <f t="array" aca="1" ref="AI45" ca="1">IF($B45="","",IF(ISBLANK(INDIRECT("'R10.Documentos no web'!D"&amp;SUM(21,17*30,1))),"",INDIRECT("'R10.Documentos no web'!D"&amp;SUM(21,17*30,1))))</f>
        <v/>
      </c>
      <c r="AJ45" s="194" t="str">
        <f t="array" aca="1" ref="AJ45" ca="1">IF($B45="","",IF(ISBLANK(INDIRECT("'R10.Documentos no web'!D"&amp;SUM(21,17*31,1))),"",INDIRECT("'R10.Documentos no web'!D"&amp;SUM(21,17*31,1))))</f>
        <v/>
      </c>
      <c r="AK45" s="194" t="str">
        <f t="array" aca="1" ref="AK45" ca="1">IF($B45="","",IF(ISBLANK(INDIRECT("'R10.Documentos no web'!D"&amp;SUM(21,17*32,1))),"",INDIRECT("'R10.Documentos no web'!D"&amp;SUM(21,17*32,1))))</f>
        <v/>
      </c>
      <c r="AL45" s="194" t="str">
        <f t="array" aca="1" ref="AL45" ca="1">IF($B45="","",IF(ISBLANK(INDIRECT("'R10.Documentos no web'!D"&amp;SUM(21,17*33,1))),"",INDIRECT("'R10.Documentos no web'!D"&amp;SUM(21,17*33,1))))</f>
        <v/>
      </c>
      <c r="AM45" s="194" t="str">
        <f t="array" aca="1" ref="AM45" ca="1">IF($B45="","",IF(ISBLANK(INDIRECT("'R10.Documentos no web'!D"&amp;SUM(21,17*34,1))),"",INDIRECT("'R10.Documentos no web'!D"&amp;SUM(21,17*34,1))))</f>
        <v/>
      </c>
      <c r="AN45" s="194" t="str">
        <f t="array" aca="1" ref="AN45" ca="1">IF($B45="","",IF(ISBLANK(INDIRECT("'R10.Documentos no web'!D"&amp;SUM(21,17*35,1))),"",INDIRECT("'R10.Documentos no web'!D"&amp;SUM(21,17*35,1))))</f>
        <v/>
      </c>
      <c r="AO45" s="194" t="str">
        <f t="array" aca="1" ref="AO45" ca="1">IF($B45="","",IF(ISBLANK(INDIRECT("'R10.Documentos no web'!D"&amp;SUM(21,17*36,1))),"",INDIRECT("'R10.Documentos no web'!D"&amp;SUM(21,17*36,1))))</f>
        <v/>
      </c>
      <c r="AP45" s="194" t="str">
        <f t="array" aca="1" ref="AP45" ca="1">IF($B45="","",IF(ISBLANK(INDIRECT("'R10.Documentos no web'!D"&amp;SUM(21,17*37,1))),"",INDIRECT("'R10.Documentos no web'!D"&amp;SUM(21,17*37,1))))</f>
        <v/>
      </c>
      <c r="AQ45" s="194" t="str">
        <f t="array" aca="1" ref="AQ45" ca="1">IF($B45="","",IF(ISBLANK(INDIRECT("'R10.Documentos no web'!D"&amp;SUM(21,17*38,1))),"",INDIRECT("'R10.Documentos no web'!D"&amp;SUM(21,17*38,1))))</f>
        <v/>
      </c>
      <c r="AR45" s="194" t="str">
        <f t="array" aca="1" ref="AR45" ca="1">IF($B45="","",IF(ISBLANK(INDIRECT("'R10.Documentos no web'!D"&amp;SUM(21,17*39,1))),"",INDIRECT("'R10.Documentos no web'!D"&amp;SUM(21,17*39,1))))</f>
        <v/>
      </c>
      <c r="AS45" s="194" t="str">
        <f t="array" aca="1" ref="AS45" ca="1">IF($B45="","",IF(ISBLANK(INDIRECT("'R10.Documentos no web'!D"&amp;SUM(21,17*40,1))),"",INDIRECT("'R10.Documentos no web'!D"&amp;SUM(21,17*40,1))))</f>
        <v/>
      </c>
      <c r="AT45" s="194" t="str">
        <f t="array" aca="1" ref="AT45" ca="1">IF($B45="","",IF(ISBLANK(INDIRECT("'R10.Documentos no web'!D"&amp;SUM(21,17*41,1))),"",INDIRECT("'R10.Documentos no web'!D"&amp;SUM(21,17*41,1))))</f>
        <v/>
      </c>
      <c r="AU45" s="194" t="str">
        <f t="array" aca="1" ref="AU45" ca="1">IF($B45="","",IF(ISBLANK(INDIRECT("'R10.Documentos no web'!D"&amp;SUM(21,17*42,1))),"",INDIRECT("'R10.Documentos no web'!D"&amp;SUM(21,17*42,1))))</f>
        <v/>
      </c>
      <c r="AV45" s="194" t="str">
        <f t="array" aca="1" ref="AV45" ca="1">IF($B45="","",IF(ISBLANK(INDIRECT("'R10.Documentos no web'!D"&amp;SUM(21,17*43,1))),"",INDIRECT("'R10.Documentos no web'!D"&amp;SUM(21,17*43,1))))</f>
        <v/>
      </c>
      <c r="AW45" s="194" t="str">
        <f t="array" aca="1" ref="AW45" ca="1">IF($B45="","",IF(ISBLANK(INDIRECT("'R10.Documentos no web'!D"&amp;SUM(21,17*44,1))),"",INDIRECT("'R10.Documentos no web'!D"&amp;SUM(21,17*44,1))))</f>
        <v/>
      </c>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row>
    <row r="46" spans="1:99" ht="21.75" customHeight="1">
      <c r="A46" s="22"/>
      <c r="B46" s="63"/>
      <c r="C46" s="197"/>
      <c r="D46" s="198" t="s">
        <v>268</v>
      </c>
      <c r="E46" s="199" t="str">
        <f ca="1">IF(OR('03.Muestra'!$D$20=0,COUNTIF('03.Muestra'!$D$8:'03.Muestra'!$D$17,"Documento no web")=0),"N/A", IF(COUNTIF(INDIRECT("'R10.Documentos no web'!$E"&amp;SUM(19,38*0)):INDIRECT("'R10.Documentos no web'!$E"&amp;SUM(53,38*0)),"ERR")&gt;0,"ERROR", IF(COUNTIF(E36:E45,"N/T")&gt;0, "EN CURSO", IF(COUNTIF(E36:E45,"N/D") &gt; 0,"EN CURSO", IF(COUNT($B36:$B45) = COUNTIF(E36:E45,"N/A"), "N/A", IF(COUNTIF(E36:E45,"Falla")&gt;('DATA - Oculta'!$C$25*((COUNTIF(E36:E45,"Pasa")+COUNTIF(E36:E45,"Falla")))), "NO CONFORME","CONFORME"))))))</f>
        <v>N/A</v>
      </c>
      <c r="F46" s="199" t="str">
        <f ca="1">IF(OR('03.Muestra'!$D$20=0,COUNTIF('03.Muestra'!$D$8:'03.Muestra'!$D$17,"Documento no web")=0),"N/A", IF(COUNTIF(INDIRECT("'R10.Documentos no web'!$E"&amp;SUM(19,38*0)):INDIRECT("'R10.Documentos no web'!$E"&amp;SUM(53,38*0)),"ERR")&gt;0,"ERROR", IF(COUNTIF(F36:F45,"N/T")&gt;0, "EN CURSO", IF(COUNTIF(F36:F45,"N/D") &gt; 0,"EN CURSO", IF(COUNT($B36:$B45) = COUNTIF(F36:F45,"N/A"), "N/A", IF(COUNTIF(F36:F45,"Falla")&gt;('DATA - Oculta'!$C$25*((COUNTIF(F36:F45,"Pasa")+COUNTIF(F36:F45,"Falla")))), "NO CONFORME","CONFORME"))))))</f>
        <v>N/A</v>
      </c>
      <c r="G46" s="199" t="str">
        <f ca="1">IF(OR('03.Muestra'!$D$20=0,COUNTIF('03.Muestra'!$D$8:'03.Muestra'!$D$17,"Documento no web")=0),"N/A", IF(COUNTIF(INDIRECT("'R10.Documentos no web'!$E"&amp;SUM(19,38*0)):INDIRECT("'R10.Documentos no web'!$E"&amp;SUM(53,38*0)),"ERR")&gt;0,"ERROR", IF(COUNTIF(G36:G45,"N/T")&gt;0, "EN CURSO", IF(COUNTIF(G36:G45,"N/D") &gt; 0,"EN CURSO", IF(COUNT($B36:$B45) = COUNTIF(G36:G45,"N/A"), "N/A", IF(COUNTIF(G36:G45,"Falla")&gt;('DATA - Oculta'!$C$25*((COUNTIF(G36:G45,"Pasa")+COUNTIF(G36:G45,"Falla")))), "NO CONFORME","CONFORME"))))))</f>
        <v>N/A</v>
      </c>
      <c r="H46" s="199" t="str">
        <f ca="1">IF(OR('03.Muestra'!$D$20=0,COUNTIF('03.Muestra'!$D$8:'03.Muestra'!$D$17,"Documento no web")=0),"N/A", IF(COUNTIF(INDIRECT("'R10.Documentos no web'!$E"&amp;SUM(19,38*0)):INDIRECT("'R10.Documentos no web'!$E"&amp;SUM(53,38*0)),"ERR")&gt;0,"ERROR", IF(COUNTIF(H36:H45,"N/T")&gt;0, "EN CURSO", IF(COUNTIF(H36:H45,"N/D") &gt; 0,"EN CURSO", IF(COUNT($B36:$B45) = COUNTIF(H36:H45,"N/A"), "N/A", IF(COUNTIF(H36:H45,"Falla")&gt;('DATA - Oculta'!$C$25*((COUNTIF(H36:H45,"Pasa")+COUNTIF(H36:H45,"Falla")))), "NO CONFORME","CONFORME"))))))</f>
        <v>N/A</v>
      </c>
      <c r="I46" s="199" t="str">
        <f ca="1">IF(OR('03.Muestra'!$D$20=0,COUNTIF('03.Muestra'!$D$8:'03.Muestra'!$D$17,"Documento no web")=0),"N/A", IF(COUNTIF(INDIRECT("'R10.Documentos no web'!$E"&amp;SUM(19,38*0)):INDIRECT("'R10.Documentos no web'!$E"&amp;SUM(53,38*0)),"ERR")&gt;0,"ERROR", IF(COUNTIF(I36:I45,"N/T")&gt;0, "EN CURSO", IF(COUNTIF(I36:I45,"N/D") &gt; 0,"EN CURSO", IF(COUNT($B36:$B45) = COUNTIF(I36:I45,"N/A"), "N/A", IF(COUNTIF(I36:I45,"Falla")&gt;('DATA - Oculta'!$C$25*((COUNTIF(I36:I45,"Pasa")+COUNTIF(I36:I45,"Falla")))), "NO CONFORME","CONFORME"))))))</f>
        <v>N/A</v>
      </c>
      <c r="J46" s="199" t="str">
        <f ca="1">IF(OR('03.Muestra'!$D$20=0,COUNTIF('03.Muestra'!$D$8:'03.Muestra'!$D$17,"Documento no web")=0),"N/A", IF(COUNTIF(INDIRECT("'R10.Documentos no web'!$E"&amp;SUM(19,38*0)):INDIRECT("'R10.Documentos no web'!$E"&amp;SUM(53,38*0)),"ERR")&gt;0,"ERROR", IF(COUNTIF(J36:J45,"N/T")&gt;0, "EN CURSO", IF(COUNTIF(J36:J45,"N/D") &gt; 0,"EN CURSO", IF(COUNT($B36:$B45) = COUNTIF(J36:J45,"N/A"), "N/A", IF(COUNTIF(J36:J45,"Falla")&gt;('DATA - Oculta'!$C$25*((COUNTIF(J36:J45,"Pasa")+COUNTIF(J36:J45,"Falla")))), "NO CONFORME","CONFORME"))))))</f>
        <v>N/A</v>
      </c>
      <c r="K46" s="199" t="str">
        <f ca="1">IF(OR('03.Muestra'!$D$20=0,COUNTIF('03.Muestra'!$D$8:'03.Muestra'!$D$17,"Documento no web")=0),"N/A", IF(COUNTIF(INDIRECT("'R10.Documentos no web'!$E"&amp;SUM(19,38*0)):INDIRECT("'R10.Documentos no web'!$E"&amp;SUM(53,38*0)),"ERR")&gt;0,"ERROR", IF(COUNTIF(K36:K45,"N/T")&gt;0, "EN CURSO", IF(COUNTIF(K36:K45,"N/D") &gt; 0,"EN CURSO", IF(COUNT($B36:$B45) = COUNTIF(K36:K45,"N/A"), "N/A", IF(COUNTIF(K36:K45,"Falla")&gt;('DATA - Oculta'!$C$25*((COUNTIF(K36:K45,"Pasa")+COUNTIF(K36:K45,"Falla")))), "NO CONFORME","CONFORME"))))))</f>
        <v>N/A</v>
      </c>
      <c r="L46" s="199" t="str">
        <f ca="1">IF(OR('03.Muestra'!$D$20=0,COUNTIF('03.Muestra'!$D$8:'03.Muestra'!$D$17,"Documento no web")=0),"N/A", IF(COUNTIF(INDIRECT("'R10.Documentos no web'!$E"&amp;SUM(19,38*0)):INDIRECT("'R10.Documentos no web'!$E"&amp;SUM(53,38*0)),"ERR")&gt;0,"ERROR", IF(COUNTIF(L36:L45,"N/T")&gt;0, "EN CURSO", IF(COUNTIF(L36:L45,"N/D") &gt; 0,"EN CURSO", IF(COUNT($B36:$B45) = COUNTIF(L36:L45,"N/A"), "N/A", IF(COUNTIF(L36:L45,"Falla")&gt;('DATA - Oculta'!$C$25*((COUNTIF(L36:L45,"Pasa")+COUNTIF(L36:L45,"Falla")))), "NO CONFORME","CONFORME"))))))</f>
        <v>N/A</v>
      </c>
      <c r="M46" s="199" t="str">
        <f ca="1">IF(OR('03.Muestra'!$D$20=0,COUNTIF('03.Muestra'!$D$8:'03.Muestra'!$D$17,"Documento no web")=0),"N/A", IF(COUNTIF(INDIRECT("'R10.Documentos no web'!$E"&amp;SUM(19,38*0)):INDIRECT("'R10.Documentos no web'!$E"&amp;SUM(53,38*0)),"ERR")&gt;0,"ERROR", IF(COUNTIF(M36:M45,"N/T")&gt;0, "EN CURSO", IF(COUNTIF(M36:M45,"N/D") &gt; 0,"EN CURSO", IF(COUNT($B36:$B45) = COUNTIF(M36:M45,"N/A"), "N/A", IF(COUNTIF(M36:M45,"Falla")&gt;('DATA - Oculta'!$C$25*((COUNTIF(M36:M45,"Pasa")+COUNTIF(M36:M45,"Falla")))), "NO CONFORME","CONFORME"))))))</f>
        <v>N/A</v>
      </c>
      <c r="N46" s="199" t="str">
        <f ca="1">IF(OR('03.Muestra'!$D$20=0,COUNTIF('03.Muestra'!$D$8:'03.Muestra'!$D$17,"Documento no web")=0),"N/A", IF(COUNTIF(INDIRECT("'R10.Documentos no web'!$E"&amp;SUM(19,38*0)):INDIRECT("'R10.Documentos no web'!$E"&amp;SUM(53,38*0)),"ERR")&gt;0,"ERROR", IF(COUNTIF(N36:N45,"N/T")&gt;0, "EN CURSO", IF(COUNTIF(N36:N45,"N/D") &gt; 0,"EN CURSO", IF(COUNT($B36:$B45) = COUNTIF(N36:N45,"N/A"), "N/A", IF(COUNTIF(N36:N45,"Falla")&gt;('DATA - Oculta'!$C$25*((COUNTIF(N36:N45,"Pasa")+COUNTIF(N36:N45,"Falla")))), "NO CONFORME","CONFORME"))))))</f>
        <v>N/A</v>
      </c>
      <c r="O46" s="199" t="str">
        <f ca="1">IF(OR('03.Muestra'!$D$20=0,COUNTIF('03.Muestra'!$D$8:'03.Muestra'!$D$17,"Documento no web")=0),"N/A", IF(COUNTIF(INDIRECT("'R10.Documentos no web'!$E"&amp;SUM(19,38*0)):INDIRECT("'R10.Documentos no web'!$E"&amp;SUM(53,38*0)),"ERR")&gt;0,"ERROR", IF(COUNTIF(O36:O45,"N/T")&gt;0, "EN CURSO", IF(COUNTIF(O36:O45,"N/D") &gt; 0,"EN CURSO", IF(COUNT($B36:$B45) = COUNTIF(O36:O45,"N/A"), "N/A", IF(COUNTIF(O36:O45,"Falla")&gt;('DATA - Oculta'!$C$25*((COUNTIF(O36:O45,"Pasa")+COUNTIF(O36:O45,"Falla")))), "NO CONFORME","CONFORME"))))))</f>
        <v>N/A</v>
      </c>
      <c r="P46" s="199" t="str">
        <f ca="1">IF(OR('03.Muestra'!$D$20=0,COUNTIF('03.Muestra'!$D$8:'03.Muestra'!$D$17,"Documento no web")=0),"N/A", IF(COUNTIF(INDIRECT("'R10.Documentos no web'!$E"&amp;SUM(19,38*0)):INDIRECT("'R10.Documentos no web'!$E"&amp;SUM(53,38*0)),"ERR")&gt;0,"ERROR", IF(COUNTIF(P36:P45,"N/T")&gt;0, "EN CURSO", IF(COUNTIF(P36:P45,"N/D") &gt; 0,"EN CURSO", IF(COUNT($B36:$B45) = COUNTIF(P36:P45,"N/A"), "N/A", IF(COUNTIF(P36:P45,"Falla")&gt;('DATA - Oculta'!$C$25*((COUNTIF(P36:P45,"Pasa")+COUNTIF(P36:P45,"Falla")))), "NO CONFORME","CONFORME"))))))</f>
        <v>N/A</v>
      </c>
      <c r="Q46" s="199" t="str">
        <f ca="1">IF(OR('03.Muestra'!$D$20=0,COUNTIF('03.Muestra'!$D$8:'03.Muestra'!$D$17,"Documento no web")=0),"N/A", IF(COUNTIF(INDIRECT("'R10.Documentos no web'!$E"&amp;SUM(19,38*0)):INDIRECT("'R10.Documentos no web'!$E"&amp;SUM(53,38*0)),"ERR")&gt;0,"ERROR", IF(COUNTIF(Q36:Q45,"N/T")&gt;0, "EN CURSO", IF(COUNTIF(Q36:Q45,"N/D") &gt; 0,"EN CURSO", IF(COUNT($B36:$B45) = COUNTIF(Q36:Q45,"N/A"), "N/A", IF(COUNTIF(Q36:Q45,"Falla")&gt;('DATA - Oculta'!$C$25*((COUNTIF(Q36:Q45,"Pasa")+COUNTIF(Q36:Q45,"Falla")))), "NO CONFORME","CONFORME"))))))</f>
        <v>N/A</v>
      </c>
      <c r="R46" s="199" t="str">
        <f ca="1">IF(OR('03.Muestra'!$D$20=0,COUNTIF('03.Muestra'!$D$8:'03.Muestra'!$D$17,"Documento no web")=0),"N/A", IF(COUNTIF(INDIRECT("'R10.Documentos no web'!$E"&amp;SUM(19,38*0)):INDIRECT("'R10.Documentos no web'!$E"&amp;SUM(53,38*0)),"ERR")&gt;0,"ERROR", IF(COUNTIF(R36:R45,"N/T")&gt;0, "EN CURSO", IF(COUNTIF(R36:R45,"N/D") &gt; 0,"EN CURSO", IF(COUNT($B36:$B45) = COUNTIF(R36:R45,"N/A"), "N/A", IF(COUNTIF(R36:R45,"Falla")&gt;('DATA - Oculta'!$C$25*((COUNTIF(R36:R45,"Pasa")+COUNTIF(R36:R45,"Falla")))), "NO CONFORME","CONFORME"))))))</f>
        <v>N/A</v>
      </c>
      <c r="S46" s="199" t="str">
        <f ca="1">IF(OR('03.Muestra'!$D$20=0,COUNTIF('03.Muestra'!$D$8:'03.Muestra'!$D$17,"Documento no web")=0),"N/A", IF(COUNTIF(INDIRECT("'R10.Documentos no web'!$E"&amp;SUM(19,38*0)):INDIRECT("'R10.Documentos no web'!$E"&amp;SUM(53,38*0)),"ERR")&gt;0,"ERROR", IF(COUNTIF(S36:S45,"N/T")&gt;0, "EN CURSO", IF(COUNTIF(S36:S45,"N/D") &gt; 0,"EN CURSO", IF(COUNT($B36:$B45) = COUNTIF(S36:S45,"N/A"), "N/A", IF(COUNTIF(S36:S45,"Falla")&gt;('DATA - Oculta'!$C$25*((COUNTIF(S36:S45,"Pasa")+COUNTIF(S36:S45,"Falla")))), "NO CONFORME","CONFORME"))))))</f>
        <v>N/A</v>
      </c>
      <c r="T46" s="199" t="str">
        <f ca="1">IF(OR('03.Muestra'!$D$20=0,COUNTIF('03.Muestra'!$D$8:'03.Muestra'!$D$17,"Documento no web")=0),"N/A", IF(COUNTIF(INDIRECT("'R10.Documentos no web'!$E"&amp;SUM(19,38*0)):INDIRECT("'R10.Documentos no web'!$E"&amp;SUM(53,38*0)),"ERR")&gt;0,"ERROR", IF(COUNTIF(T36:T45,"N/T")&gt;0, "EN CURSO", IF(COUNTIF(T36:T45,"N/D") &gt; 0,"EN CURSO", IF(COUNT($B36:$B45) = COUNTIF(T36:T45,"N/A"), "N/A", IF(COUNTIF(T36:T45,"Falla")&gt;('DATA - Oculta'!$C$25*((COUNTIF(T36:T45,"Pasa")+COUNTIF(T36:T45,"Falla")))), "NO CONFORME","CONFORME"))))))</f>
        <v>N/A</v>
      </c>
      <c r="U46" s="199" t="str">
        <f ca="1">IF(OR('03.Muestra'!$D$20=0,COUNTIF('03.Muestra'!$D$8:'03.Muestra'!$D$17,"Documento no web")=0),"N/A", IF(COUNTIF(INDIRECT("'R10.Documentos no web'!$E"&amp;SUM(19,38*0)):INDIRECT("'R10.Documentos no web'!$E"&amp;SUM(53,38*0)),"ERR")&gt;0,"ERROR", IF(COUNTIF(U36:U45,"N/T")&gt;0, "EN CURSO", IF(COUNTIF(U36:U45,"N/D") &gt; 0,"EN CURSO", IF(COUNT($B36:$B45) = COUNTIF(U36:U45,"N/A"), "N/A", IF(COUNTIF(U36:U45,"Falla")&gt;('DATA - Oculta'!$C$25*((COUNTIF(U36:U45,"Pasa")+COUNTIF(U36:U45,"Falla")))), "NO CONFORME","CONFORME"))))))</f>
        <v>N/A</v>
      </c>
      <c r="V46" s="199" t="str">
        <f ca="1">IF(OR('03.Muestra'!$D$20=0,COUNTIF('03.Muestra'!$D$8:'03.Muestra'!$D$17,"Documento no web")=0),"N/A", IF(COUNTIF(INDIRECT("'R10.Documentos no web'!$E"&amp;SUM(19,38*0)):INDIRECT("'R10.Documentos no web'!$E"&amp;SUM(53,38*0)),"ERR")&gt;0,"ERROR", IF(COUNTIF(V36:V45,"N/T")&gt;0, "EN CURSO", IF(COUNTIF(V36:V45,"N/D") &gt; 0,"EN CURSO", IF(COUNT($B36:$B45) = COUNTIF(V36:V45,"N/A"), "N/A", IF(COUNTIF(V36:V45,"Falla")&gt;('DATA - Oculta'!$C$25*((COUNTIF(V36:V45,"Pasa")+COUNTIF(V36:V45,"Falla")))), "NO CONFORME","CONFORME"))))))</f>
        <v>N/A</v>
      </c>
      <c r="W46" s="199" t="str">
        <f ca="1">IF(OR('03.Muestra'!$D$20=0,COUNTIF('03.Muestra'!$D$8:'03.Muestra'!$D$17,"Documento no web")=0),"N/A", IF(COUNTIF(INDIRECT("'R10.Documentos no web'!$E"&amp;SUM(19,38*0)):INDIRECT("'R10.Documentos no web'!$E"&amp;SUM(53,38*0)),"ERR")&gt;0,"ERROR", IF(COUNTIF(W36:W45,"N/T")&gt;0, "EN CURSO", IF(COUNTIF(W36:W45,"N/D") &gt; 0,"EN CURSO", IF(COUNT($B36:$B45) = COUNTIF(W36:W45,"N/A"), "N/A", IF(COUNTIF(W36:W45,"Falla")&gt;('DATA - Oculta'!$C$25*((COUNTIF(W36:W45,"Pasa")+COUNTIF(W36:W45,"Falla")))), "NO CONFORME","CONFORME"))))))</f>
        <v>N/A</v>
      </c>
      <c r="X46" s="199" t="str">
        <f ca="1">IF(OR('03.Muestra'!$D$20=0,COUNTIF('03.Muestra'!$D$8:'03.Muestra'!$D$17,"Documento no web")=0),"N/A", IF(COUNTIF(INDIRECT("'R10.Documentos no web'!$E"&amp;SUM(19,38*0)):INDIRECT("'R10.Documentos no web'!$E"&amp;SUM(53,38*0)),"ERR")&gt;0,"ERROR", IF(COUNTIF(X36:X45,"N/T")&gt;0, "EN CURSO", IF(COUNTIF(X36:X45,"N/D") &gt; 0,"EN CURSO", IF(COUNT($B36:$B45) = COUNTIF(X36:X45,"N/A"), "N/A", IF(COUNTIF(X36:X45,"Falla")&gt;('DATA - Oculta'!$C$25*((COUNTIF(X36:X45,"Pasa")+COUNTIF(X36:X45,"Falla")))), "NO CONFORME","CONFORME"))))))</f>
        <v>N/A</v>
      </c>
      <c r="Y46" s="199" t="str">
        <f ca="1">IF(OR('03.Muestra'!$D$20=0,COUNTIF('03.Muestra'!$D$8:'03.Muestra'!$D$17,"Documento no web")=0),"N/A", IF(COUNTIF(INDIRECT("'R10.Documentos no web'!$E"&amp;SUM(19,38*0)):INDIRECT("'R10.Documentos no web'!$E"&amp;SUM(53,38*0)),"ERR")&gt;0,"ERROR", IF(COUNTIF(Y36:Y45,"N/T")&gt;0, "EN CURSO", IF(COUNTIF(Y36:Y45,"N/D") &gt; 0,"EN CURSO", IF(COUNT($B36:$B45) = COUNTIF(Y36:Y45,"N/A"), "N/A", IF(COUNTIF(Y36:Y45,"Falla")&gt;('DATA - Oculta'!$C$25*((COUNTIF(Y36:Y45,"Pasa")+COUNTIF(Y36:Y45,"Falla")))), "NO CONFORME","CONFORME"))))))</f>
        <v>N/A</v>
      </c>
      <c r="Z46" s="199" t="str">
        <f ca="1">IF(OR('03.Muestra'!$D$20=0,COUNTIF('03.Muestra'!$D$8:'03.Muestra'!$D$17,"Documento no web")=0),"N/A", IF(COUNTIF(INDIRECT("'R10.Documentos no web'!$E"&amp;SUM(19,38*0)):INDIRECT("'R10.Documentos no web'!$E"&amp;SUM(53,38*0)),"ERR")&gt;0,"ERROR", IF(COUNTIF(Z36:Z45,"N/T")&gt;0, "EN CURSO", IF(COUNTIF(Z36:Z45,"N/D") &gt; 0,"EN CURSO", IF(COUNT($B36:$B45) = COUNTIF(Z36:Z45,"N/A"), "N/A", IF(COUNTIF(Z36:Z45,"Falla")&gt;('DATA - Oculta'!$C$25*((COUNTIF(Z36:Z45,"Pasa")+COUNTIF(Z36:Z45,"Falla")))), "NO CONFORME","CONFORME"))))))</f>
        <v>N/A</v>
      </c>
      <c r="AA46" s="199" t="str">
        <f ca="1">IF(OR('03.Muestra'!$D$20=0,COUNTIF('03.Muestra'!$D$8:'03.Muestra'!$D$17,"Documento no web")=0),"N/A", IF(COUNTIF(INDIRECT("'R10.Documentos no web'!$E"&amp;SUM(19,38*0)):INDIRECT("'R10.Documentos no web'!$E"&amp;SUM(53,38*0)),"ERR")&gt;0,"ERROR", IF(COUNTIF(AA36:AA45,"N/T")&gt;0, "EN CURSO", IF(COUNTIF(AA36:AA45,"N/D") &gt; 0,"EN CURSO", IF(COUNT($B36:$B45) = COUNTIF(AA36:AA45,"N/A"), "N/A", IF(COUNTIF(AA36:AA45,"Falla")&gt;('DATA - Oculta'!$C$25*((COUNTIF(AA36:AA45,"Pasa")+COUNTIF(AA36:AA45,"Falla")))), "NO CONFORME","CONFORME"))))))</f>
        <v>N/A</v>
      </c>
      <c r="AB46" s="199" t="str">
        <f ca="1">IF(OR('03.Muestra'!$D$20=0,COUNTIF('03.Muestra'!$D$8:'03.Muestra'!$D$17,"Documento no web")=0),"N/A", IF(COUNTIF(INDIRECT("'R10.Documentos no web'!$E"&amp;SUM(19,38*0)):INDIRECT("'R10.Documentos no web'!$E"&amp;SUM(53,38*0)),"ERR")&gt;0,"ERROR", IF(COUNTIF(AB36:AB45,"N/T")&gt;0, "EN CURSO", IF(COUNTIF(AB36:AB45,"N/D") &gt; 0,"EN CURSO", IF(COUNT($B36:$B45) = COUNTIF(AB36:AB45,"N/A"), "N/A", IF(COUNTIF(AB36:AB45,"Falla")&gt;('DATA - Oculta'!$C$25*((COUNTIF(AB36:AB45,"Pasa")+COUNTIF(AB36:AB45,"Falla")))), "NO CONFORME","CONFORME"))))))</f>
        <v>N/A</v>
      </c>
      <c r="AC46" s="199" t="str">
        <f ca="1">IF(OR('03.Muestra'!$D$20=0,COUNTIF('03.Muestra'!$D$8:'03.Muestra'!$D$17,"Documento no web")=0),"N/A", IF(COUNTIF(INDIRECT("'R10.Documentos no web'!$E"&amp;SUM(19,38*0)):INDIRECT("'R10.Documentos no web'!$E"&amp;SUM(53,38*0)),"ERR")&gt;0,"ERROR", IF(COUNTIF(AC36:AC45,"N/T")&gt;0, "EN CURSO", IF(COUNTIF(AC36:AC45,"N/D") &gt; 0,"EN CURSO", IF(COUNT($B36:$B45) = COUNTIF(AC36:AC45,"N/A"), "N/A", IF(COUNTIF(AC36:AC45,"Falla")&gt;('DATA - Oculta'!$C$25*((COUNTIF(AC36:AC45,"Pasa")+COUNTIF(AC36:AC45,"Falla")))), "NO CONFORME","CONFORME"))))))</f>
        <v>N/A</v>
      </c>
      <c r="AD46" s="199" t="str">
        <f ca="1">IF(OR('03.Muestra'!$D$20=0,COUNTIF('03.Muestra'!$D$8:'03.Muestra'!$D$17,"Documento no web")=0),"N/A", IF(COUNTIF(INDIRECT("'R10.Documentos no web'!$E"&amp;SUM(19,38*0)):INDIRECT("'R10.Documentos no web'!$E"&amp;SUM(53,38*0)),"ERR")&gt;0,"ERROR", IF(COUNTIF(AD36:AD45,"N/T")&gt;0, "EN CURSO", IF(COUNTIF(AD36:AD45,"N/D") &gt; 0,"EN CURSO", IF(COUNT($B36:$B45) = COUNTIF(AD36:AD45,"N/A"), "N/A", IF(COUNTIF(AD36:AD45,"Falla")&gt;('DATA - Oculta'!$C$25*((COUNTIF(AD36:AD45,"Pasa")+COUNTIF(AD36:AD45,"Falla")))), "NO CONFORME","CONFORME"))))))</f>
        <v>N/A</v>
      </c>
      <c r="AE46" s="199" t="str">
        <f ca="1">IF(OR('03.Muestra'!$D$20=0,COUNTIF('03.Muestra'!$D$8:'03.Muestra'!$D$17,"Documento no web")=0),"N/A", IF(COUNTIF(INDIRECT("'R10.Documentos no web'!$E"&amp;SUM(19,38*0)):INDIRECT("'R10.Documentos no web'!$E"&amp;SUM(53,38*0)),"ERR")&gt;0,"ERROR", IF(COUNTIF(AE36:AE45,"N/T")&gt;0, "EN CURSO", IF(COUNTIF(AE36:AE45,"N/D") &gt; 0,"EN CURSO", IF(COUNT($B36:$B45) = COUNTIF(AE36:AE45,"N/A"), "N/A", IF(COUNTIF(AE36:AE45,"Falla")&gt;('DATA - Oculta'!$C$25*((COUNTIF(AE36:AE45,"Pasa")+COUNTIF(AE36:AE45,"Falla")))), "NO CONFORME","CONFORME"))))))</f>
        <v>N/A</v>
      </c>
      <c r="AF46" s="199" t="str">
        <f ca="1">IF(OR('03.Muestra'!$D$20=0,COUNTIF('03.Muestra'!$D$8:'03.Muestra'!$D$17,"Documento no web")=0),"N/A", IF(COUNTIF(INDIRECT("'R10.Documentos no web'!$E"&amp;SUM(19,38*0)):INDIRECT("'R10.Documentos no web'!$E"&amp;SUM(53,38*0)),"ERR")&gt;0,"ERROR", IF(COUNTIF(AF36:AF45,"N/T")&gt;0, "EN CURSO", IF(COUNTIF(AF36:AF45,"N/D") &gt; 0,"EN CURSO", IF(COUNT($B36:$B45) = COUNTIF(AF36:AF45,"N/A"), "N/A", IF(COUNTIF(AF36:AF45,"Falla")&gt;('DATA - Oculta'!$C$25*((COUNTIF(AF36:AF45,"Pasa")+COUNTIF(AF36:AF45,"Falla")))), "NO CONFORME","CONFORME"))))))</f>
        <v>N/A</v>
      </c>
      <c r="AG46" s="199" t="str">
        <f ca="1">IF(OR('03.Muestra'!$D$20=0,COUNTIF('03.Muestra'!$D$8:'03.Muestra'!$D$17,"Documento no web")=0),"N/A", IF(COUNTIF(INDIRECT("'R10.Documentos no web'!$E"&amp;SUM(19,38*0)):INDIRECT("'R10.Documentos no web'!$E"&amp;SUM(53,38*0)),"ERR")&gt;0,"ERROR", IF(COUNTIF(AG36:AG45,"N/T")&gt;0, "EN CURSO", IF(COUNTIF(AG36:AG45,"N/D") &gt; 0,"EN CURSO", IF(COUNT($B36:$B45) = COUNTIF(AG36:AG45,"N/A"), "N/A", IF(COUNTIF(AG36:AG45,"Falla")&gt;('DATA - Oculta'!$C$25*((COUNTIF(AG36:AG45,"Pasa")+COUNTIF(AG36:AG45,"Falla")))), "NO CONFORME","CONFORME"))))))</f>
        <v>N/A</v>
      </c>
      <c r="AH46" s="199" t="str">
        <f ca="1">IF(OR('03.Muestra'!$D$20=0,COUNTIF('03.Muestra'!$D$8:'03.Muestra'!$D$17,"Documento no web")=0),"N/A", IF(COUNTIF(INDIRECT("'R10.Documentos no web'!$E"&amp;SUM(19,38*0)):INDIRECT("'R10.Documentos no web'!$E"&amp;SUM(53,38*0)),"ERR")&gt;0,"ERROR", IF(COUNTIF(AH36:AH45,"N/T")&gt;0, "EN CURSO", IF(COUNTIF(AH36:AH45,"N/D") &gt; 0,"EN CURSO", IF(COUNT($B36:$B45) = COUNTIF(AH36:AH45,"N/A"), "N/A", IF(COUNTIF(AH36:AH45,"Falla")&gt;('DATA - Oculta'!$C$25*((COUNTIF(AH36:AH45,"Pasa")+COUNTIF(AH36:AH45,"Falla")))), "NO CONFORME","CONFORME"))))))</f>
        <v>N/A</v>
      </c>
      <c r="AI46" s="199" t="str">
        <f ca="1">IF(OR('03.Muestra'!$D$20=0,COUNTIF('03.Muestra'!$D$8:'03.Muestra'!$D$17,"Documento no web")=0),"N/A", IF(COUNTIF(INDIRECT("'R10.Documentos no web'!$E"&amp;SUM(19,38*0)):INDIRECT("'R10.Documentos no web'!$E"&amp;SUM(53,38*0)),"ERR")&gt;0,"ERROR", IF(COUNTIF(AI36:AI45,"N/T")&gt;0, "EN CURSO", IF(COUNTIF(AI36:AI45,"N/D") &gt; 0,"EN CURSO", IF(COUNT($B36:$B45) = COUNTIF(AI36:AI45,"N/A"), "N/A", IF(COUNTIF(AI36:AI45,"Falla")&gt;('DATA - Oculta'!$C$25*((COUNTIF(AI36:AI45,"Pasa")+COUNTIF(AI36:AI45,"Falla")))), "NO CONFORME","CONFORME"))))))</f>
        <v>N/A</v>
      </c>
      <c r="AJ46" s="199" t="str">
        <f ca="1">IF(OR('03.Muestra'!$D$20=0,COUNTIF('03.Muestra'!$D$8:'03.Muestra'!$D$17,"Documento no web")=0),"N/A", IF(COUNTIF(INDIRECT("'R10.Documentos no web'!$E"&amp;SUM(19,38*0)):INDIRECT("'R10.Documentos no web'!$E"&amp;SUM(53,38*0)),"ERR")&gt;0,"ERROR", IF(COUNTIF(AJ36:AJ45,"N/T")&gt;0, "EN CURSO", IF(COUNTIF(AJ36:AJ45,"N/D") &gt; 0,"EN CURSO", IF(COUNT($B36:$B45) = COUNTIF(AJ36:AJ45,"N/A"), "N/A", IF(COUNTIF(AJ36:AJ45,"Falla")&gt;('DATA - Oculta'!$C$25*((COUNTIF(AJ36:AJ45,"Pasa")+COUNTIF(AJ36:AJ45,"Falla")))), "NO CONFORME","CONFORME"))))))</f>
        <v>N/A</v>
      </c>
      <c r="AK46" s="199" t="str">
        <f ca="1">IF(OR('03.Muestra'!$D$20=0,COUNTIF('03.Muestra'!$D$8:'03.Muestra'!$D$17,"Documento no web")=0),"N/A", IF(COUNTIF(INDIRECT("'R10.Documentos no web'!$E"&amp;SUM(19,38*0)):INDIRECT("'R10.Documentos no web'!$E"&amp;SUM(53,38*0)),"ERR")&gt;0,"ERROR", IF(COUNTIF(AK36:AK45,"N/T")&gt;0, "EN CURSO", IF(COUNTIF(AK36:AK45,"N/D") &gt; 0,"EN CURSO", IF(COUNT($B36:$B45) = COUNTIF(AK36:AK45,"N/A"), "N/A", IF(COUNTIF(AK36:AK45,"Falla")&gt;('DATA - Oculta'!$C$25*((COUNTIF(AK36:AK45,"Pasa")+COUNTIF(AK36:AK45,"Falla")))), "NO CONFORME","CONFORME"))))))</f>
        <v>N/A</v>
      </c>
      <c r="AL46" s="199" t="str">
        <f ca="1">IF(OR('03.Muestra'!$D$20=0,COUNTIF('03.Muestra'!$D$8:'03.Muestra'!$D$17,"Documento no web")=0),"N/A", IF(COUNTIF(INDIRECT("'R10.Documentos no web'!$E"&amp;SUM(19,38*0)):INDIRECT("'R10.Documentos no web'!$E"&amp;SUM(53,38*0)),"ERR")&gt;0,"ERROR", IF(COUNTIF(AL36:AL45,"N/T")&gt;0, "EN CURSO", IF(COUNTIF(AL36:AL45,"N/D") &gt; 0,"EN CURSO", IF(COUNT($B36:$B45) = COUNTIF(AL36:AL45,"N/A"), "N/A", IF(COUNTIF(AL36:AL45,"Falla")&gt;('DATA - Oculta'!$C$25*((COUNTIF(AL36:AL45,"Pasa")+COUNTIF(AL36:AL45,"Falla")))), "NO CONFORME","CONFORME"))))))</f>
        <v>N/A</v>
      </c>
      <c r="AM46" s="199" t="str">
        <f ca="1">IF(OR('03.Muestra'!$D$20=0,COUNTIF('03.Muestra'!$D$8:'03.Muestra'!$D$17,"Documento no web")=0),"N/A", IF(COUNTIF(INDIRECT("'R10.Documentos no web'!$E"&amp;SUM(19,38*0)):INDIRECT("'R10.Documentos no web'!$E"&amp;SUM(53,38*0)),"ERR")&gt;0,"ERROR", IF(COUNTIF(AM36:AM45,"N/T")&gt;0, "EN CURSO", IF(COUNTIF(AM36:AM45,"N/D") &gt; 0,"EN CURSO", IF(COUNT($B36:$B45) = COUNTIF(AM36:AM45,"N/A"), "N/A", IF(COUNTIF(AM36:AM45,"Falla")&gt;('DATA - Oculta'!$C$25*((COUNTIF(AM36:AM45,"Pasa")+COUNTIF(AM36:AM45,"Falla")))), "NO CONFORME","CONFORME"))))))</f>
        <v>N/A</v>
      </c>
      <c r="AN46" s="199" t="str">
        <f ca="1">IF(OR('03.Muestra'!$D$20=0,COUNTIF('03.Muestra'!$D$8:'03.Muestra'!$D$17,"Documento no web")=0),"N/A", IF(COUNTIF(INDIRECT("'R10.Documentos no web'!$E"&amp;SUM(19,38*0)):INDIRECT("'R10.Documentos no web'!$E"&amp;SUM(53,38*0)),"ERR")&gt;0,"ERROR", IF(COUNTIF(AN36:AN45,"N/T")&gt;0, "EN CURSO", IF(COUNTIF(AN36:AN45,"N/D") &gt; 0,"EN CURSO", IF(COUNT($B36:$B45) = COUNTIF(AN36:AN45,"N/A"), "N/A", IF(COUNTIF(AN36:AN45,"Falla")&gt;('DATA - Oculta'!$C$25*((COUNTIF(AN36:AN45,"Pasa")+COUNTIF(AN36:AN45,"Falla")))), "NO CONFORME","CONFORME"))))))</f>
        <v>N/A</v>
      </c>
      <c r="AO46" s="199" t="str">
        <f ca="1">IF(OR('03.Muestra'!$D$20=0,COUNTIF('03.Muestra'!$D$8:'03.Muestra'!$D$17,"Documento no web")=0),"N/A", IF(COUNTIF(INDIRECT("'R10.Documentos no web'!$E"&amp;SUM(19,38*0)):INDIRECT("'R10.Documentos no web'!$E"&amp;SUM(53,38*0)),"ERR")&gt;0,"ERROR", IF(COUNTIF(AO36:AO45,"N/T")&gt;0, "EN CURSO", IF(COUNTIF(AO36:AO45,"N/D") &gt; 0,"EN CURSO", IF(COUNT($B36:$B45) = COUNTIF(AO36:AO45,"N/A"), "N/A", IF(COUNTIF(AO36:AO45,"Falla")&gt;('DATA - Oculta'!$C$25*((COUNTIF(AO36:AO45,"Pasa")+COUNTIF(AO36:AO45,"Falla")))), "NO CONFORME","CONFORME"))))))</f>
        <v>N/A</v>
      </c>
      <c r="AP46" s="199" t="str">
        <f ca="1">IF(OR('03.Muestra'!$D$20=0,COUNTIF('03.Muestra'!$D$8:'03.Muestra'!$D$17,"Documento no web")=0),"N/A", IF(COUNTIF(INDIRECT("'R10.Documentos no web'!$E"&amp;SUM(19,38*0)):INDIRECT("'R10.Documentos no web'!$E"&amp;SUM(53,38*0)),"ERR")&gt;0,"ERROR", IF(COUNTIF(AP36:AP45,"N/T")&gt;0, "EN CURSO", IF(COUNTIF(AP36:AP45,"N/D") &gt; 0,"EN CURSO", IF(COUNT($B36:$B45) = COUNTIF(AP36:AP45,"N/A"), "N/A", IF(COUNTIF(AP36:AP45,"Falla")&gt;('DATA - Oculta'!$C$25*((COUNTIF(AP36:AP45,"Pasa")+COUNTIF(AP36:AP45,"Falla")))), "NO CONFORME","CONFORME"))))))</f>
        <v>N/A</v>
      </c>
      <c r="AQ46" s="199" t="str">
        <f ca="1">IF(OR('03.Muestra'!$D$20=0,COUNTIF('03.Muestra'!$D$8:'03.Muestra'!$D$17,"Documento no web")=0),"N/A", IF(COUNTIF(INDIRECT("'R10.Documentos no web'!$E"&amp;SUM(19,38*0)):INDIRECT("'R10.Documentos no web'!$E"&amp;SUM(53,38*0)),"ERR")&gt;0,"ERROR", IF(COUNTIF(AQ36:AQ45,"N/T")&gt;0, "EN CURSO", IF(COUNTIF(AQ36:AQ45,"N/D") &gt; 0,"EN CURSO", IF(COUNT($B36:$B45) = COUNTIF(AQ36:AQ45,"N/A"), "N/A", IF(COUNTIF(AQ36:AQ45,"Falla")&gt;('DATA - Oculta'!$C$25*((COUNTIF(AQ36:AQ45,"Pasa")+COUNTIF(AQ36:AQ45,"Falla")))), "NO CONFORME","CONFORME"))))))</f>
        <v>N/A</v>
      </c>
      <c r="AR46" s="199" t="str">
        <f ca="1">IF(OR('03.Muestra'!$D$20=0,COUNTIF('03.Muestra'!$D$8:'03.Muestra'!$D$17,"Documento no web")=0),"N/A", IF(COUNTIF(INDIRECT("'R10.Documentos no web'!$E"&amp;SUM(19,38*0)):INDIRECT("'R10.Documentos no web'!$E"&amp;SUM(53,38*0)),"ERR")&gt;0,"ERROR", IF(COUNTIF(AR36:AR45,"N/T")&gt;0, "EN CURSO", IF(COUNTIF(AR36:AR45,"N/D") &gt; 0,"EN CURSO", IF(COUNT($B36:$B45) = COUNTIF(AR36:AR45,"N/A"), "N/A", IF(COUNTIF(AR36:AR45,"Falla")&gt;('DATA - Oculta'!$C$25*((COUNTIF(AR36:AR45,"Pasa")+COUNTIF(AR36:AR45,"Falla")))), "NO CONFORME","CONFORME"))))))</f>
        <v>N/A</v>
      </c>
      <c r="AS46" s="199" t="str">
        <f ca="1">IF(OR('03.Muestra'!$D$20=0,COUNTIF('03.Muestra'!$D$8:'03.Muestra'!$D$17,"Documento no web")=0),"N/A", IF(COUNTIF(INDIRECT("'R10.Documentos no web'!$E"&amp;SUM(19,38*0)):INDIRECT("'R10.Documentos no web'!$E"&amp;SUM(53,38*0)),"ERR")&gt;0,"ERROR", IF(COUNTIF(AS36:AS45,"N/T")&gt;0, "EN CURSO", IF(COUNTIF(AS36:AS45,"N/D") &gt; 0,"EN CURSO", IF(COUNT($B36:$B45) = COUNTIF(AS36:AS45,"N/A"), "N/A", IF(COUNTIF(AS36:AS45,"Falla")&gt;('DATA - Oculta'!$C$25*((COUNTIF(AS36:AS45,"Pasa")+COUNTIF(AS36:AS45,"Falla")))), "NO CONFORME","CONFORME"))))))</f>
        <v>N/A</v>
      </c>
      <c r="AT46" s="199" t="str">
        <f ca="1">IF(OR('03.Muestra'!$D$20=0,COUNTIF('03.Muestra'!$D$8:'03.Muestra'!$D$17,"Documento no web")=0),"N/A", IF(COUNTIF(INDIRECT("'R10.Documentos no web'!$E"&amp;SUM(19,38*0)):INDIRECT("'R10.Documentos no web'!$E"&amp;SUM(53,38*0)),"ERR")&gt;0,"ERROR", IF(COUNTIF(AT36:AT45,"N/T")&gt;0, "EN CURSO", IF(COUNTIF(AT36:AT45,"N/D") &gt; 0,"EN CURSO", IF(COUNT($B36:$B45) = COUNTIF(AT36:AT45,"N/A"), "N/A", IF(COUNTIF(AT36:AT45,"Falla")&gt;('DATA - Oculta'!$C$25*((COUNTIF(AT36:AT45,"Pasa")+COUNTIF(AT36:AT45,"Falla")))), "NO CONFORME","CONFORME"))))))</f>
        <v>N/A</v>
      </c>
      <c r="AU46" s="199" t="str">
        <f ca="1">IF(OR('03.Muestra'!$D$20=0,COUNTIF('03.Muestra'!$D$8:'03.Muestra'!$D$17,"Documento no web")=0),"N/A", IF(COUNTIF(INDIRECT("'R10.Documentos no web'!$E"&amp;SUM(19,38*0)):INDIRECT("'R10.Documentos no web'!$E"&amp;SUM(53,38*0)),"ERR")&gt;0,"ERROR", IF(COUNTIF(AU36:AU45,"N/T")&gt;0, "EN CURSO", IF(COUNTIF(AU36:AU45,"N/D") &gt; 0,"EN CURSO", IF(COUNT($B36:$B45) = COUNTIF(AU36:AU45,"N/A"), "N/A", IF(COUNTIF(AU36:AU45,"Falla")&gt;('DATA - Oculta'!$C$25*((COUNTIF(AU36:AU45,"Pasa")+COUNTIF(AU36:AU45,"Falla")))), "NO CONFORME","CONFORME"))))))</f>
        <v>N/A</v>
      </c>
      <c r="AV46" s="199" t="str">
        <f ca="1">IF(OR('03.Muestra'!$D$20=0,COUNTIF('03.Muestra'!$D$8:'03.Muestra'!$D$17,"Documento no web")=0),"N/A", IF(COUNTIF(INDIRECT("'R10.Documentos no web'!$E"&amp;SUM(19,38*0)):INDIRECT("'R10.Documentos no web'!$E"&amp;SUM(53,38*0)),"ERR")&gt;0,"ERROR", IF(COUNTIF(AV36:AV45,"N/T")&gt;0, "EN CURSO", IF(COUNTIF(AV36:AV45,"N/D") &gt; 0,"EN CURSO", IF(COUNT($B36:$B45) = COUNTIF(AV36:AV45,"N/A"), "N/A", IF(COUNTIF(AV36:AV45,"Falla")&gt;('DATA - Oculta'!$C$25*((COUNTIF(AV36:AV45,"Pasa")+COUNTIF(AV36:AV45,"Falla")))), "NO CONFORME","CONFORME"))))))</f>
        <v>N/A</v>
      </c>
      <c r="AW46" s="199" t="str">
        <f ca="1">IF(OR('03.Muestra'!$D$20=0,COUNTIF('03.Muestra'!$D$8:'03.Muestra'!$D$17,"Documento no web")=0),"N/A", IF(COUNTIF(INDIRECT("'R10.Documentos no web'!$E"&amp;SUM(19,38*0)):INDIRECT("'R10.Documentos no web'!$E"&amp;SUM(53,38*0)),"ERR")&gt;0,"ERROR", IF(COUNTIF(AW36:AW45,"N/T")&gt;0, "EN CURSO", IF(COUNTIF(AW36:AW45,"N/D") &gt; 0,"EN CURSO", IF(COUNT($B36:$B45) = COUNTIF(AW36:AW45,"N/A"), "N/A", IF(COUNTIF(AW36:AW45,"Falla")&gt;('DATA - Oculta'!$C$25*((COUNTIF(AW36:AW45,"Pasa")+COUNTIF(AW36:AW45,"Falla")))), "NO CONFORME","CONFORME"))))))</f>
        <v>N/A</v>
      </c>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row>
    <row r="47" spans="1:99" ht="18" customHeight="1">
      <c r="A47" s="22"/>
      <c r="B47" s="63"/>
      <c r="C47" s="197"/>
      <c r="D47" s="22"/>
      <c r="E47" s="6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row>
    <row r="48" spans="1:99" ht="12.75" customHeight="1">
      <c r="A48" s="22"/>
      <c r="B48" s="63"/>
      <c r="C48" s="197"/>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row>
    <row r="49" spans="1:99" ht="12.75" customHeight="1">
      <c r="A49" s="22"/>
      <c r="B49" s="63"/>
      <c r="C49" s="197"/>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row>
    <row r="50" spans="1:99" ht="12.75" customHeight="1">
      <c r="A50" s="22"/>
      <c r="B50" s="63"/>
      <c r="C50" s="197"/>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row>
    <row r="51" spans="1:99" ht="12.75" customHeight="1">
      <c r="A51" s="22"/>
      <c r="B51" s="63"/>
      <c r="C51" s="197"/>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row>
    <row r="52" spans="1:99" ht="12.75" customHeight="1">
      <c r="A52" s="22"/>
      <c r="B52" s="63"/>
      <c r="C52" s="197"/>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row>
    <row r="53" spans="1:99" ht="12.75" customHeight="1">
      <c r="A53" s="22"/>
      <c r="B53" s="63"/>
      <c r="C53" s="197"/>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row>
    <row r="54" spans="1:99" ht="12.75" customHeight="1">
      <c r="A54" s="22"/>
      <c r="B54" s="63"/>
      <c r="C54" s="197"/>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row>
    <row r="55" spans="1:99" ht="12.75" customHeight="1">
      <c r="A55" s="22"/>
      <c r="B55" s="63"/>
      <c r="C55" s="197"/>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row>
    <row r="56" spans="1:99" ht="12.75" customHeight="1">
      <c r="A56" s="22"/>
      <c r="B56" s="63"/>
      <c r="C56" s="197"/>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row>
    <row r="57" spans="1:99" ht="12.75" customHeight="1">
      <c r="A57" s="22"/>
      <c r="B57" s="63"/>
      <c r="C57" s="197"/>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row>
    <row r="58" spans="1:99" ht="12.75" customHeight="1">
      <c r="A58" s="22"/>
      <c r="B58" s="63"/>
      <c r="C58" s="197"/>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row>
    <row r="59" spans="1:99" ht="12.75" customHeight="1">
      <c r="A59" s="22"/>
      <c r="B59" s="63"/>
      <c r="C59" s="197"/>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row>
    <row r="60" spans="1:99" ht="12.75" customHeight="1">
      <c r="A60" s="22"/>
      <c r="B60" s="63"/>
      <c r="C60" s="197"/>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row>
    <row r="61" spans="1:99" ht="12.75" customHeight="1">
      <c r="A61" s="22"/>
      <c r="B61" s="63"/>
      <c r="C61" s="197"/>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row>
    <row r="62" spans="1:99" ht="12.75" customHeight="1">
      <c r="A62" s="22"/>
      <c r="B62" s="63"/>
      <c r="C62" s="197"/>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row>
    <row r="63" spans="1:99" ht="12.75" customHeight="1">
      <c r="A63" s="22"/>
      <c r="B63" s="63"/>
      <c r="C63" s="197"/>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row>
    <row r="64" spans="1:99" ht="12.75" customHeight="1">
      <c r="A64" s="22"/>
      <c r="B64" s="63"/>
      <c r="C64" s="197"/>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row>
    <row r="65" spans="1:99" ht="12.75" customHeight="1">
      <c r="A65" s="22"/>
      <c r="B65" s="63"/>
      <c r="C65" s="197"/>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row>
    <row r="66" spans="1:99" ht="12.75" customHeight="1">
      <c r="A66" s="22"/>
      <c r="B66" s="63"/>
      <c r="C66" s="197"/>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row>
    <row r="67" spans="1:99" ht="12.75" customHeight="1">
      <c r="A67" s="22"/>
      <c r="B67" s="63"/>
      <c r="C67" s="197"/>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row>
    <row r="68" spans="1:99" ht="12.75" customHeight="1">
      <c r="A68" s="22"/>
      <c r="B68" s="63"/>
      <c r="C68" s="197"/>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row>
    <row r="69" spans="1:99" ht="12.75" customHeight="1">
      <c r="A69" s="22"/>
      <c r="B69" s="63"/>
      <c r="C69" s="197"/>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row>
    <row r="70" spans="1:99" ht="12.75" customHeight="1">
      <c r="A70" s="22"/>
      <c r="B70" s="63"/>
      <c r="C70" s="197"/>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row>
    <row r="71" spans="1:99" ht="12.75" customHeight="1">
      <c r="A71" s="22"/>
      <c r="B71" s="63"/>
      <c r="C71" s="197"/>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row>
    <row r="72" spans="1:99" ht="12.75" customHeight="1">
      <c r="A72" s="22"/>
      <c r="B72" s="63"/>
      <c r="C72" s="197"/>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row>
    <row r="73" spans="1:99" ht="12.75" customHeight="1">
      <c r="A73" s="22"/>
      <c r="B73" s="63"/>
      <c r="C73" s="197"/>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row>
    <row r="74" spans="1:99" ht="12.75" customHeight="1">
      <c r="A74" s="22"/>
      <c r="B74" s="63"/>
      <c r="C74" s="197"/>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row>
    <row r="75" spans="1:99" ht="12.75" customHeight="1">
      <c r="A75" s="22"/>
      <c r="B75" s="63"/>
      <c r="C75" s="197"/>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row>
    <row r="76" spans="1:99" ht="12.75" customHeight="1">
      <c r="A76" s="22"/>
      <c r="B76" s="63"/>
      <c r="C76" s="197"/>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row>
    <row r="77" spans="1:99" ht="12.75" customHeight="1">
      <c r="A77" s="22"/>
      <c r="B77" s="63"/>
      <c r="C77" s="197"/>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row>
    <row r="78" spans="1:99" ht="12.75" customHeight="1">
      <c r="A78" s="22"/>
      <c r="B78" s="63"/>
      <c r="C78" s="197"/>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row>
    <row r="79" spans="1:99" ht="12.75" customHeight="1">
      <c r="A79" s="22"/>
      <c r="B79" s="63"/>
      <c r="C79" s="197"/>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row>
    <row r="80" spans="1:99" ht="12.75" customHeight="1">
      <c r="A80" s="22"/>
      <c r="B80" s="63"/>
      <c r="C80" s="197"/>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row>
    <row r="81" spans="1:99" ht="12.75" customHeight="1">
      <c r="A81" s="22"/>
      <c r="B81" s="63"/>
      <c r="C81" s="197"/>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row>
    <row r="82" spans="1:99" ht="12.75" customHeight="1">
      <c r="A82" s="22"/>
      <c r="B82" s="63"/>
      <c r="C82" s="197"/>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row>
    <row r="83" spans="1:99" ht="12.75" customHeight="1">
      <c r="A83" s="22"/>
      <c r="B83" s="63"/>
      <c r="C83" s="197"/>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row>
    <row r="84" spans="1:99" ht="12.75" customHeight="1">
      <c r="A84" s="22"/>
      <c r="B84" s="63"/>
      <c r="C84" s="197"/>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row>
    <row r="85" spans="1:99" ht="12.75" customHeight="1">
      <c r="A85" s="22"/>
      <c r="B85" s="63"/>
      <c r="C85" s="197"/>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row>
    <row r="86" spans="1:99" ht="12.75" customHeight="1">
      <c r="A86" s="22"/>
      <c r="B86" s="63"/>
      <c r="C86" s="197"/>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row>
    <row r="87" spans="1:99" ht="12.75" customHeight="1">
      <c r="A87" s="22"/>
      <c r="B87" s="63"/>
      <c r="C87" s="197"/>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row>
    <row r="88" spans="1:99" ht="12.75" customHeight="1">
      <c r="A88" s="22"/>
      <c r="B88" s="63"/>
      <c r="C88" s="197"/>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row>
    <row r="89" spans="1:99" ht="12.75" customHeight="1">
      <c r="A89" s="22"/>
      <c r="B89" s="63"/>
      <c r="C89" s="197"/>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row>
    <row r="90" spans="1:99" ht="12.75" customHeight="1">
      <c r="A90" s="22"/>
      <c r="B90" s="63"/>
      <c r="C90" s="197"/>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row>
    <row r="91" spans="1:99" ht="12.75" customHeight="1">
      <c r="A91" s="22"/>
      <c r="B91" s="63"/>
      <c r="C91" s="197"/>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row>
    <row r="92" spans="1:99" ht="12.75" customHeight="1">
      <c r="A92" s="22"/>
      <c r="B92" s="63"/>
      <c r="C92" s="197"/>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row>
    <row r="93" spans="1:99" ht="12.75" customHeight="1">
      <c r="A93" s="22"/>
      <c r="B93" s="63"/>
      <c r="C93" s="197"/>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row>
    <row r="94" spans="1:99" ht="12.75" customHeight="1">
      <c r="A94" s="22"/>
      <c r="B94" s="63"/>
      <c r="C94" s="197"/>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row>
    <row r="95" spans="1:99" ht="12.75" customHeight="1">
      <c r="A95" s="22"/>
      <c r="B95" s="63"/>
      <c r="C95" s="197"/>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row>
    <row r="96" spans="1:99" ht="12.75" customHeight="1">
      <c r="A96" s="22"/>
      <c r="B96" s="63"/>
      <c r="C96" s="197"/>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row>
    <row r="97" spans="1:99" ht="12.75" customHeight="1">
      <c r="A97" s="22"/>
      <c r="B97" s="63"/>
      <c r="C97" s="197"/>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row>
    <row r="98" spans="1:99" ht="12.75" customHeight="1">
      <c r="A98" s="22"/>
      <c r="B98" s="63"/>
      <c r="C98" s="197"/>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row>
    <row r="99" spans="1:99" ht="12.75" customHeight="1">
      <c r="A99" s="22"/>
      <c r="B99" s="63"/>
      <c r="C99" s="197"/>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row>
    <row r="100" spans="1:99" ht="12.75" customHeight="1">
      <c r="A100" s="22"/>
      <c r="B100" s="63"/>
      <c r="C100" s="197"/>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row>
    <row r="101" spans="1:99" ht="12.75" customHeight="1">
      <c r="A101" s="22"/>
      <c r="B101" s="63"/>
      <c r="C101" s="197"/>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row>
    <row r="102" spans="1:99" ht="12.75" customHeight="1">
      <c r="A102" s="22"/>
      <c r="B102" s="63"/>
      <c r="C102" s="197"/>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row>
    <row r="103" spans="1:99" ht="12.75" customHeight="1">
      <c r="A103" s="22"/>
      <c r="B103" s="63"/>
      <c r="C103" s="197"/>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row>
    <row r="104" spans="1:99" ht="12.75" customHeight="1">
      <c r="A104" s="22"/>
      <c r="B104" s="63"/>
      <c r="C104" s="197"/>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row>
    <row r="105" spans="1:99" ht="12.75" customHeight="1">
      <c r="A105" s="22"/>
      <c r="B105" s="63"/>
      <c r="C105" s="197"/>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row>
    <row r="106" spans="1:99" ht="12.75" customHeight="1">
      <c r="A106" s="22"/>
      <c r="B106" s="63"/>
      <c r="C106" s="197"/>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row>
    <row r="107" spans="1:99" ht="12.75" customHeight="1">
      <c r="A107" s="22"/>
      <c r="B107" s="63"/>
      <c r="C107" s="197"/>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row>
    <row r="108" spans="1:99" ht="12.75" customHeight="1">
      <c r="A108" s="22"/>
      <c r="B108" s="63"/>
      <c r="C108" s="197"/>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row>
    <row r="109" spans="1:99" ht="12.75" customHeight="1">
      <c r="A109" s="22"/>
      <c r="B109" s="63"/>
      <c r="C109" s="197"/>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row>
    <row r="110" spans="1:99" ht="12.75" customHeight="1">
      <c r="A110" s="22"/>
      <c r="B110" s="63"/>
      <c r="C110" s="197"/>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row>
    <row r="111" spans="1:99" ht="12.75" customHeight="1">
      <c r="A111" s="22"/>
      <c r="B111" s="63"/>
      <c r="C111" s="197"/>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row>
    <row r="112" spans="1:99" ht="12.75" customHeight="1">
      <c r="A112" s="22"/>
      <c r="B112" s="63"/>
      <c r="C112" s="197"/>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row>
    <row r="113" spans="1:99" ht="12.75" customHeight="1">
      <c r="A113" s="22"/>
      <c r="B113" s="63"/>
      <c r="C113" s="197"/>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row>
    <row r="114" spans="1:99" ht="12.75" customHeight="1">
      <c r="A114" s="22"/>
      <c r="B114" s="63"/>
      <c r="C114" s="197"/>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row>
    <row r="115" spans="1:99" ht="12.75" customHeight="1">
      <c r="A115" s="22"/>
      <c r="B115" s="63"/>
      <c r="C115" s="197"/>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row>
    <row r="116" spans="1:99" ht="12.75" customHeight="1">
      <c r="A116" s="22"/>
      <c r="B116" s="63"/>
      <c r="C116" s="197"/>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row>
    <row r="117" spans="1:99" ht="12.75" customHeight="1">
      <c r="A117" s="22"/>
      <c r="B117" s="63"/>
      <c r="C117" s="197"/>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row>
    <row r="118" spans="1:99" ht="12.75" customHeight="1">
      <c r="A118" s="22"/>
      <c r="B118" s="63"/>
      <c r="C118" s="197"/>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row>
    <row r="119" spans="1:99" ht="12.75" customHeight="1">
      <c r="A119" s="22"/>
      <c r="B119" s="63"/>
      <c r="C119" s="197"/>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row>
    <row r="120" spans="1:99" ht="12.75" customHeight="1">
      <c r="A120" s="22"/>
      <c r="B120" s="63"/>
      <c r="C120" s="197"/>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row>
    <row r="121" spans="1:99" ht="12.75" customHeight="1">
      <c r="A121" s="22"/>
      <c r="B121" s="63"/>
      <c r="C121" s="197"/>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row>
    <row r="122" spans="1:99" ht="12.75" customHeight="1">
      <c r="A122" s="22"/>
      <c r="B122" s="63"/>
      <c r="C122" s="197"/>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row>
    <row r="123" spans="1:99" ht="12.75" customHeight="1">
      <c r="A123" s="22"/>
      <c r="B123" s="63"/>
      <c r="C123" s="197"/>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row>
    <row r="124" spans="1:99" ht="12.75" customHeight="1">
      <c r="A124" s="22"/>
      <c r="B124" s="63"/>
      <c r="C124" s="197"/>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row>
    <row r="125" spans="1:99" ht="12.75" customHeight="1">
      <c r="A125" s="22"/>
      <c r="B125" s="63"/>
      <c r="C125" s="197"/>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row>
    <row r="126" spans="1:99" ht="12.75" customHeight="1">
      <c r="A126" s="22"/>
      <c r="B126" s="63"/>
      <c r="C126" s="197"/>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row>
    <row r="127" spans="1:99" ht="12.75" customHeight="1">
      <c r="A127" s="22"/>
      <c r="B127" s="63"/>
      <c r="C127" s="197"/>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row>
    <row r="128" spans="1:99" ht="12.75" customHeight="1">
      <c r="A128" s="22"/>
      <c r="B128" s="63"/>
      <c r="C128" s="197"/>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row>
    <row r="129" spans="1:99" ht="12.75" customHeight="1">
      <c r="A129" s="22"/>
      <c r="B129" s="63"/>
      <c r="C129" s="197"/>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row>
    <row r="130" spans="1:99" ht="12.75" customHeight="1">
      <c r="A130" s="22"/>
      <c r="B130" s="63"/>
      <c r="C130" s="197"/>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row>
    <row r="131" spans="1:99" ht="12.75" customHeight="1">
      <c r="A131" s="22"/>
      <c r="B131" s="63"/>
      <c r="C131" s="197"/>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row>
    <row r="132" spans="1:99" ht="12.75" customHeight="1">
      <c r="A132" s="22"/>
      <c r="B132" s="63"/>
      <c r="C132" s="197"/>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row>
    <row r="133" spans="1:99" ht="12.75" customHeight="1">
      <c r="A133" s="22"/>
      <c r="B133" s="63"/>
      <c r="C133" s="197"/>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row>
    <row r="134" spans="1:99" ht="12.75" customHeight="1">
      <c r="A134" s="22"/>
      <c r="B134" s="63"/>
      <c r="C134" s="197"/>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row>
    <row r="135" spans="1:99" ht="12.75" customHeight="1">
      <c r="A135" s="22"/>
      <c r="B135" s="63"/>
      <c r="C135" s="197"/>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row>
    <row r="136" spans="1:99" ht="12.75" customHeight="1">
      <c r="A136" s="22"/>
      <c r="B136" s="63"/>
      <c r="C136" s="197"/>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row>
    <row r="137" spans="1:99" ht="12.75" customHeight="1">
      <c r="A137" s="22"/>
      <c r="B137" s="63"/>
      <c r="C137" s="197"/>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row>
    <row r="138" spans="1:99" ht="12.75" customHeight="1">
      <c r="A138" s="22"/>
      <c r="B138" s="63"/>
      <c r="C138" s="197"/>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row>
    <row r="139" spans="1:99" ht="12.75" customHeight="1">
      <c r="A139" s="22"/>
      <c r="B139" s="63"/>
      <c r="C139" s="197"/>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row>
    <row r="140" spans="1:99" ht="12.75" customHeight="1">
      <c r="A140" s="22"/>
      <c r="B140" s="63"/>
      <c r="C140" s="197"/>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row>
    <row r="141" spans="1:99" ht="12.75" customHeight="1">
      <c r="A141" s="22"/>
      <c r="B141" s="63"/>
      <c r="C141" s="197"/>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row>
    <row r="142" spans="1:99" ht="12.75" customHeight="1">
      <c r="A142" s="22"/>
      <c r="B142" s="63"/>
      <c r="C142" s="197"/>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row>
    <row r="143" spans="1:99" ht="12.75" customHeight="1">
      <c r="A143" s="22"/>
      <c r="B143" s="63"/>
      <c r="C143" s="197"/>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row>
    <row r="144" spans="1:99" ht="12.75" customHeight="1">
      <c r="A144" s="22"/>
      <c r="B144" s="63"/>
      <c r="C144" s="197"/>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row>
    <row r="145" spans="1:99" ht="12.75" customHeight="1">
      <c r="A145" s="22"/>
      <c r="B145" s="63"/>
      <c r="C145" s="197"/>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row>
    <row r="146" spans="1:99" ht="12.75" customHeight="1">
      <c r="A146" s="22"/>
      <c r="B146" s="63"/>
      <c r="C146" s="197"/>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row>
    <row r="147" spans="1:99" ht="12.75" customHeight="1">
      <c r="A147" s="22"/>
      <c r="B147" s="63"/>
      <c r="C147" s="197"/>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row>
    <row r="148" spans="1:99" ht="12.75" customHeight="1">
      <c r="A148" s="22"/>
      <c r="B148" s="63"/>
      <c r="C148" s="197"/>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row>
    <row r="149" spans="1:99" ht="12.75" customHeight="1">
      <c r="A149" s="22"/>
      <c r="B149" s="63"/>
      <c r="C149" s="197"/>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row>
    <row r="150" spans="1:99" ht="12.75" customHeight="1">
      <c r="A150" s="22"/>
      <c r="B150" s="63"/>
      <c r="C150" s="197"/>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row>
    <row r="151" spans="1:99" ht="12.75" customHeight="1">
      <c r="A151" s="22"/>
      <c r="B151" s="63"/>
      <c r="C151" s="197"/>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row>
    <row r="152" spans="1:99" ht="12.75" customHeight="1">
      <c r="A152" s="22"/>
      <c r="B152" s="63"/>
      <c r="C152" s="197"/>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row>
    <row r="153" spans="1:99" ht="12.75" customHeight="1">
      <c r="A153" s="22"/>
      <c r="B153" s="63"/>
      <c r="C153" s="197"/>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row>
    <row r="154" spans="1:99" ht="12.75" customHeight="1">
      <c r="A154" s="22"/>
      <c r="B154" s="63"/>
      <c r="C154" s="197"/>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row>
    <row r="155" spans="1:99" ht="12.75" customHeight="1">
      <c r="A155" s="22"/>
      <c r="B155" s="63"/>
      <c r="C155" s="197"/>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row>
    <row r="156" spans="1:99" ht="12.75" customHeight="1">
      <c r="A156" s="22"/>
      <c r="B156" s="63"/>
      <c r="C156" s="197"/>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row>
    <row r="157" spans="1:99" ht="12.75" customHeight="1">
      <c r="A157" s="22"/>
      <c r="B157" s="63"/>
      <c r="C157" s="197"/>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row>
    <row r="158" spans="1:99" ht="12.75" customHeight="1">
      <c r="A158" s="22"/>
      <c r="B158" s="63"/>
      <c r="C158" s="197"/>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row>
    <row r="159" spans="1:99" ht="12.75" customHeight="1">
      <c r="A159" s="22"/>
      <c r="B159" s="63"/>
      <c r="C159" s="197"/>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row>
    <row r="160" spans="1:99" ht="12.75" customHeight="1">
      <c r="A160" s="22"/>
      <c r="B160" s="63"/>
      <c r="C160" s="197"/>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row>
    <row r="161" spans="1:99" ht="12.75" customHeight="1">
      <c r="A161" s="22"/>
      <c r="B161" s="63"/>
      <c r="C161" s="197"/>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row>
    <row r="162" spans="1:99" ht="12.75" customHeight="1">
      <c r="A162" s="22"/>
      <c r="B162" s="63"/>
      <c r="C162" s="197"/>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row>
    <row r="163" spans="1:99" ht="12.75" customHeight="1">
      <c r="A163" s="22"/>
      <c r="B163" s="63"/>
      <c r="C163" s="197"/>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row>
    <row r="164" spans="1:99" ht="12.75" customHeight="1">
      <c r="A164" s="22"/>
      <c r="B164" s="63"/>
      <c r="C164" s="197"/>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row>
    <row r="165" spans="1:99" ht="12.75" customHeight="1">
      <c r="A165" s="22"/>
      <c r="B165" s="63"/>
      <c r="C165" s="197"/>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row>
    <row r="166" spans="1:99" ht="12.75" customHeight="1">
      <c r="A166" s="22"/>
      <c r="B166" s="63"/>
      <c r="C166" s="197"/>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row>
    <row r="167" spans="1:99" ht="12.75" customHeight="1">
      <c r="A167" s="22"/>
      <c r="B167" s="63"/>
      <c r="C167" s="197"/>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row>
    <row r="168" spans="1:99" ht="12.75" customHeight="1">
      <c r="A168" s="22"/>
      <c r="B168" s="63"/>
      <c r="C168" s="197"/>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row>
    <row r="169" spans="1:99" ht="12.75" customHeight="1">
      <c r="A169" s="22"/>
      <c r="B169" s="63"/>
      <c r="C169" s="197"/>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row>
    <row r="170" spans="1:99" ht="12.75" customHeight="1">
      <c r="A170" s="22"/>
      <c r="B170" s="63"/>
      <c r="C170" s="197"/>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row>
    <row r="171" spans="1:99" ht="12.75" customHeight="1">
      <c r="A171" s="22"/>
      <c r="B171" s="63"/>
      <c r="C171" s="197"/>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row>
    <row r="172" spans="1:99" ht="12.75" customHeight="1">
      <c r="A172" s="22"/>
      <c r="B172" s="63"/>
      <c r="C172" s="197"/>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row>
    <row r="173" spans="1:99" ht="12.75" customHeight="1">
      <c r="A173" s="22"/>
      <c r="B173" s="63"/>
      <c r="C173" s="197"/>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row>
    <row r="174" spans="1:99" ht="12.75" customHeight="1">
      <c r="A174" s="22"/>
      <c r="B174" s="63"/>
      <c r="C174" s="197"/>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row>
    <row r="175" spans="1:99" ht="12.75" customHeight="1">
      <c r="A175" s="22"/>
      <c r="B175" s="63"/>
      <c r="C175" s="197"/>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row>
    <row r="176" spans="1:99" ht="12.75" customHeight="1">
      <c r="A176" s="22"/>
      <c r="B176" s="63"/>
      <c r="C176" s="197"/>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row>
    <row r="177" spans="1:99" ht="12.75" customHeight="1">
      <c r="A177" s="22"/>
      <c r="B177" s="63"/>
      <c r="C177" s="197"/>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row>
    <row r="178" spans="1:99" ht="12.75" customHeight="1">
      <c r="A178" s="22"/>
      <c r="B178" s="63"/>
      <c r="C178" s="197"/>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row>
    <row r="179" spans="1:99" ht="12.75" customHeight="1">
      <c r="A179" s="22"/>
      <c r="B179" s="63"/>
      <c r="C179" s="197"/>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row>
    <row r="180" spans="1:99" ht="12.75" customHeight="1">
      <c r="A180" s="22"/>
      <c r="B180" s="63"/>
      <c r="C180" s="197"/>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row>
    <row r="181" spans="1:99" ht="12.75" customHeight="1">
      <c r="A181" s="22"/>
      <c r="B181" s="63"/>
      <c r="C181" s="197"/>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row>
    <row r="182" spans="1:99" ht="12.75" customHeight="1">
      <c r="A182" s="22"/>
      <c r="B182" s="63"/>
      <c r="C182" s="197"/>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row>
    <row r="183" spans="1:99" ht="12.75" customHeight="1">
      <c r="A183" s="22"/>
      <c r="B183" s="63"/>
      <c r="C183" s="197"/>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row>
    <row r="184" spans="1:99" ht="12.75" customHeight="1">
      <c r="A184" s="22"/>
      <c r="B184" s="63"/>
      <c r="C184" s="197"/>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row>
    <row r="185" spans="1:99" ht="12.75" customHeight="1">
      <c r="A185" s="22"/>
      <c r="B185" s="63"/>
      <c r="C185" s="197"/>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row>
    <row r="186" spans="1:99" ht="12.75" customHeight="1">
      <c r="A186" s="22"/>
      <c r="B186" s="63"/>
      <c r="C186" s="197"/>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row>
    <row r="187" spans="1:99" ht="12.75" customHeight="1">
      <c r="A187" s="22"/>
      <c r="B187" s="63"/>
      <c r="C187" s="197"/>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row>
    <row r="188" spans="1:99" ht="12.75" customHeight="1">
      <c r="A188" s="22"/>
      <c r="B188" s="63"/>
      <c r="C188" s="197"/>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row>
    <row r="189" spans="1:99" ht="12.75" customHeight="1">
      <c r="A189" s="22"/>
      <c r="B189" s="63"/>
      <c r="C189" s="197"/>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row>
    <row r="190" spans="1:99" ht="12.75" customHeight="1">
      <c r="A190" s="22"/>
      <c r="B190" s="63"/>
      <c r="C190" s="197"/>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row>
    <row r="191" spans="1:99" ht="12.75" customHeight="1">
      <c r="A191" s="22"/>
      <c r="B191" s="63"/>
      <c r="C191" s="197"/>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row>
    <row r="192" spans="1:99" ht="12.75" customHeight="1">
      <c r="A192" s="22"/>
      <c r="B192" s="63"/>
      <c r="C192" s="197"/>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row>
    <row r="193" spans="1:99" ht="12.75" customHeight="1">
      <c r="A193" s="22"/>
      <c r="B193" s="63"/>
      <c r="C193" s="197"/>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row>
    <row r="194" spans="1:99" ht="12.75" customHeight="1">
      <c r="A194" s="22"/>
      <c r="B194" s="63"/>
      <c r="C194" s="197"/>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row>
    <row r="195" spans="1:99" ht="12.75" customHeight="1">
      <c r="A195" s="22"/>
      <c r="B195" s="63"/>
      <c r="C195" s="197"/>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row>
    <row r="196" spans="1:99" ht="12.75" customHeight="1">
      <c r="A196" s="22"/>
      <c r="B196" s="63"/>
      <c r="C196" s="197"/>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row>
    <row r="197" spans="1:99" ht="12.75" customHeight="1">
      <c r="A197" s="22"/>
      <c r="B197" s="63"/>
      <c r="C197" s="197"/>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row>
    <row r="198" spans="1:99" ht="12.75" customHeight="1">
      <c r="A198" s="22"/>
      <c r="B198" s="63"/>
      <c r="C198" s="197"/>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row>
    <row r="199" spans="1:99" ht="12.75" customHeight="1">
      <c r="A199" s="22"/>
      <c r="B199" s="63"/>
      <c r="C199" s="197"/>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row>
    <row r="200" spans="1:99" ht="12.75" customHeight="1">
      <c r="A200" s="22"/>
      <c r="B200" s="63"/>
      <c r="C200" s="197"/>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row>
    <row r="201" spans="1:99" ht="12.75" customHeight="1">
      <c r="A201" s="22"/>
      <c r="B201" s="63"/>
      <c r="C201" s="197"/>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row>
    <row r="202" spans="1:99" ht="12.75" customHeight="1">
      <c r="A202" s="22"/>
      <c r="B202" s="63"/>
      <c r="C202" s="197"/>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row>
    <row r="203" spans="1:99" ht="12.75" customHeight="1">
      <c r="A203" s="22"/>
      <c r="B203" s="63"/>
      <c r="C203" s="197"/>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row>
    <row r="204" spans="1:99" ht="12.75" customHeight="1">
      <c r="A204" s="22"/>
      <c r="B204" s="63"/>
      <c r="C204" s="197"/>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row>
    <row r="205" spans="1:99" ht="12.75" customHeight="1">
      <c r="A205" s="22"/>
      <c r="B205" s="63"/>
      <c r="C205" s="197"/>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row>
    <row r="206" spans="1:99" ht="12.75" customHeight="1">
      <c r="A206" s="22"/>
      <c r="B206" s="63"/>
      <c r="C206" s="197"/>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row>
    <row r="207" spans="1:99" ht="12.75" customHeight="1">
      <c r="A207" s="22"/>
      <c r="B207" s="63"/>
      <c r="C207" s="197"/>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row>
    <row r="208" spans="1:99" ht="12.75" customHeight="1">
      <c r="A208" s="22"/>
      <c r="B208" s="63"/>
      <c r="C208" s="197"/>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row>
    <row r="209" spans="1:99" ht="12.75" customHeight="1">
      <c r="A209" s="22"/>
      <c r="B209" s="63"/>
      <c r="C209" s="197"/>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row>
    <row r="210" spans="1:99" ht="12.75" customHeight="1">
      <c r="A210" s="22"/>
      <c r="B210" s="63"/>
      <c r="C210" s="197"/>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row>
    <row r="211" spans="1:99" ht="12.75" customHeight="1">
      <c r="A211" s="22"/>
      <c r="B211" s="63"/>
      <c r="C211" s="197"/>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row>
    <row r="212" spans="1:99" ht="12.75" customHeight="1">
      <c r="A212" s="22"/>
      <c r="B212" s="63"/>
      <c r="C212" s="197"/>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row>
    <row r="213" spans="1:99" ht="12.75" customHeight="1">
      <c r="A213" s="22"/>
      <c r="B213" s="63"/>
      <c r="C213" s="197"/>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row>
    <row r="214" spans="1:99" ht="12.75" customHeight="1">
      <c r="A214" s="22"/>
      <c r="B214" s="63"/>
      <c r="C214" s="197"/>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row>
    <row r="215" spans="1:99" ht="12.75" customHeight="1">
      <c r="A215" s="22"/>
      <c r="B215" s="63"/>
      <c r="C215" s="197"/>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row>
    <row r="216" spans="1:99" ht="12.75" customHeight="1">
      <c r="A216" s="22"/>
      <c r="B216" s="63"/>
      <c r="C216" s="197"/>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row>
    <row r="217" spans="1:99" ht="12.75" customHeight="1">
      <c r="A217" s="22"/>
      <c r="B217" s="63"/>
      <c r="C217" s="197"/>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row>
    <row r="218" spans="1:99" ht="12.75" customHeight="1">
      <c r="A218" s="22"/>
      <c r="B218" s="63"/>
      <c r="C218" s="197"/>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row>
    <row r="219" spans="1:99" ht="12.75" customHeight="1">
      <c r="A219" s="22"/>
      <c r="B219" s="63"/>
      <c r="C219" s="197"/>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row>
    <row r="220" spans="1:99" ht="12.75" customHeight="1">
      <c r="A220" s="22"/>
      <c r="B220" s="63"/>
      <c r="C220" s="197"/>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row>
    <row r="221" spans="1:99" ht="12.75" customHeight="1">
      <c r="A221" s="22"/>
      <c r="B221" s="63"/>
      <c r="C221" s="197"/>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row>
    <row r="222" spans="1:99" ht="12.75" customHeight="1">
      <c r="A222" s="22"/>
      <c r="B222" s="63"/>
      <c r="C222" s="197"/>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row>
    <row r="223" spans="1:99" ht="12.75" customHeight="1">
      <c r="A223" s="22"/>
      <c r="B223" s="63"/>
      <c r="C223" s="197"/>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row>
    <row r="224" spans="1:99" ht="12.75" customHeight="1">
      <c r="A224" s="22"/>
      <c r="B224" s="63"/>
      <c r="C224" s="197"/>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row>
    <row r="225" spans="1:99" ht="12.75" customHeight="1">
      <c r="A225" s="22"/>
      <c r="B225" s="63"/>
      <c r="C225" s="197"/>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row>
    <row r="226" spans="1:99" ht="12.75" customHeight="1">
      <c r="A226" s="22"/>
      <c r="B226" s="63"/>
      <c r="C226" s="197"/>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row>
    <row r="227" spans="1:99" ht="12.75" customHeight="1">
      <c r="A227" s="22"/>
      <c r="B227" s="63"/>
      <c r="C227" s="197"/>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row>
    <row r="228" spans="1:99" ht="12.75" customHeight="1">
      <c r="A228" s="22"/>
      <c r="B228" s="63"/>
      <c r="C228" s="197"/>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row>
    <row r="229" spans="1:99" ht="12.75" customHeight="1">
      <c r="A229" s="22"/>
      <c r="B229" s="63"/>
      <c r="C229" s="197"/>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row>
    <row r="230" spans="1:99" ht="12.75" customHeight="1">
      <c r="A230" s="22"/>
      <c r="B230" s="63"/>
      <c r="C230" s="197"/>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row>
    <row r="231" spans="1:99" ht="12.75" customHeight="1">
      <c r="A231" s="22"/>
      <c r="B231" s="63"/>
      <c r="C231" s="197"/>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row>
    <row r="232" spans="1:99" ht="12.75" customHeight="1">
      <c r="A232" s="22"/>
      <c r="B232" s="63"/>
      <c r="C232" s="197"/>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row>
    <row r="233" spans="1:99" ht="12.75" customHeight="1">
      <c r="A233" s="22"/>
      <c r="B233" s="63"/>
      <c r="C233" s="197"/>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row>
    <row r="234" spans="1:99" ht="12.75" customHeight="1">
      <c r="A234" s="22"/>
      <c r="B234" s="63"/>
      <c r="C234" s="197"/>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row>
    <row r="235" spans="1:99" ht="12.75" customHeight="1">
      <c r="A235" s="22"/>
      <c r="B235" s="63"/>
      <c r="C235" s="197"/>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row>
    <row r="236" spans="1:99" ht="12.75" customHeight="1">
      <c r="A236" s="22"/>
      <c r="B236" s="63"/>
      <c r="C236" s="197"/>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row>
    <row r="237" spans="1:99" ht="12.75" customHeight="1">
      <c r="A237" s="22"/>
      <c r="B237" s="63"/>
      <c r="C237" s="197"/>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row>
    <row r="238" spans="1:99" ht="12.75" customHeight="1">
      <c r="A238" s="22"/>
      <c r="B238" s="63"/>
      <c r="C238" s="197"/>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row>
    <row r="239" spans="1:99" ht="12.75" customHeight="1">
      <c r="A239" s="22"/>
      <c r="B239" s="63"/>
      <c r="C239" s="197"/>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row>
    <row r="240" spans="1:99" ht="12.75" customHeight="1">
      <c r="A240" s="22"/>
      <c r="B240" s="63"/>
      <c r="C240" s="197"/>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row>
    <row r="241" spans="1:99" ht="12.75" customHeight="1">
      <c r="A241" s="22"/>
      <c r="B241" s="63"/>
      <c r="C241" s="197"/>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row>
    <row r="242" spans="1:99" ht="12.75" customHeight="1">
      <c r="A242" s="22"/>
      <c r="B242" s="63"/>
      <c r="C242" s="197"/>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row>
    <row r="243" spans="1:99" ht="12.75" customHeight="1">
      <c r="A243" s="22"/>
      <c r="B243" s="63"/>
      <c r="C243" s="197"/>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row>
    <row r="244" spans="1:99" ht="12.75" customHeight="1">
      <c r="A244" s="22"/>
      <c r="B244" s="63"/>
      <c r="C244" s="197"/>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row>
    <row r="245" spans="1:99" ht="12.75" customHeight="1">
      <c r="A245" s="22"/>
      <c r="B245" s="63"/>
      <c r="C245" s="197"/>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row>
    <row r="246" spans="1:99" ht="12.75" customHeight="1">
      <c r="A246" s="22"/>
      <c r="B246" s="63"/>
      <c r="C246" s="197"/>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row>
    <row r="247" spans="1:99" ht="12.75" customHeight="1">
      <c r="A247" s="22"/>
      <c r="B247" s="63"/>
      <c r="C247" s="197"/>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row>
    <row r="248" spans="1:99" ht="12.75" customHeight="1">
      <c r="A248" s="22"/>
      <c r="B248" s="63"/>
      <c r="C248" s="197"/>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row>
    <row r="249" spans="1:99" ht="12.75" customHeight="1">
      <c r="A249" s="22"/>
      <c r="B249" s="63"/>
      <c r="C249" s="197"/>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row>
    <row r="250" spans="1:99" ht="12.75" customHeight="1">
      <c r="A250" s="22"/>
      <c r="B250" s="63"/>
      <c r="C250" s="197"/>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row>
    <row r="251" spans="1:99" ht="12.75" customHeight="1">
      <c r="A251" s="22"/>
      <c r="B251" s="63"/>
      <c r="C251" s="197"/>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row>
    <row r="252" spans="1:99" ht="12.75" customHeight="1">
      <c r="A252" s="22"/>
      <c r="B252" s="63"/>
      <c r="C252" s="197"/>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row>
    <row r="253" spans="1:99" ht="12.75" customHeight="1">
      <c r="A253" s="22"/>
      <c r="B253" s="63"/>
      <c r="C253" s="197"/>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row>
    <row r="254" spans="1:99" ht="12.75" customHeight="1">
      <c r="A254" s="22"/>
      <c r="B254" s="63"/>
      <c r="C254" s="197"/>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row>
    <row r="255" spans="1:99" ht="12.75" customHeight="1">
      <c r="A255" s="22"/>
      <c r="B255" s="63"/>
      <c r="C255" s="197"/>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row>
    <row r="256" spans="1:99" ht="12.75" customHeight="1">
      <c r="A256" s="22"/>
      <c r="B256" s="63"/>
      <c r="C256" s="197"/>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row>
    <row r="257" spans="1:99" ht="12.75" customHeight="1">
      <c r="A257" s="22"/>
      <c r="B257" s="63"/>
      <c r="C257" s="197"/>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row>
    <row r="258" spans="1:99" ht="12.75" customHeight="1">
      <c r="A258" s="22"/>
      <c r="B258" s="63"/>
      <c r="C258" s="197"/>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row>
    <row r="259" spans="1:99" ht="12.75" customHeight="1">
      <c r="A259" s="22"/>
      <c r="B259" s="63"/>
      <c r="C259" s="197"/>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row>
    <row r="260" spans="1:99" ht="12.75" customHeight="1">
      <c r="A260" s="22"/>
      <c r="B260" s="63"/>
      <c r="C260" s="197"/>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row>
    <row r="261" spans="1:99" ht="12.75" customHeight="1">
      <c r="A261" s="22"/>
      <c r="B261" s="63"/>
      <c r="C261" s="197"/>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row>
    <row r="262" spans="1:99" ht="12.75" customHeight="1">
      <c r="A262" s="22"/>
      <c r="B262" s="63"/>
      <c r="C262" s="197"/>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row>
    <row r="263" spans="1:99" ht="12.75" customHeight="1">
      <c r="A263" s="22"/>
      <c r="B263" s="63"/>
      <c r="C263" s="197"/>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row>
    <row r="264" spans="1:99" ht="12.75" customHeight="1">
      <c r="A264" s="22"/>
      <c r="B264" s="63"/>
      <c r="C264" s="197"/>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row>
    <row r="265" spans="1:99" ht="12.75" customHeight="1">
      <c r="A265" s="22"/>
      <c r="B265" s="63"/>
      <c r="C265" s="197"/>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row>
    <row r="266" spans="1:99" ht="12.75" customHeight="1">
      <c r="A266" s="22"/>
      <c r="B266" s="63"/>
      <c r="C266" s="197"/>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row>
    <row r="267" spans="1:99" ht="12.75" customHeight="1">
      <c r="A267" s="22"/>
      <c r="B267" s="63"/>
      <c r="C267" s="197"/>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row>
    <row r="268" spans="1:99" ht="12.75" customHeight="1">
      <c r="A268" s="22"/>
      <c r="B268" s="63"/>
      <c r="C268" s="197"/>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row>
    <row r="269" spans="1:99" ht="12.75" customHeight="1">
      <c r="A269" s="22"/>
      <c r="B269" s="63"/>
      <c r="C269" s="197"/>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row>
    <row r="270" spans="1:99" ht="12.75" customHeight="1">
      <c r="A270" s="22"/>
      <c r="B270" s="63"/>
      <c r="C270" s="197"/>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row>
    <row r="271" spans="1:99" ht="12.75" customHeight="1">
      <c r="A271" s="22"/>
      <c r="B271" s="63"/>
      <c r="C271" s="197"/>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row>
    <row r="272" spans="1:99" ht="12.75" customHeight="1">
      <c r="A272" s="22"/>
      <c r="B272" s="63"/>
      <c r="C272" s="197"/>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row>
    <row r="273" spans="1:99" ht="12.75" customHeight="1">
      <c r="A273" s="22"/>
      <c r="B273" s="63"/>
      <c r="C273" s="197"/>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row>
    <row r="274" spans="1:99" ht="12.75" customHeight="1">
      <c r="A274" s="22"/>
      <c r="B274" s="63"/>
      <c r="C274" s="197"/>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row>
    <row r="275" spans="1:99" ht="12.75" customHeight="1">
      <c r="A275" s="22"/>
      <c r="B275" s="63"/>
      <c r="C275" s="197"/>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row>
    <row r="276" spans="1:99" ht="12.75" customHeight="1">
      <c r="A276" s="22"/>
      <c r="B276" s="63"/>
      <c r="C276" s="197"/>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row>
    <row r="277" spans="1:99" ht="12.75" customHeight="1">
      <c r="A277" s="22"/>
      <c r="B277" s="63"/>
      <c r="C277" s="197"/>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row>
    <row r="278" spans="1:99" ht="12.75" customHeight="1">
      <c r="A278" s="22"/>
      <c r="B278" s="63"/>
      <c r="C278" s="197"/>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row>
    <row r="279" spans="1:99" ht="12.75" customHeight="1">
      <c r="A279" s="22"/>
      <c r="B279" s="63"/>
      <c r="C279" s="197"/>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row>
    <row r="280" spans="1:99" ht="12.75" customHeight="1">
      <c r="A280" s="22"/>
      <c r="B280" s="63"/>
      <c r="C280" s="197"/>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row>
    <row r="281" spans="1:99" ht="12.75" customHeight="1">
      <c r="A281" s="22"/>
      <c r="B281" s="63"/>
      <c r="C281" s="197"/>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row>
    <row r="282" spans="1:99" ht="12.75" customHeight="1">
      <c r="A282" s="22"/>
      <c r="B282" s="63"/>
      <c r="C282" s="197"/>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row>
    <row r="283" spans="1:99" ht="12.75" customHeight="1">
      <c r="A283" s="22"/>
      <c r="B283" s="63"/>
      <c r="C283" s="197"/>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row>
    <row r="284" spans="1:99" ht="12.75" customHeight="1">
      <c r="A284" s="22"/>
      <c r="B284" s="63"/>
      <c r="C284" s="197"/>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row>
    <row r="285" spans="1:99" ht="12.75" customHeight="1">
      <c r="A285" s="22"/>
      <c r="B285" s="63"/>
      <c r="C285" s="197"/>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row>
    <row r="286" spans="1:99" ht="12.75" customHeight="1">
      <c r="A286" s="22"/>
      <c r="B286" s="63"/>
      <c r="C286" s="197"/>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row>
    <row r="287" spans="1:99" ht="12.75" customHeight="1">
      <c r="A287" s="22"/>
      <c r="B287" s="63"/>
      <c r="C287" s="197"/>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row>
    <row r="288" spans="1:99" ht="12.75" customHeight="1">
      <c r="A288" s="22"/>
      <c r="B288" s="63"/>
      <c r="C288" s="197"/>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row>
    <row r="289" spans="1:99" ht="12.75" customHeight="1">
      <c r="A289" s="22"/>
      <c r="B289" s="63"/>
      <c r="C289" s="197"/>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row>
    <row r="290" spans="1:99" ht="12.75" customHeight="1">
      <c r="A290" s="22"/>
      <c r="B290" s="63"/>
      <c r="C290" s="197"/>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row>
    <row r="291" spans="1:99" ht="12.75" customHeight="1">
      <c r="A291" s="22"/>
      <c r="B291" s="63"/>
      <c r="C291" s="197"/>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row>
    <row r="292" spans="1:99" ht="12.75" customHeight="1">
      <c r="A292" s="22"/>
      <c r="B292" s="63"/>
      <c r="C292" s="197"/>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row>
    <row r="293" spans="1:99" ht="12.75" customHeight="1">
      <c r="A293" s="22"/>
      <c r="B293" s="63"/>
      <c r="C293" s="197"/>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row>
    <row r="294" spans="1:99" ht="12.75" customHeight="1">
      <c r="A294" s="22"/>
      <c r="B294" s="63"/>
      <c r="C294" s="197"/>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row>
    <row r="295" spans="1:99" ht="12.75" customHeight="1">
      <c r="A295" s="22"/>
      <c r="B295" s="63"/>
      <c r="C295" s="197"/>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row>
    <row r="296" spans="1:99" ht="12.75" customHeight="1">
      <c r="A296" s="22"/>
      <c r="B296" s="63"/>
      <c r="C296" s="197"/>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row>
    <row r="297" spans="1:99" ht="12.75" customHeight="1">
      <c r="A297" s="22"/>
      <c r="B297" s="63"/>
      <c r="C297" s="197"/>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row>
    <row r="298" spans="1:99" ht="12.75" customHeight="1">
      <c r="A298" s="22"/>
      <c r="B298" s="63"/>
      <c r="C298" s="197"/>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row>
    <row r="299" spans="1:99" ht="12.75" customHeight="1">
      <c r="A299" s="22"/>
      <c r="B299" s="63"/>
      <c r="C299" s="197"/>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row>
    <row r="300" spans="1:99" ht="12.75" customHeight="1">
      <c r="A300" s="22"/>
      <c r="B300" s="63"/>
      <c r="C300" s="197"/>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row>
    <row r="301" spans="1:99" ht="12.75" customHeight="1">
      <c r="A301" s="22"/>
      <c r="B301" s="63"/>
      <c r="C301" s="197"/>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row>
    <row r="302" spans="1:99" ht="12.75" customHeight="1">
      <c r="A302" s="22"/>
      <c r="B302" s="63"/>
      <c r="C302" s="197"/>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row>
    <row r="303" spans="1:99" ht="12.75" customHeight="1">
      <c r="A303" s="22"/>
      <c r="B303" s="63"/>
      <c r="C303" s="197"/>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row>
    <row r="304" spans="1:99" ht="12.75" customHeight="1">
      <c r="A304" s="22"/>
      <c r="B304" s="63"/>
      <c r="C304" s="197"/>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row>
    <row r="305" spans="1:99" ht="12.75" customHeight="1">
      <c r="A305" s="22"/>
      <c r="B305" s="63"/>
      <c r="C305" s="197"/>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row>
    <row r="306" spans="1:99" ht="12.75" customHeight="1">
      <c r="A306" s="22"/>
      <c r="B306" s="63"/>
      <c r="C306" s="197"/>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row>
    <row r="307" spans="1:99" ht="12.75" customHeight="1">
      <c r="A307" s="22"/>
      <c r="B307" s="63"/>
      <c r="C307" s="197"/>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row>
    <row r="308" spans="1:99" ht="12.75" customHeight="1">
      <c r="A308" s="22"/>
      <c r="B308" s="63"/>
      <c r="C308" s="197"/>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row>
    <row r="309" spans="1:99" ht="12.75" customHeight="1">
      <c r="A309" s="22"/>
      <c r="B309" s="63"/>
      <c r="C309" s="197"/>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row>
    <row r="310" spans="1:99" ht="12.75" customHeight="1">
      <c r="A310" s="22"/>
      <c r="B310" s="63"/>
      <c r="C310" s="197"/>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row>
    <row r="311" spans="1:99" ht="12.75" customHeight="1">
      <c r="A311" s="22"/>
      <c r="B311" s="63"/>
      <c r="C311" s="197"/>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row>
    <row r="312" spans="1:99" ht="12.75" customHeight="1">
      <c r="A312" s="22"/>
      <c r="B312" s="63"/>
      <c r="C312" s="197"/>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row>
    <row r="313" spans="1:99" ht="12.75" customHeight="1">
      <c r="A313" s="22"/>
      <c r="B313" s="63"/>
      <c r="C313" s="197"/>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row>
    <row r="314" spans="1:99" ht="12.75" customHeight="1">
      <c r="A314" s="22"/>
      <c r="B314" s="63"/>
      <c r="C314" s="197"/>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row>
    <row r="315" spans="1:99" ht="12.75" customHeight="1">
      <c r="A315" s="22"/>
      <c r="B315" s="63"/>
      <c r="C315" s="197"/>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row>
    <row r="316" spans="1:99" ht="12.75" customHeight="1">
      <c r="A316" s="22"/>
      <c r="B316" s="63"/>
      <c r="C316" s="197"/>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row>
    <row r="317" spans="1:99" ht="12.75" customHeight="1">
      <c r="A317" s="22"/>
      <c r="B317" s="63"/>
      <c r="C317" s="197"/>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row>
    <row r="318" spans="1:99" ht="12.75" customHeight="1">
      <c r="A318" s="22"/>
      <c r="B318" s="63"/>
      <c r="C318" s="197"/>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row>
    <row r="319" spans="1:99" ht="12.75" customHeight="1">
      <c r="A319" s="22"/>
      <c r="B319" s="63"/>
      <c r="C319" s="197"/>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row>
    <row r="320" spans="1:99" ht="12.75" customHeight="1">
      <c r="A320" s="22"/>
      <c r="B320" s="63"/>
      <c r="C320" s="197"/>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row>
    <row r="321" spans="1:99" ht="12.75" customHeight="1">
      <c r="A321" s="22"/>
      <c r="B321" s="63"/>
      <c r="C321" s="197"/>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row>
    <row r="322" spans="1:99" ht="12.75" customHeight="1">
      <c r="A322" s="22"/>
      <c r="B322" s="63"/>
      <c r="C322" s="197"/>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row>
    <row r="323" spans="1:99" ht="12.75" customHeight="1">
      <c r="A323" s="22"/>
      <c r="B323" s="63"/>
      <c r="C323" s="197"/>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row>
    <row r="324" spans="1:99" ht="12.75" customHeight="1">
      <c r="A324" s="22"/>
      <c r="B324" s="63"/>
      <c r="C324" s="197"/>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row>
    <row r="325" spans="1:99" ht="12.75" customHeight="1">
      <c r="A325" s="22"/>
      <c r="B325" s="63"/>
      <c r="C325" s="197"/>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row>
    <row r="326" spans="1:99" ht="12.75" customHeight="1">
      <c r="A326" s="22"/>
      <c r="B326" s="63"/>
      <c r="C326" s="197"/>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row>
    <row r="327" spans="1:99" ht="12.75" customHeight="1">
      <c r="A327" s="22"/>
      <c r="B327" s="63"/>
      <c r="C327" s="197"/>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row>
    <row r="328" spans="1:99" ht="12.75" customHeight="1">
      <c r="A328" s="22"/>
      <c r="B328" s="63"/>
      <c r="C328" s="197"/>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row>
    <row r="329" spans="1:99" ht="12.75" customHeight="1">
      <c r="A329" s="22"/>
      <c r="B329" s="63"/>
      <c r="C329" s="197"/>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row>
    <row r="330" spans="1:99" ht="12.75" customHeight="1">
      <c r="A330" s="22"/>
      <c r="B330" s="63"/>
      <c r="C330" s="197"/>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row>
    <row r="331" spans="1:99" ht="12.75" customHeight="1">
      <c r="A331" s="22"/>
      <c r="B331" s="63"/>
      <c r="C331" s="197"/>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row>
    <row r="332" spans="1:99" ht="12.75" customHeight="1">
      <c r="A332" s="22"/>
      <c r="B332" s="63"/>
      <c r="C332" s="197"/>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row>
    <row r="333" spans="1:99" ht="12.75" customHeight="1">
      <c r="A333" s="22"/>
      <c r="B333" s="63"/>
      <c r="C333" s="197"/>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row>
    <row r="334" spans="1:99" ht="12.75" customHeight="1">
      <c r="A334" s="22"/>
      <c r="B334" s="63"/>
      <c r="C334" s="197"/>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row>
    <row r="335" spans="1:99" ht="12.75" customHeight="1">
      <c r="A335" s="22"/>
      <c r="B335" s="63"/>
      <c r="C335" s="197"/>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row>
    <row r="336" spans="1:99" ht="12.75" customHeight="1">
      <c r="A336" s="22"/>
      <c r="B336" s="63"/>
      <c r="C336" s="197"/>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row>
    <row r="337" spans="1:99" ht="12.75" customHeight="1">
      <c r="A337" s="22"/>
      <c r="B337" s="63"/>
      <c r="C337" s="197"/>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row>
    <row r="338" spans="1:99" ht="12.75" customHeight="1">
      <c r="A338" s="22"/>
      <c r="B338" s="63"/>
      <c r="C338" s="197"/>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row>
    <row r="339" spans="1:99" ht="12.75" customHeight="1">
      <c r="A339" s="22"/>
      <c r="B339" s="63"/>
      <c r="C339" s="197"/>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row>
    <row r="340" spans="1:99" ht="12.75" customHeight="1">
      <c r="A340" s="22"/>
      <c r="B340" s="63"/>
      <c r="C340" s="197"/>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row>
    <row r="341" spans="1:99" ht="12.75" customHeight="1">
      <c r="A341" s="22"/>
      <c r="B341" s="63"/>
      <c r="C341" s="197"/>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row>
    <row r="342" spans="1:99" ht="12.75" customHeight="1">
      <c r="A342" s="22"/>
      <c r="B342" s="63"/>
      <c r="C342" s="197"/>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row>
    <row r="343" spans="1:99" ht="12.75" customHeight="1">
      <c r="A343" s="22"/>
      <c r="B343" s="63"/>
      <c r="C343" s="197"/>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row>
    <row r="344" spans="1:99" ht="12.75" customHeight="1">
      <c r="A344" s="22"/>
      <c r="B344" s="63"/>
      <c r="C344" s="197"/>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row>
    <row r="345" spans="1:99" ht="12.75" customHeight="1">
      <c r="A345" s="22"/>
      <c r="B345" s="63"/>
      <c r="C345" s="197"/>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row>
    <row r="346" spans="1:99" ht="12.75" customHeight="1">
      <c r="A346" s="22"/>
      <c r="B346" s="63"/>
      <c r="C346" s="197"/>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row>
    <row r="347" spans="1:99" ht="12.75" customHeight="1">
      <c r="A347" s="22"/>
      <c r="B347" s="63"/>
      <c r="C347" s="197"/>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row>
    <row r="348" spans="1:99" ht="12.75" customHeight="1">
      <c r="A348" s="22"/>
      <c r="B348" s="63"/>
      <c r="C348" s="197"/>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row>
    <row r="349" spans="1:99" ht="12.75" customHeight="1">
      <c r="A349" s="22"/>
      <c r="B349" s="63"/>
      <c r="C349" s="197"/>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row>
    <row r="350" spans="1:99" ht="12.75" customHeight="1">
      <c r="A350" s="22"/>
      <c r="B350" s="63"/>
      <c r="C350" s="197"/>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row>
    <row r="351" spans="1:99" ht="12.75" customHeight="1">
      <c r="A351" s="22"/>
      <c r="B351" s="63"/>
      <c r="C351" s="197"/>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row>
    <row r="352" spans="1:99" ht="12.75" customHeight="1">
      <c r="A352" s="22"/>
      <c r="B352" s="63"/>
      <c r="C352" s="197"/>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row>
    <row r="353" spans="1:99" ht="12.75" customHeight="1">
      <c r="A353" s="22"/>
      <c r="B353" s="63"/>
      <c r="C353" s="197"/>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row>
    <row r="354" spans="1:99" ht="12.75" customHeight="1">
      <c r="A354" s="22"/>
      <c r="B354" s="63"/>
      <c r="C354" s="197"/>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row>
    <row r="355" spans="1:99" ht="12.75" customHeight="1">
      <c r="A355" s="22"/>
      <c r="B355" s="63"/>
      <c r="C355" s="197"/>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row>
    <row r="356" spans="1:99" ht="12.75" customHeight="1">
      <c r="A356" s="22"/>
      <c r="B356" s="63"/>
      <c r="C356" s="197"/>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row>
    <row r="357" spans="1:99" ht="12.75" customHeight="1">
      <c r="A357" s="22"/>
      <c r="B357" s="63"/>
      <c r="C357" s="197"/>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row>
    <row r="358" spans="1:99" ht="12.75" customHeight="1">
      <c r="A358" s="22"/>
      <c r="B358" s="63"/>
      <c r="C358" s="197"/>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row>
    <row r="359" spans="1:99" ht="12.75" customHeight="1">
      <c r="A359" s="22"/>
      <c r="B359" s="63"/>
      <c r="C359" s="197"/>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row>
    <row r="360" spans="1:99" ht="12.75" customHeight="1">
      <c r="A360" s="22"/>
      <c r="B360" s="63"/>
      <c r="C360" s="197"/>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row>
    <row r="361" spans="1:99" ht="12.75" customHeight="1">
      <c r="A361" s="22"/>
      <c r="B361" s="63"/>
      <c r="C361" s="197"/>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row>
    <row r="362" spans="1:99" ht="12.75" customHeight="1">
      <c r="A362" s="22"/>
      <c r="B362" s="63"/>
      <c r="C362" s="197"/>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row>
    <row r="363" spans="1:99" ht="12.75" customHeight="1">
      <c r="A363" s="22"/>
      <c r="B363" s="63"/>
      <c r="C363" s="197"/>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row>
    <row r="364" spans="1:99" ht="12.75" customHeight="1">
      <c r="A364" s="22"/>
      <c r="B364" s="63"/>
      <c r="C364" s="197"/>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row>
    <row r="365" spans="1:99" ht="12.75" customHeight="1">
      <c r="A365" s="22"/>
      <c r="B365" s="63"/>
      <c r="C365" s="197"/>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row>
    <row r="366" spans="1:99" ht="12.75" customHeight="1">
      <c r="A366" s="22"/>
      <c r="B366" s="63"/>
      <c r="C366" s="197"/>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row>
    <row r="367" spans="1:99" ht="12.75" customHeight="1">
      <c r="A367" s="22"/>
      <c r="B367" s="63"/>
      <c r="C367" s="197"/>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row>
    <row r="368" spans="1:99" ht="12.75" customHeight="1">
      <c r="A368" s="22"/>
      <c r="B368" s="63"/>
      <c r="C368" s="197"/>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row>
    <row r="369" spans="1:99" ht="12.75" customHeight="1">
      <c r="A369" s="22"/>
      <c r="B369" s="63"/>
      <c r="C369" s="197"/>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row>
    <row r="370" spans="1:99" ht="12.75" customHeight="1">
      <c r="A370" s="22"/>
      <c r="B370" s="63"/>
      <c r="C370" s="197"/>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row>
    <row r="371" spans="1:99" ht="12.75" customHeight="1">
      <c r="A371" s="22"/>
      <c r="B371" s="63"/>
      <c r="C371" s="197"/>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row>
    <row r="372" spans="1:99" ht="12.75" customHeight="1">
      <c r="A372" s="22"/>
      <c r="B372" s="63"/>
      <c r="C372" s="197"/>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row>
    <row r="373" spans="1:99" ht="12.75" customHeight="1">
      <c r="A373" s="22"/>
      <c r="B373" s="63"/>
      <c r="C373" s="197"/>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row>
    <row r="374" spans="1:99" ht="12.75" customHeight="1">
      <c r="A374" s="22"/>
      <c r="B374" s="63"/>
      <c r="C374" s="197"/>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row>
    <row r="375" spans="1:99" ht="12.75" customHeight="1">
      <c r="A375" s="22"/>
      <c r="B375" s="63"/>
      <c r="C375" s="197"/>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row>
    <row r="376" spans="1:99" ht="12.75" customHeight="1">
      <c r="A376" s="22"/>
      <c r="B376" s="63"/>
      <c r="C376" s="197"/>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row>
    <row r="377" spans="1:99" ht="12.75" customHeight="1">
      <c r="A377" s="22"/>
      <c r="B377" s="63"/>
      <c r="C377" s="197"/>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row>
    <row r="378" spans="1:99" ht="12.75" customHeight="1">
      <c r="A378" s="22"/>
      <c r="B378" s="63"/>
      <c r="C378" s="197"/>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row>
    <row r="379" spans="1:99" ht="12.75" customHeight="1">
      <c r="A379" s="22"/>
      <c r="B379" s="63"/>
      <c r="C379" s="197"/>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row>
    <row r="380" spans="1:99" ht="12.75" customHeight="1">
      <c r="A380" s="22"/>
      <c r="B380" s="63"/>
      <c r="C380" s="197"/>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row>
    <row r="381" spans="1:99" ht="12.75" customHeight="1">
      <c r="A381" s="22"/>
      <c r="B381" s="63"/>
      <c r="C381" s="197"/>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row>
    <row r="382" spans="1:99" ht="12.75" customHeight="1">
      <c r="A382" s="22"/>
      <c r="B382" s="63"/>
      <c r="C382" s="197"/>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row>
    <row r="383" spans="1:99" ht="12.75" customHeight="1">
      <c r="A383" s="22"/>
      <c r="B383" s="63"/>
      <c r="C383" s="197"/>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row>
    <row r="384" spans="1:99" ht="12.75" customHeight="1">
      <c r="A384" s="22"/>
      <c r="B384" s="63"/>
      <c r="C384" s="197"/>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row>
    <row r="385" spans="1:99" ht="12.75" customHeight="1">
      <c r="A385" s="22"/>
      <c r="B385" s="63"/>
      <c r="C385" s="197"/>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row>
    <row r="386" spans="1:99" ht="12.75" customHeight="1">
      <c r="A386" s="22"/>
      <c r="B386" s="63"/>
      <c r="C386" s="197"/>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row>
    <row r="387" spans="1:99" ht="12.75" customHeight="1">
      <c r="A387" s="22"/>
      <c r="B387" s="63"/>
      <c r="C387" s="197"/>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row>
    <row r="388" spans="1:99" ht="12.75" customHeight="1">
      <c r="A388" s="22"/>
      <c r="B388" s="63"/>
      <c r="C388" s="197"/>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row>
    <row r="389" spans="1:99" ht="12.75" customHeight="1">
      <c r="A389" s="22"/>
      <c r="B389" s="63"/>
      <c r="C389" s="197"/>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row>
    <row r="390" spans="1:99" ht="12.75" customHeight="1">
      <c r="A390" s="22"/>
      <c r="B390" s="63"/>
      <c r="C390" s="197"/>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row>
    <row r="391" spans="1:99" ht="12.75" customHeight="1">
      <c r="A391" s="22"/>
      <c r="B391" s="63"/>
      <c r="C391" s="197"/>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row>
    <row r="392" spans="1:99" ht="12.75" customHeight="1">
      <c r="A392" s="22"/>
      <c r="B392" s="63"/>
      <c r="C392" s="197"/>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row>
    <row r="393" spans="1:99" ht="12.75" customHeight="1">
      <c r="A393" s="22"/>
      <c r="B393" s="63"/>
      <c r="C393" s="197"/>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row>
    <row r="394" spans="1:99" ht="12.75" customHeight="1">
      <c r="A394" s="22"/>
      <c r="B394" s="63"/>
      <c r="C394" s="197"/>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row>
    <row r="395" spans="1:99" ht="12.75" customHeight="1">
      <c r="A395" s="22"/>
      <c r="B395" s="63"/>
      <c r="C395" s="197"/>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row>
    <row r="396" spans="1:99" ht="12.75" customHeight="1">
      <c r="A396" s="22"/>
      <c r="B396" s="63"/>
      <c r="C396" s="197"/>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row>
    <row r="397" spans="1:99" ht="12.75" customHeight="1">
      <c r="A397" s="22"/>
      <c r="B397" s="63"/>
      <c r="C397" s="197"/>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row>
    <row r="398" spans="1:99" ht="12.75" customHeight="1">
      <c r="A398" s="22"/>
      <c r="B398" s="63"/>
      <c r="C398" s="197"/>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row>
    <row r="399" spans="1:99" ht="12.75" customHeight="1">
      <c r="A399" s="22"/>
      <c r="B399" s="63"/>
      <c r="C399" s="197"/>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row>
    <row r="400" spans="1:99" ht="12.75" customHeight="1">
      <c r="A400" s="22"/>
      <c r="B400" s="63"/>
      <c r="C400" s="197"/>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row>
    <row r="401" spans="1:99" ht="12.75" customHeight="1">
      <c r="A401" s="22"/>
      <c r="B401" s="63"/>
      <c r="C401" s="197"/>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row>
    <row r="402" spans="1:99" ht="12.75" customHeight="1">
      <c r="A402" s="22"/>
      <c r="B402" s="63"/>
      <c r="C402" s="197"/>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row>
    <row r="403" spans="1:99" ht="12.75" customHeight="1">
      <c r="A403" s="22"/>
      <c r="B403" s="63"/>
      <c r="C403" s="197"/>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row>
    <row r="404" spans="1:99" ht="12.75" customHeight="1">
      <c r="A404" s="22"/>
      <c r="B404" s="63"/>
      <c r="C404" s="197"/>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row>
    <row r="405" spans="1:99" ht="12.75" customHeight="1">
      <c r="A405" s="22"/>
      <c r="B405" s="63"/>
      <c r="C405" s="197"/>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row>
    <row r="406" spans="1:99" ht="12.75" customHeight="1">
      <c r="A406" s="22"/>
      <c r="B406" s="63"/>
      <c r="C406" s="197"/>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row>
    <row r="407" spans="1:99" ht="12.75" customHeight="1">
      <c r="A407" s="22"/>
      <c r="B407" s="63"/>
      <c r="C407" s="197"/>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row>
    <row r="408" spans="1:99" ht="12.75" customHeight="1">
      <c r="A408" s="22"/>
      <c r="B408" s="63"/>
      <c r="C408" s="197"/>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row>
    <row r="409" spans="1:99" ht="12.75" customHeight="1">
      <c r="A409" s="22"/>
      <c r="B409" s="63"/>
      <c r="C409" s="197"/>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row>
    <row r="410" spans="1:99" ht="12.75" customHeight="1">
      <c r="A410" s="22"/>
      <c r="B410" s="63"/>
      <c r="C410" s="197"/>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row>
    <row r="411" spans="1:99" ht="12.75" customHeight="1">
      <c r="A411" s="22"/>
      <c r="B411" s="63"/>
      <c r="C411" s="197"/>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row>
    <row r="412" spans="1:99" ht="12.75" customHeight="1">
      <c r="A412" s="22"/>
      <c r="B412" s="63"/>
      <c r="C412" s="197"/>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row>
    <row r="413" spans="1:99" ht="12.75" customHeight="1">
      <c r="A413" s="22"/>
      <c r="B413" s="63"/>
      <c r="C413" s="197"/>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row>
    <row r="414" spans="1:99" ht="12.75" customHeight="1">
      <c r="A414" s="22"/>
      <c r="B414" s="63"/>
      <c r="C414" s="197"/>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row>
    <row r="415" spans="1:99" ht="12.75" customHeight="1">
      <c r="A415" s="22"/>
      <c r="B415" s="63"/>
      <c r="C415" s="197"/>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row>
    <row r="416" spans="1:99" ht="12.75" customHeight="1">
      <c r="A416" s="22"/>
      <c r="B416" s="63"/>
      <c r="C416" s="197"/>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row>
    <row r="417" spans="1:99" ht="12.75" customHeight="1">
      <c r="A417" s="22"/>
      <c r="B417" s="63"/>
      <c r="C417" s="197"/>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row>
    <row r="418" spans="1:99" ht="12.75" customHeight="1">
      <c r="A418" s="22"/>
      <c r="B418" s="63"/>
      <c r="C418" s="197"/>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row>
    <row r="419" spans="1:99" ht="12.75" customHeight="1">
      <c r="A419" s="22"/>
      <c r="B419" s="63"/>
      <c r="C419" s="197"/>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row>
    <row r="420" spans="1:99" ht="12.75" customHeight="1">
      <c r="A420" s="22"/>
      <c r="B420" s="63"/>
      <c r="C420" s="197"/>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row>
    <row r="421" spans="1:99" ht="12.75" customHeight="1">
      <c r="A421" s="22"/>
      <c r="B421" s="63"/>
      <c r="C421" s="197"/>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row>
    <row r="422" spans="1:99" ht="12.75" customHeight="1">
      <c r="A422" s="22"/>
      <c r="B422" s="63"/>
      <c r="C422" s="197"/>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row>
    <row r="423" spans="1:99" ht="12.75" customHeight="1">
      <c r="A423" s="22"/>
      <c r="B423" s="63"/>
      <c r="C423" s="197"/>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row>
    <row r="424" spans="1:99" ht="12.75" customHeight="1">
      <c r="A424" s="22"/>
      <c r="B424" s="63"/>
      <c r="C424" s="197"/>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row>
    <row r="425" spans="1:99" ht="12.75" customHeight="1">
      <c r="A425" s="22"/>
      <c r="B425" s="63"/>
      <c r="C425" s="197"/>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row>
    <row r="426" spans="1:99" ht="12.75" customHeight="1">
      <c r="A426" s="22"/>
      <c r="B426" s="63"/>
      <c r="C426" s="197"/>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row>
    <row r="427" spans="1:99" ht="12.75" customHeight="1">
      <c r="A427" s="22"/>
      <c r="B427" s="63"/>
      <c r="C427" s="197"/>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row>
    <row r="428" spans="1:99" ht="12.75" customHeight="1">
      <c r="A428" s="22"/>
      <c r="B428" s="63"/>
      <c r="C428" s="197"/>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row>
    <row r="429" spans="1:99" ht="12.75" customHeight="1">
      <c r="A429" s="22"/>
      <c r="B429" s="63"/>
      <c r="C429" s="197"/>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row>
    <row r="430" spans="1:99" ht="12.75" customHeight="1">
      <c r="A430" s="22"/>
      <c r="B430" s="63"/>
      <c r="C430" s="197"/>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row>
    <row r="431" spans="1:99" ht="12.75" customHeight="1">
      <c r="A431" s="22"/>
      <c r="B431" s="63"/>
      <c r="C431" s="197"/>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row>
    <row r="432" spans="1:99" ht="12.75" customHeight="1">
      <c r="A432" s="22"/>
      <c r="B432" s="63"/>
      <c r="C432" s="197"/>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row>
    <row r="433" spans="1:99" ht="12.75" customHeight="1">
      <c r="A433" s="22"/>
      <c r="B433" s="63"/>
      <c r="C433" s="197"/>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row>
    <row r="434" spans="1:99" ht="12.75" customHeight="1">
      <c r="A434" s="22"/>
      <c r="B434" s="63"/>
      <c r="C434" s="197"/>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row>
    <row r="435" spans="1:99" ht="12.75" customHeight="1">
      <c r="A435" s="22"/>
      <c r="B435" s="63"/>
      <c r="C435" s="197"/>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row>
    <row r="436" spans="1:99" ht="12.75" customHeight="1">
      <c r="A436" s="22"/>
      <c r="B436" s="63"/>
      <c r="C436" s="197"/>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row>
    <row r="437" spans="1:99" ht="12.75" customHeight="1">
      <c r="A437" s="22"/>
      <c r="B437" s="63"/>
      <c r="C437" s="197"/>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row>
    <row r="438" spans="1:99" ht="12.75" customHeight="1">
      <c r="A438" s="22"/>
      <c r="B438" s="63"/>
      <c r="C438" s="197"/>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row>
    <row r="439" spans="1:99" ht="12.75" customHeight="1">
      <c r="A439" s="22"/>
      <c r="B439" s="63"/>
      <c r="C439" s="197"/>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row>
    <row r="440" spans="1:99" ht="12.75" customHeight="1">
      <c r="A440" s="22"/>
      <c r="B440" s="63"/>
      <c r="C440" s="197"/>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row>
    <row r="441" spans="1:99" ht="12.75" customHeight="1">
      <c r="A441" s="22"/>
      <c r="B441" s="63"/>
      <c r="C441" s="197"/>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row>
    <row r="442" spans="1:99" ht="12.75" customHeight="1">
      <c r="A442" s="22"/>
      <c r="B442" s="63"/>
      <c r="C442" s="197"/>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row>
    <row r="443" spans="1:99" ht="12.75" customHeight="1">
      <c r="A443" s="22"/>
      <c r="B443" s="63"/>
      <c r="C443" s="197"/>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row>
    <row r="444" spans="1:99" ht="12.75" customHeight="1">
      <c r="A444" s="22"/>
      <c r="B444" s="63"/>
      <c r="C444" s="197"/>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row>
    <row r="445" spans="1:99" ht="12.75" customHeight="1">
      <c r="A445" s="22"/>
      <c r="B445" s="63"/>
      <c r="C445" s="197"/>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row>
    <row r="446" spans="1:99" ht="12.75" customHeight="1">
      <c r="A446" s="22"/>
      <c r="B446" s="63"/>
      <c r="C446" s="197"/>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row>
    <row r="447" spans="1:99" ht="12.75" customHeight="1">
      <c r="A447" s="22"/>
      <c r="B447" s="63"/>
      <c r="C447" s="197"/>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row>
    <row r="448" spans="1:99" ht="12.75" customHeight="1">
      <c r="A448" s="22"/>
      <c r="B448" s="63"/>
      <c r="C448" s="197"/>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row>
    <row r="449" spans="1:99" ht="12.75" customHeight="1">
      <c r="A449" s="22"/>
      <c r="B449" s="63"/>
      <c r="C449" s="197"/>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row>
    <row r="450" spans="1:99" ht="12.75" customHeight="1">
      <c r="A450" s="22"/>
      <c r="B450" s="63"/>
      <c r="C450" s="197"/>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row>
    <row r="451" spans="1:99" ht="12.75" customHeight="1">
      <c r="A451" s="22"/>
      <c r="B451" s="63"/>
      <c r="C451" s="197"/>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row>
    <row r="452" spans="1:99" ht="12.75" customHeight="1">
      <c r="A452" s="22"/>
      <c r="B452" s="63"/>
      <c r="C452" s="197"/>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row>
    <row r="453" spans="1:99" ht="12.75" customHeight="1">
      <c r="A453" s="22"/>
      <c r="B453" s="63"/>
      <c r="C453" s="197"/>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row>
    <row r="454" spans="1:99" ht="12.75" customHeight="1">
      <c r="A454" s="22"/>
      <c r="B454" s="63"/>
      <c r="C454" s="197"/>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row>
    <row r="455" spans="1:99" ht="12.75" customHeight="1">
      <c r="A455" s="22"/>
      <c r="B455" s="63"/>
      <c r="C455" s="197"/>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row>
    <row r="456" spans="1:99" ht="12.75" customHeight="1">
      <c r="A456" s="22"/>
      <c r="B456" s="63"/>
      <c r="C456" s="197"/>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row>
    <row r="457" spans="1:99" ht="12.75" customHeight="1">
      <c r="A457" s="22"/>
      <c r="B457" s="63"/>
      <c r="C457" s="197"/>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row>
    <row r="458" spans="1:99" ht="12.75" customHeight="1">
      <c r="A458" s="22"/>
      <c r="B458" s="63"/>
      <c r="C458" s="197"/>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row>
    <row r="459" spans="1:99" ht="12.75" customHeight="1">
      <c r="A459" s="22"/>
      <c r="B459" s="63"/>
      <c r="C459" s="197"/>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row>
    <row r="460" spans="1:99" ht="12.75" customHeight="1">
      <c r="A460" s="22"/>
      <c r="B460" s="63"/>
      <c r="C460" s="197"/>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row>
    <row r="461" spans="1:99" ht="12.75" customHeight="1">
      <c r="A461" s="22"/>
      <c r="B461" s="63"/>
      <c r="C461" s="197"/>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row>
    <row r="462" spans="1:99" ht="12.75" customHeight="1">
      <c r="A462" s="22"/>
      <c r="B462" s="63"/>
      <c r="C462" s="197"/>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row>
    <row r="463" spans="1:99" ht="12.75" customHeight="1">
      <c r="A463" s="22"/>
      <c r="B463" s="63"/>
      <c r="C463" s="197"/>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row>
    <row r="464" spans="1:99" ht="12.75" customHeight="1">
      <c r="A464" s="22"/>
      <c r="B464" s="63"/>
      <c r="C464" s="197"/>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c r="CL464" s="22"/>
      <c r="CM464" s="22"/>
      <c r="CN464" s="22"/>
      <c r="CO464" s="22"/>
      <c r="CP464" s="22"/>
      <c r="CQ464" s="22"/>
      <c r="CR464" s="22"/>
      <c r="CS464" s="22"/>
      <c r="CT464" s="22"/>
      <c r="CU464" s="22"/>
    </row>
    <row r="465" spans="1:99" ht="12.75" customHeight="1">
      <c r="A465" s="22"/>
      <c r="B465" s="63"/>
      <c r="C465" s="197"/>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c r="CL465" s="22"/>
      <c r="CM465" s="22"/>
      <c r="CN465" s="22"/>
      <c r="CO465" s="22"/>
      <c r="CP465" s="22"/>
      <c r="CQ465" s="22"/>
      <c r="CR465" s="22"/>
      <c r="CS465" s="22"/>
      <c r="CT465" s="22"/>
      <c r="CU465" s="22"/>
    </row>
    <row r="466" spans="1:99" ht="12.75" customHeight="1">
      <c r="A466" s="22"/>
      <c r="B466" s="63"/>
      <c r="C466" s="197"/>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row>
    <row r="467" spans="1:99" ht="12.75" customHeight="1">
      <c r="A467" s="22"/>
      <c r="B467" s="63"/>
      <c r="C467" s="197"/>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row>
    <row r="468" spans="1:99" ht="12.75" customHeight="1">
      <c r="A468" s="22"/>
      <c r="B468" s="63"/>
      <c r="C468" s="197"/>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c r="CL468" s="22"/>
      <c r="CM468" s="22"/>
      <c r="CN468" s="22"/>
      <c r="CO468" s="22"/>
      <c r="CP468" s="22"/>
      <c r="CQ468" s="22"/>
      <c r="CR468" s="22"/>
      <c r="CS468" s="22"/>
      <c r="CT468" s="22"/>
      <c r="CU468" s="22"/>
    </row>
    <row r="469" spans="1:99" ht="12.75" customHeight="1">
      <c r="A469" s="22"/>
      <c r="B469" s="63"/>
      <c r="C469" s="197"/>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c r="CL469" s="22"/>
      <c r="CM469" s="22"/>
      <c r="CN469" s="22"/>
      <c r="CO469" s="22"/>
      <c r="CP469" s="22"/>
      <c r="CQ469" s="22"/>
      <c r="CR469" s="22"/>
      <c r="CS469" s="22"/>
      <c r="CT469" s="22"/>
      <c r="CU469" s="22"/>
    </row>
    <row r="470" spans="1:99" ht="12.75" customHeight="1">
      <c r="A470" s="22"/>
      <c r="B470" s="63"/>
      <c r="C470" s="197"/>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row>
    <row r="471" spans="1:99" ht="12.75" customHeight="1">
      <c r="A471" s="22"/>
      <c r="B471" s="63"/>
      <c r="C471" s="197"/>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row>
    <row r="472" spans="1:99" ht="12.75" customHeight="1">
      <c r="A472" s="22"/>
      <c r="B472" s="63"/>
      <c r="C472" s="197"/>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c r="CL472" s="22"/>
      <c r="CM472" s="22"/>
      <c r="CN472" s="22"/>
      <c r="CO472" s="22"/>
      <c r="CP472" s="22"/>
      <c r="CQ472" s="22"/>
      <c r="CR472" s="22"/>
      <c r="CS472" s="22"/>
      <c r="CT472" s="22"/>
      <c r="CU472" s="22"/>
    </row>
    <row r="473" spans="1:99" ht="12.75" customHeight="1">
      <c r="A473" s="22"/>
      <c r="B473" s="63"/>
      <c r="C473" s="197"/>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c r="CL473" s="22"/>
      <c r="CM473" s="22"/>
      <c r="CN473" s="22"/>
      <c r="CO473" s="22"/>
      <c r="CP473" s="22"/>
      <c r="CQ473" s="22"/>
      <c r="CR473" s="22"/>
      <c r="CS473" s="22"/>
      <c r="CT473" s="22"/>
      <c r="CU473" s="22"/>
    </row>
    <row r="474" spans="1:99" ht="12.75" customHeight="1">
      <c r="A474" s="22"/>
      <c r="B474" s="63"/>
      <c r="C474" s="197"/>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row>
    <row r="475" spans="1:99" ht="12.75" customHeight="1">
      <c r="A475" s="22"/>
      <c r="B475" s="63"/>
      <c r="C475" s="197"/>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row>
    <row r="476" spans="1:99" ht="12.75" customHeight="1">
      <c r="A476" s="22"/>
      <c r="B476" s="63"/>
      <c r="C476" s="197"/>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row>
    <row r="477" spans="1:99" ht="12.75" customHeight="1">
      <c r="A477" s="22"/>
      <c r="B477" s="63"/>
      <c r="C477" s="197"/>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row>
    <row r="478" spans="1:99" ht="12.75" customHeight="1">
      <c r="A478" s="22"/>
      <c r="B478" s="63"/>
      <c r="C478" s="197"/>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row>
    <row r="479" spans="1:99" ht="12.75" customHeight="1">
      <c r="A479" s="22"/>
      <c r="B479" s="63"/>
      <c r="C479" s="197"/>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c r="CG479" s="22"/>
      <c r="CH479" s="22"/>
      <c r="CI479" s="22"/>
      <c r="CJ479" s="22"/>
      <c r="CK479" s="22"/>
      <c r="CL479" s="22"/>
      <c r="CM479" s="22"/>
      <c r="CN479" s="22"/>
      <c r="CO479" s="22"/>
      <c r="CP479" s="22"/>
      <c r="CQ479" s="22"/>
      <c r="CR479" s="22"/>
      <c r="CS479" s="22"/>
      <c r="CT479" s="22"/>
      <c r="CU479" s="22"/>
    </row>
    <row r="480" spans="1:99" ht="12.75" customHeight="1">
      <c r="A480" s="22"/>
      <c r="B480" s="63"/>
      <c r="C480" s="197"/>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c r="CG480" s="22"/>
      <c r="CH480" s="22"/>
      <c r="CI480" s="22"/>
      <c r="CJ480" s="22"/>
      <c r="CK480" s="22"/>
      <c r="CL480" s="22"/>
      <c r="CM480" s="22"/>
      <c r="CN480" s="22"/>
      <c r="CO480" s="22"/>
      <c r="CP480" s="22"/>
      <c r="CQ480" s="22"/>
      <c r="CR480" s="22"/>
      <c r="CS480" s="22"/>
      <c r="CT480" s="22"/>
      <c r="CU480" s="22"/>
    </row>
    <row r="481" spans="1:99" ht="12.75" customHeight="1">
      <c r="A481" s="22"/>
      <c r="B481" s="63"/>
      <c r="C481" s="197"/>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c r="CT481" s="22"/>
      <c r="CU481" s="22"/>
    </row>
    <row r="482" spans="1:99" ht="12.75" customHeight="1">
      <c r="A482" s="22"/>
      <c r="B482" s="63"/>
      <c r="C482" s="197"/>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row>
    <row r="483" spans="1:99" ht="12.75" customHeight="1">
      <c r="A483" s="22"/>
      <c r="B483" s="63"/>
      <c r="C483" s="197"/>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c r="CG483" s="22"/>
      <c r="CH483" s="22"/>
      <c r="CI483" s="22"/>
      <c r="CJ483" s="22"/>
      <c r="CK483" s="22"/>
      <c r="CL483" s="22"/>
      <c r="CM483" s="22"/>
      <c r="CN483" s="22"/>
      <c r="CO483" s="22"/>
      <c r="CP483" s="22"/>
      <c r="CQ483" s="22"/>
      <c r="CR483" s="22"/>
      <c r="CS483" s="22"/>
      <c r="CT483" s="22"/>
      <c r="CU483" s="22"/>
    </row>
    <row r="484" spans="1:99" ht="12.75" customHeight="1">
      <c r="A484" s="22"/>
      <c r="B484" s="63"/>
      <c r="C484" s="197"/>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c r="CG484" s="22"/>
      <c r="CH484" s="22"/>
      <c r="CI484" s="22"/>
      <c r="CJ484" s="22"/>
      <c r="CK484" s="22"/>
      <c r="CL484" s="22"/>
      <c r="CM484" s="22"/>
      <c r="CN484" s="22"/>
      <c r="CO484" s="22"/>
      <c r="CP484" s="22"/>
      <c r="CQ484" s="22"/>
      <c r="CR484" s="22"/>
      <c r="CS484" s="22"/>
      <c r="CT484" s="22"/>
      <c r="CU484" s="22"/>
    </row>
    <row r="485" spans="1:99" ht="12.75" customHeight="1">
      <c r="A485" s="22"/>
      <c r="B485" s="63"/>
      <c r="C485" s="197"/>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c r="CG485" s="22"/>
      <c r="CH485" s="22"/>
      <c r="CI485" s="22"/>
      <c r="CJ485" s="22"/>
      <c r="CK485" s="22"/>
      <c r="CL485" s="22"/>
      <c r="CM485" s="22"/>
      <c r="CN485" s="22"/>
      <c r="CO485" s="22"/>
      <c r="CP485" s="22"/>
      <c r="CQ485" s="22"/>
      <c r="CR485" s="22"/>
      <c r="CS485" s="22"/>
      <c r="CT485" s="22"/>
      <c r="CU485" s="22"/>
    </row>
    <row r="486" spans="1:99" ht="12.75" customHeight="1">
      <c r="A486" s="22"/>
      <c r="B486" s="63"/>
      <c r="C486" s="197"/>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row>
    <row r="487" spans="1:99" ht="12.75" customHeight="1">
      <c r="A487" s="22"/>
      <c r="B487" s="63"/>
      <c r="C487" s="197"/>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c r="CG487" s="22"/>
      <c r="CH487" s="22"/>
      <c r="CI487" s="22"/>
      <c r="CJ487" s="22"/>
      <c r="CK487" s="22"/>
      <c r="CL487" s="22"/>
      <c r="CM487" s="22"/>
      <c r="CN487" s="22"/>
      <c r="CO487" s="22"/>
      <c r="CP487" s="22"/>
      <c r="CQ487" s="22"/>
      <c r="CR487" s="22"/>
      <c r="CS487" s="22"/>
      <c r="CT487" s="22"/>
      <c r="CU487" s="22"/>
    </row>
    <row r="488" spans="1:99" ht="12.75" customHeight="1">
      <c r="A488" s="22"/>
      <c r="B488" s="63"/>
      <c r="C488" s="197"/>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c r="CG488" s="22"/>
      <c r="CH488" s="22"/>
      <c r="CI488" s="22"/>
      <c r="CJ488" s="22"/>
      <c r="CK488" s="22"/>
      <c r="CL488" s="22"/>
      <c r="CM488" s="22"/>
      <c r="CN488" s="22"/>
      <c r="CO488" s="22"/>
      <c r="CP488" s="22"/>
      <c r="CQ488" s="22"/>
      <c r="CR488" s="22"/>
      <c r="CS488" s="22"/>
      <c r="CT488" s="22"/>
      <c r="CU488" s="22"/>
    </row>
    <row r="489" spans="1:99" ht="12.75" customHeight="1">
      <c r="A489" s="22"/>
      <c r="B489" s="63"/>
      <c r="C489" s="197"/>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c r="CG489" s="22"/>
      <c r="CH489" s="22"/>
      <c r="CI489" s="22"/>
      <c r="CJ489" s="22"/>
      <c r="CK489" s="22"/>
      <c r="CL489" s="22"/>
      <c r="CM489" s="22"/>
      <c r="CN489" s="22"/>
      <c r="CO489" s="22"/>
      <c r="CP489" s="22"/>
      <c r="CQ489" s="22"/>
      <c r="CR489" s="22"/>
      <c r="CS489" s="22"/>
      <c r="CT489" s="22"/>
      <c r="CU489" s="22"/>
    </row>
    <row r="490" spans="1:99" ht="12.75" customHeight="1">
      <c r="A490" s="22"/>
      <c r="B490" s="63"/>
      <c r="C490" s="197"/>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c r="CG490" s="22"/>
      <c r="CH490" s="22"/>
      <c r="CI490" s="22"/>
      <c r="CJ490" s="22"/>
      <c r="CK490" s="22"/>
      <c r="CL490" s="22"/>
      <c r="CM490" s="22"/>
      <c r="CN490" s="22"/>
      <c r="CO490" s="22"/>
      <c r="CP490" s="22"/>
      <c r="CQ490" s="22"/>
      <c r="CR490" s="22"/>
      <c r="CS490" s="22"/>
      <c r="CT490" s="22"/>
      <c r="CU490" s="22"/>
    </row>
    <row r="491" spans="1:99" ht="12.75" customHeight="1">
      <c r="A491" s="22"/>
      <c r="B491" s="63"/>
      <c r="C491" s="197"/>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c r="CG491" s="22"/>
      <c r="CH491" s="22"/>
      <c r="CI491" s="22"/>
      <c r="CJ491" s="22"/>
      <c r="CK491" s="22"/>
      <c r="CL491" s="22"/>
      <c r="CM491" s="22"/>
      <c r="CN491" s="22"/>
      <c r="CO491" s="22"/>
      <c r="CP491" s="22"/>
      <c r="CQ491" s="22"/>
      <c r="CR491" s="22"/>
      <c r="CS491" s="22"/>
      <c r="CT491" s="22"/>
      <c r="CU491" s="22"/>
    </row>
    <row r="492" spans="1:99" ht="12.75" customHeight="1">
      <c r="A492" s="22"/>
      <c r="B492" s="63"/>
      <c r="C492" s="197"/>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c r="CG492" s="22"/>
      <c r="CH492" s="22"/>
      <c r="CI492" s="22"/>
      <c r="CJ492" s="22"/>
      <c r="CK492" s="22"/>
      <c r="CL492" s="22"/>
      <c r="CM492" s="22"/>
      <c r="CN492" s="22"/>
      <c r="CO492" s="22"/>
      <c r="CP492" s="22"/>
      <c r="CQ492" s="22"/>
      <c r="CR492" s="22"/>
      <c r="CS492" s="22"/>
      <c r="CT492" s="22"/>
      <c r="CU492" s="22"/>
    </row>
    <row r="493" spans="1:99" ht="12.75" customHeight="1">
      <c r="A493" s="22"/>
      <c r="B493" s="63"/>
      <c r="C493" s="197"/>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c r="CG493" s="22"/>
      <c r="CH493" s="22"/>
      <c r="CI493" s="22"/>
      <c r="CJ493" s="22"/>
      <c r="CK493" s="22"/>
      <c r="CL493" s="22"/>
      <c r="CM493" s="22"/>
      <c r="CN493" s="22"/>
      <c r="CO493" s="22"/>
      <c r="CP493" s="22"/>
      <c r="CQ493" s="22"/>
      <c r="CR493" s="22"/>
      <c r="CS493" s="22"/>
      <c r="CT493" s="22"/>
      <c r="CU493" s="22"/>
    </row>
    <row r="494" spans="1:99" ht="12.75" customHeight="1">
      <c r="A494" s="22"/>
      <c r="B494" s="63"/>
      <c r="C494" s="197"/>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row>
    <row r="495" spans="1:99" ht="12.75" customHeight="1">
      <c r="A495" s="22"/>
      <c r="B495" s="63"/>
      <c r="C495" s="197"/>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c r="CG495" s="22"/>
      <c r="CH495" s="22"/>
      <c r="CI495" s="22"/>
      <c r="CJ495" s="22"/>
      <c r="CK495" s="22"/>
      <c r="CL495" s="22"/>
      <c r="CM495" s="22"/>
      <c r="CN495" s="22"/>
      <c r="CO495" s="22"/>
      <c r="CP495" s="22"/>
      <c r="CQ495" s="22"/>
      <c r="CR495" s="22"/>
      <c r="CS495" s="22"/>
      <c r="CT495" s="22"/>
      <c r="CU495" s="22"/>
    </row>
    <row r="496" spans="1:99" ht="12.75" customHeight="1">
      <c r="A496" s="22"/>
      <c r="B496" s="63"/>
      <c r="C496" s="197"/>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row>
    <row r="497" spans="1:99" ht="12.75" customHeight="1">
      <c r="A497" s="22"/>
      <c r="B497" s="63"/>
      <c r="C497" s="197"/>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c r="CG497" s="22"/>
      <c r="CH497" s="22"/>
      <c r="CI497" s="22"/>
      <c r="CJ497" s="22"/>
      <c r="CK497" s="22"/>
      <c r="CL497" s="22"/>
      <c r="CM497" s="22"/>
      <c r="CN497" s="22"/>
      <c r="CO497" s="22"/>
      <c r="CP497" s="22"/>
      <c r="CQ497" s="22"/>
      <c r="CR497" s="22"/>
      <c r="CS497" s="22"/>
      <c r="CT497" s="22"/>
      <c r="CU497" s="22"/>
    </row>
    <row r="498" spans="1:99" ht="12.75" customHeight="1">
      <c r="A498" s="22"/>
      <c r="B498" s="63"/>
      <c r="C498" s="197"/>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c r="CG498" s="22"/>
      <c r="CH498" s="22"/>
      <c r="CI498" s="22"/>
      <c r="CJ498" s="22"/>
      <c r="CK498" s="22"/>
      <c r="CL498" s="22"/>
      <c r="CM498" s="22"/>
      <c r="CN498" s="22"/>
      <c r="CO498" s="22"/>
      <c r="CP498" s="22"/>
      <c r="CQ498" s="22"/>
      <c r="CR498" s="22"/>
      <c r="CS498" s="22"/>
      <c r="CT498" s="22"/>
      <c r="CU498" s="22"/>
    </row>
    <row r="499" spans="1:99" ht="12.75" customHeight="1">
      <c r="A499" s="22"/>
      <c r="B499" s="63"/>
      <c r="C499" s="197"/>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c r="CG499" s="22"/>
      <c r="CH499" s="22"/>
      <c r="CI499" s="22"/>
      <c r="CJ499" s="22"/>
      <c r="CK499" s="22"/>
      <c r="CL499" s="22"/>
      <c r="CM499" s="22"/>
      <c r="CN499" s="22"/>
      <c r="CO499" s="22"/>
      <c r="CP499" s="22"/>
      <c r="CQ499" s="22"/>
      <c r="CR499" s="22"/>
      <c r="CS499" s="22"/>
      <c r="CT499" s="22"/>
      <c r="CU499" s="22"/>
    </row>
    <row r="500" spans="1:99" ht="12.75" customHeight="1">
      <c r="A500" s="22"/>
      <c r="B500" s="63"/>
      <c r="C500" s="197"/>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c r="CG500" s="22"/>
      <c r="CH500" s="22"/>
      <c r="CI500" s="22"/>
      <c r="CJ500" s="22"/>
      <c r="CK500" s="22"/>
      <c r="CL500" s="22"/>
      <c r="CM500" s="22"/>
      <c r="CN500" s="22"/>
      <c r="CO500" s="22"/>
      <c r="CP500" s="22"/>
      <c r="CQ500" s="22"/>
      <c r="CR500" s="22"/>
      <c r="CS500" s="22"/>
      <c r="CT500" s="22"/>
      <c r="CU500" s="22"/>
    </row>
    <row r="501" spans="1:99" ht="12.75" customHeight="1">
      <c r="A501" s="22"/>
      <c r="B501" s="63"/>
      <c r="C501" s="197"/>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c r="CG501" s="22"/>
      <c r="CH501" s="22"/>
      <c r="CI501" s="22"/>
      <c r="CJ501" s="22"/>
      <c r="CK501" s="22"/>
      <c r="CL501" s="22"/>
      <c r="CM501" s="22"/>
      <c r="CN501" s="22"/>
      <c r="CO501" s="22"/>
      <c r="CP501" s="22"/>
      <c r="CQ501" s="22"/>
      <c r="CR501" s="22"/>
      <c r="CS501" s="22"/>
      <c r="CT501" s="22"/>
      <c r="CU501" s="22"/>
    </row>
    <row r="502" spans="1:99" ht="12.75" customHeight="1">
      <c r="A502" s="22"/>
      <c r="B502" s="63"/>
      <c r="C502" s="197"/>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row>
    <row r="503" spans="1:99" ht="12.75" customHeight="1">
      <c r="A503" s="22"/>
      <c r="B503" s="63"/>
      <c r="C503" s="197"/>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c r="CG503" s="22"/>
      <c r="CH503" s="22"/>
      <c r="CI503" s="22"/>
      <c r="CJ503" s="22"/>
      <c r="CK503" s="22"/>
      <c r="CL503" s="22"/>
      <c r="CM503" s="22"/>
      <c r="CN503" s="22"/>
      <c r="CO503" s="22"/>
      <c r="CP503" s="22"/>
      <c r="CQ503" s="22"/>
      <c r="CR503" s="22"/>
      <c r="CS503" s="22"/>
      <c r="CT503" s="22"/>
      <c r="CU503" s="22"/>
    </row>
    <row r="504" spans="1:99" ht="12.75" customHeight="1">
      <c r="A504" s="22"/>
      <c r="B504" s="63"/>
      <c r="C504" s="197"/>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c r="CG504" s="22"/>
      <c r="CH504" s="22"/>
      <c r="CI504" s="22"/>
      <c r="CJ504" s="22"/>
      <c r="CK504" s="22"/>
      <c r="CL504" s="22"/>
      <c r="CM504" s="22"/>
      <c r="CN504" s="22"/>
      <c r="CO504" s="22"/>
      <c r="CP504" s="22"/>
      <c r="CQ504" s="22"/>
      <c r="CR504" s="22"/>
      <c r="CS504" s="22"/>
      <c r="CT504" s="22"/>
      <c r="CU504" s="22"/>
    </row>
    <row r="505" spans="1:99" ht="12.75" customHeight="1">
      <c r="A505" s="22"/>
      <c r="B505" s="63"/>
      <c r="C505" s="197"/>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c r="CG505" s="22"/>
      <c r="CH505" s="22"/>
      <c r="CI505" s="22"/>
      <c r="CJ505" s="22"/>
      <c r="CK505" s="22"/>
      <c r="CL505" s="22"/>
      <c r="CM505" s="22"/>
      <c r="CN505" s="22"/>
      <c r="CO505" s="22"/>
      <c r="CP505" s="22"/>
      <c r="CQ505" s="22"/>
      <c r="CR505" s="22"/>
      <c r="CS505" s="22"/>
      <c r="CT505" s="22"/>
      <c r="CU505" s="22"/>
    </row>
    <row r="506" spans="1:99" ht="12.75" customHeight="1">
      <c r="A506" s="22"/>
      <c r="B506" s="63"/>
      <c r="C506" s="197"/>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row>
    <row r="507" spans="1:99" ht="12.75" customHeight="1">
      <c r="A507" s="22"/>
      <c r="B507" s="63"/>
      <c r="C507" s="197"/>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c r="CG507" s="22"/>
      <c r="CH507" s="22"/>
      <c r="CI507" s="22"/>
      <c r="CJ507" s="22"/>
      <c r="CK507" s="22"/>
      <c r="CL507" s="22"/>
      <c r="CM507" s="22"/>
      <c r="CN507" s="22"/>
      <c r="CO507" s="22"/>
      <c r="CP507" s="22"/>
      <c r="CQ507" s="22"/>
      <c r="CR507" s="22"/>
      <c r="CS507" s="22"/>
      <c r="CT507" s="22"/>
      <c r="CU507" s="22"/>
    </row>
    <row r="508" spans="1:99" ht="12.75" customHeight="1">
      <c r="A508" s="22"/>
      <c r="B508" s="63"/>
      <c r="C508" s="197"/>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c r="CG508" s="22"/>
      <c r="CH508" s="22"/>
      <c r="CI508" s="22"/>
      <c r="CJ508" s="22"/>
      <c r="CK508" s="22"/>
      <c r="CL508" s="22"/>
      <c r="CM508" s="22"/>
      <c r="CN508" s="22"/>
      <c r="CO508" s="22"/>
      <c r="CP508" s="22"/>
      <c r="CQ508" s="22"/>
      <c r="CR508" s="22"/>
      <c r="CS508" s="22"/>
      <c r="CT508" s="22"/>
      <c r="CU508" s="22"/>
    </row>
    <row r="509" spans="1:99" ht="12.75" customHeight="1">
      <c r="A509" s="22"/>
      <c r="B509" s="63"/>
      <c r="C509" s="197"/>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c r="CG509" s="22"/>
      <c r="CH509" s="22"/>
      <c r="CI509" s="22"/>
      <c r="CJ509" s="22"/>
      <c r="CK509" s="22"/>
      <c r="CL509" s="22"/>
      <c r="CM509" s="22"/>
      <c r="CN509" s="22"/>
      <c r="CO509" s="22"/>
      <c r="CP509" s="22"/>
      <c r="CQ509" s="22"/>
      <c r="CR509" s="22"/>
      <c r="CS509" s="22"/>
      <c r="CT509" s="22"/>
      <c r="CU509" s="22"/>
    </row>
    <row r="510" spans="1:99" ht="12.75" customHeight="1">
      <c r="A510" s="22"/>
      <c r="B510" s="63"/>
      <c r="C510" s="197"/>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row>
    <row r="511" spans="1:99" ht="12.75" customHeight="1">
      <c r="A511" s="22"/>
      <c r="B511" s="63"/>
      <c r="C511" s="197"/>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c r="CG511" s="22"/>
      <c r="CH511" s="22"/>
      <c r="CI511" s="22"/>
      <c r="CJ511" s="22"/>
      <c r="CK511" s="22"/>
      <c r="CL511" s="22"/>
      <c r="CM511" s="22"/>
      <c r="CN511" s="22"/>
      <c r="CO511" s="22"/>
      <c r="CP511" s="22"/>
      <c r="CQ511" s="22"/>
      <c r="CR511" s="22"/>
      <c r="CS511" s="22"/>
      <c r="CT511" s="22"/>
      <c r="CU511" s="22"/>
    </row>
    <row r="512" spans="1:99" ht="12.75" customHeight="1">
      <c r="A512" s="22"/>
      <c r="B512" s="63"/>
      <c r="C512" s="197"/>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c r="CG512" s="22"/>
      <c r="CH512" s="22"/>
      <c r="CI512" s="22"/>
      <c r="CJ512" s="22"/>
      <c r="CK512" s="22"/>
      <c r="CL512" s="22"/>
      <c r="CM512" s="22"/>
      <c r="CN512" s="22"/>
      <c r="CO512" s="22"/>
      <c r="CP512" s="22"/>
      <c r="CQ512" s="22"/>
      <c r="CR512" s="22"/>
      <c r="CS512" s="22"/>
      <c r="CT512" s="22"/>
      <c r="CU512" s="22"/>
    </row>
    <row r="513" spans="1:99" ht="12.75" customHeight="1">
      <c r="A513" s="22"/>
      <c r="B513" s="63"/>
      <c r="C513" s="197"/>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c r="CG513" s="22"/>
      <c r="CH513" s="22"/>
      <c r="CI513" s="22"/>
      <c r="CJ513" s="22"/>
      <c r="CK513" s="22"/>
      <c r="CL513" s="22"/>
      <c r="CM513" s="22"/>
      <c r="CN513" s="22"/>
      <c r="CO513" s="22"/>
      <c r="CP513" s="22"/>
      <c r="CQ513" s="22"/>
      <c r="CR513" s="22"/>
      <c r="CS513" s="22"/>
      <c r="CT513" s="22"/>
      <c r="CU513" s="22"/>
    </row>
    <row r="514" spans="1:99" ht="12.75" customHeight="1">
      <c r="A514" s="22"/>
      <c r="B514" s="63"/>
      <c r="C514" s="197"/>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c r="CG514" s="22"/>
      <c r="CH514" s="22"/>
      <c r="CI514" s="22"/>
      <c r="CJ514" s="22"/>
      <c r="CK514" s="22"/>
      <c r="CL514" s="22"/>
      <c r="CM514" s="22"/>
      <c r="CN514" s="22"/>
      <c r="CO514" s="22"/>
      <c r="CP514" s="22"/>
      <c r="CQ514" s="22"/>
      <c r="CR514" s="22"/>
      <c r="CS514" s="22"/>
      <c r="CT514" s="22"/>
      <c r="CU514" s="22"/>
    </row>
    <row r="515" spans="1:99" ht="12.75" customHeight="1">
      <c r="A515" s="22"/>
      <c r="B515" s="63"/>
      <c r="C515" s="197"/>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c r="CG515" s="22"/>
      <c r="CH515" s="22"/>
      <c r="CI515" s="22"/>
      <c r="CJ515" s="22"/>
      <c r="CK515" s="22"/>
      <c r="CL515" s="22"/>
      <c r="CM515" s="22"/>
      <c r="CN515" s="22"/>
      <c r="CO515" s="22"/>
      <c r="CP515" s="22"/>
      <c r="CQ515" s="22"/>
      <c r="CR515" s="22"/>
      <c r="CS515" s="22"/>
      <c r="CT515" s="22"/>
      <c r="CU515" s="22"/>
    </row>
    <row r="516" spans="1:99" ht="12.75" customHeight="1">
      <c r="A516" s="22"/>
      <c r="B516" s="63"/>
      <c r="C516" s="197"/>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row>
    <row r="517" spans="1:99" ht="12.75" customHeight="1">
      <c r="A517" s="22"/>
      <c r="B517" s="63"/>
      <c r="C517" s="197"/>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c r="CG517" s="22"/>
      <c r="CH517" s="22"/>
      <c r="CI517" s="22"/>
      <c r="CJ517" s="22"/>
      <c r="CK517" s="22"/>
      <c r="CL517" s="22"/>
      <c r="CM517" s="22"/>
      <c r="CN517" s="22"/>
      <c r="CO517" s="22"/>
      <c r="CP517" s="22"/>
      <c r="CQ517" s="22"/>
      <c r="CR517" s="22"/>
      <c r="CS517" s="22"/>
      <c r="CT517" s="22"/>
      <c r="CU517" s="22"/>
    </row>
    <row r="518" spans="1:99" ht="12.75" customHeight="1">
      <c r="A518" s="22"/>
      <c r="B518" s="63"/>
      <c r="C518" s="197"/>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row>
    <row r="519" spans="1:99" ht="12.75" customHeight="1">
      <c r="A519" s="22"/>
      <c r="B519" s="63"/>
      <c r="C519" s="197"/>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c r="CG519" s="22"/>
      <c r="CH519" s="22"/>
      <c r="CI519" s="22"/>
      <c r="CJ519" s="22"/>
      <c r="CK519" s="22"/>
      <c r="CL519" s="22"/>
      <c r="CM519" s="22"/>
      <c r="CN519" s="22"/>
      <c r="CO519" s="22"/>
      <c r="CP519" s="22"/>
      <c r="CQ519" s="22"/>
      <c r="CR519" s="22"/>
      <c r="CS519" s="22"/>
      <c r="CT519" s="22"/>
      <c r="CU519" s="22"/>
    </row>
    <row r="520" spans="1:99" ht="12.75" customHeight="1">
      <c r="A520" s="22"/>
      <c r="B520" s="63"/>
      <c r="C520" s="197"/>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c r="CG520" s="22"/>
      <c r="CH520" s="22"/>
      <c r="CI520" s="22"/>
      <c r="CJ520" s="22"/>
      <c r="CK520" s="22"/>
      <c r="CL520" s="22"/>
      <c r="CM520" s="22"/>
      <c r="CN520" s="22"/>
      <c r="CO520" s="22"/>
      <c r="CP520" s="22"/>
      <c r="CQ520" s="22"/>
      <c r="CR520" s="22"/>
      <c r="CS520" s="22"/>
      <c r="CT520" s="22"/>
      <c r="CU520" s="22"/>
    </row>
    <row r="521" spans="1:99" ht="12.75" customHeight="1">
      <c r="A521" s="22"/>
      <c r="B521" s="63"/>
      <c r="C521" s="197"/>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c r="CG521" s="22"/>
      <c r="CH521" s="22"/>
      <c r="CI521" s="22"/>
      <c r="CJ521" s="22"/>
      <c r="CK521" s="22"/>
      <c r="CL521" s="22"/>
      <c r="CM521" s="22"/>
      <c r="CN521" s="22"/>
      <c r="CO521" s="22"/>
      <c r="CP521" s="22"/>
      <c r="CQ521" s="22"/>
      <c r="CR521" s="22"/>
      <c r="CS521" s="22"/>
      <c r="CT521" s="22"/>
      <c r="CU521" s="22"/>
    </row>
    <row r="522" spans="1:99" ht="12.75" customHeight="1">
      <c r="A522" s="22"/>
      <c r="B522" s="63"/>
      <c r="C522" s="197"/>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c r="CG522" s="22"/>
      <c r="CH522" s="22"/>
      <c r="CI522" s="22"/>
      <c r="CJ522" s="22"/>
      <c r="CK522" s="22"/>
      <c r="CL522" s="22"/>
      <c r="CM522" s="22"/>
      <c r="CN522" s="22"/>
      <c r="CO522" s="22"/>
      <c r="CP522" s="22"/>
      <c r="CQ522" s="22"/>
      <c r="CR522" s="22"/>
      <c r="CS522" s="22"/>
      <c r="CT522" s="22"/>
      <c r="CU522" s="22"/>
    </row>
    <row r="523" spans="1:99" ht="12.75" customHeight="1">
      <c r="A523" s="22"/>
      <c r="B523" s="63"/>
      <c r="C523" s="197"/>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c r="CG523" s="22"/>
      <c r="CH523" s="22"/>
      <c r="CI523" s="22"/>
      <c r="CJ523" s="22"/>
      <c r="CK523" s="22"/>
      <c r="CL523" s="22"/>
      <c r="CM523" s="22"/>
      <c r="CN523" s="22"/>
      <c r="CO523" s="22"/>
      <c r="CP523" s="22"/>
      <c r="CQ523" s="22"/>
      <c r="CR523" s="22"/>
      <c r="CS523" s="22"/>
      <c r="CT523" s="22"/>
      <c r="CU523" s="22"/>
    </row>
    <row r="524" spans="1:99" ht="12.75" customHeight="1">
      <c r="A524" s="22"/>
      <c r="B524" s="63"/>
      <c r="C524" s="197"/>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c r="CG524" s="22"/>
      <c r="CH524" s="22"/>
      <c r="CI524" s="22"/>
      <c r="CJ524" s="22"/>
      <c r="CK524" s="22"/>
      <c r="CL524" s="22"/>
      <c r="CM524" s="22"/>
      <c r="CN524" s="22"/>
      <c r="CO524" s="22"/>
      <c r="CP524" s="22"/>
      <c r="CQ524" s="22"/>
      <c r="CR524" s="22"/>
      <c r="CS524" s="22"/>
      <c r="CT524" s="22"/>
      <c r="CU524" s="22"/>
    </row>
    <row r="525" spans="1:99" ht="12.75" customHeight="1">
      <c r="A525" s="22"/>
      <c r="B525" s="63"/>
      <c r="C525" s="197"/>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c r="CG525" s="22"/>
      <c r="CH525" s="22"/>
      <c r="CI525" s="22"/>
      <c r="CJ525" s="22"/>
      <c r="CK525" s="22"/>
      <c r="CL525" s="22"/>
      <c r="CM525" s="22"/>
      <c r="CN525" s="22"/>
      <c r="CO525" s="22"/>
      <c r="CP525" s="22"/>
      <c r="CQ525" s="22"/>
      <c r="CR525" s="22"/>
      <c r="CS525" s="22"/>
      <c r="CT525" s="22"/>
      <c r="CU525" s="22"/>
    </row>
    <row r="526" spans="1:99" ht="12.75" customHeight="1">
      <c r="A526" s="22"/>
      <c r="B526" s="63"/>
      <c r="C526" s="197"/>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row>
    <row r="527" spans="1:99" ht="12.75" customHeight="1">
      <c r="A527" s="22"/>
      <c r="B527" s="63"/>
      <c r="C527" s="197"/>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c r="CG527" s="22"/>
      <c r="CH527" s="22"/>
      <c r="CI527" s="22"/>
      <c r="CJ527" s="22"/>
      <c r="CK527" s="22"/>
      <c r="CL527" s="22"/>
      <c r="CM527" s="22"/>
      <c r="CN527" s="22"/>
      <c r="CO527" s="22"/>
      <c r="CP527" s="22"/>
      <c r="CQ527" s="22"/>
      <c r="CR527" s="22"/>
      <c r="CS527" s="22"/>
      <c r="CT527" s="22"/>
      <c r="CU527" s="22"/>
    </row>
    <row r="528" spans="1:99" ht="12.75" customHeight="1">
      <c r="A528" s="22"/>
      <c r="B528" s="63"/>
      <c r="C528" s="197"/>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c r="CG528" s="22"/>
      <c r="CH528" s="22"/>
      <c r="CI528" s="22"/>
      <c r="CJ528" s="22"/>
      <c r="CK528" s="22"/>
      <c r="CL528" s="22"/>
      <c r="CM528" s="22"/>
      <c r="CN528" s="22"/>
      <c r="CO528" s="22"/>
      <c r="CP528" s="22"/>
      <c r="CQ528" s="22"/>
      <c r="CR528" s="22"/>
      <c r="CS528" s="22"/>
      <c r="CT528" s="22"/>
      <c r="CU528" s="22"/>
    </row>
    <row r="529" spans="1:99" ht="12.75" customHeight="1">
      <c r="A529" s="22"/>
      <c r="B529" s="63"/>
      <c r="C529" s="197"/>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c r="CG529" s="22"/>
      <c r="CH529" s="22"/>
      <c r="CI529" s="22"/>
      <c r="CJ529" s="22"/>
      <c r="CK529" s="22"/>
      <c r="CL529" s="22"/>
      <c r="CM529" s="22"/>
      <c r="CN529" s="22"/>
      <c r="CO529" s="22"/>
      <c r="CP529" s="22"/>
      <c r="CQ529" s="22"/>
      <c r="CR529" s="22"/>
      <c r="CS529" s="22"/>
      <c r="CT529" s="22"/>
      <c r="CU529" s="22"/>
    </row>
    <row r="530" spans="1:99" ht="12.75" customHeight="1">
      <c r="A530" s="22"/>
      <c r="B530" s="63"/>
      <c r="C530" s="197"/>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c r="CG530" s="22"/>
      <c r="CH530" s="22"/>
      <c r="CI530" s="22"/>
      <c r="CJ530" s="22"/>
      <c r="CK530" s="22"/>
      <c r="CL530" s="22"/>
      <c r="CM530" s="22"/>
      <c r="CN530" s="22"/>
      <c r="CO530" s="22"/>
      <c r="CP530" s="22"/>
      <c r="CQ530" s="22"/>
      <c r="CR530" s="22"/>
      <c r="CS530" s="22"/>
      <c r="CT530" s="22"/>
      <c r="CU530" s="22"/>
    </row>
    <row r="531" spans="1:99" ht="12.75" customHeight="1">
      <c r="A531" s="22"/>
      <c r="B531" s="63"/>
      <c r="C531" s="197"/>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c r="CG531" s="22"/>
      <c r="CH531" s="22"/>
      <c r="CI531" s="22"/>
      <c r="CJ531" s="22"/>
      <c r="CK531" s="22"/>
      <c r="CL531" s="22"/>
      <c r="CM531" s="22"/>
      <c r="CN531" s="22"/>
      <c r="CO531" s="22"/>
      <c r="CP531" s="22"/>
      <c r="CQ531" s="22"/>
      <c r="CR531" s="22"/>
      <c r="CS531" s="22"/>
      <c r="CT531" s="22"/>
      <c r="CU531" s="22"/>
    </row>
    <row r="532" spans="1:99" ht="12.75" customHeight="1">
      <c r="A532" s="22"/>
      <c r="B532" s="63"/>
      <c r="C532" s="197"/>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c r="CG532" s="22"/>
      <c r="CH532" s="22"/>
      <c r="CI532" s="22"/>
      <c r="CJ532" s="22"/>
      <c r="CK532" s="22"/>
      <c r="CL532" s="22"/>
      <c r="CM532" s="22"/>
      <c r="CN532" s="22"/>
      <c r="CO532" s="22"/>
      <c r="CP532" s="22"/>
      <c r="CQ532" s="22"/>
      <c r="CR532" s="22"/>
      <c r="CS532" s="22"/>
      <c r="CT532" s="22"/>
      <c r="CU532" s="22"/>
    </row>
    <row r="533" spans="1:99" ht="12.75" customHeight="1">
      <c r="A533" s="22"/>
      <c r="B533" s="63"/>
      <c r="C533" s="197"/>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c r="CG533" s="22"/>
      <c r="CH533" s="22"/>
      <c r="CI533" s="22"/>
      <c r="CJ533" s="22"/>
      <c r="CK533" s="22"/>
      <c r="CL533" s="22"/>
      <c r="CM533" s="22"/>
      <c r="CN533" s="22"/>
      <c r="CO533" s="22"/>
      <c r="CP533" s="22"/>
      <c r="CQ533" s="22"/>
      <c r="CR533" s="22"/>
      <c r="CS533" s="22"/>
      <c r="CT533" s="22"/>
      <c r="CU533" s="22"/>
    </row>
    <row r="534" spans="1:99" ht="12.75" customHeight="1">
      <c r="A534" s="22"/>
      <c r="B534" s="63"/>
      <c r="C534" s="197"/>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row>
    <row r="535" spans="1:99" ht="12.75" customHeight="1">
      <c r="A535" s="22"/>
      <c r="B535" s="63"/>
      <c r="C535" s="197"/>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c r="CG535" s="22"/>
      <c r="CH535" s="22"/>
      <c r="CI535" s="22"/>
      <c r="CJ535" s="22"/>
      <c r="CK535" s="22"/>
      <c r="CL535" s="22"/>
      <c r="CM535" s="22"/>
      <c r="CN535" s="22"/>
      <c r="CO535" s="22"/>
      <c r="CP535" s="22"/>
      <c r="CQ535" s="22"/>
      <c r="CR535" s="22"/>
      <c r="CS535" s="22"/>
      <c r="CT535" s="22"/>
      <c r="CU535" s="22"/>
    </row>
    <row r="536" spans="1:99" ht="12.75" customHeight="1">
      <c r="A536" s="22"/>
      <c r="B536" s="63"/>
      <c r="C536" s="197"/>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c r="CG536" s="22"/>
      <c r="CH536" s="22"/>
      <c r="CI536" s="22"/>
      <c r="CJ536" s="22"/>
      <c r="CK536" s="22"/>
      <c r="CL536" s="22"/>
      <c r="CM536" s="22"/>
      <c r="CN536" s="22"/>
      <c r="CO536" s="22"/>
      <c r="CP536" s="22"/>
      <c r="CQ536" s="22"/>
      <c r="CR536" s="22"/>
      <c r="CS536" s="22"/>
      <c r="CT536" s="22"/>
      <c r="CU536" s="22"/>
    </row>
    <row r="537" spans="1:99" ht="12.75" customHeight="1">
      <c r="A537" s="22"/>
      <c r="B537" s="63"/>
      <c r="C537" s="197"/>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c r="CG537" s="22"/>
      <c r="CH537" s="22"/>
      <c r="CI537" s="22"/>
      <c r="CJ537" s="22"/>
      <c r="CK537" s="22"/>
      <c r="CL537" s="22"/>
      <c r="CM537" s="22"/>
      <c r="CN537" s="22"/>
      <c r="CO537" s="22"/>
      <c r="CP537" s="22"/>
      <c r="CQ537" s="22"/>
      <c r="CR537" s="22"/>
      <c r="CS537" s="22"/>
      <c r="CT537" s="22"/>
      <c r="CU537" s="22"/>
    </row>
    <row r="538" spans="1:99" ht="12.75" customHeight="1">
      <c r="A538" s="22"/>
      <c r="B538" s="63"/>
      <c r="C538" s="197"/>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c r="CI538" s="22"/>
      <c r="CJ538" s="22"/>
      <c r="CK538" s="22"/>
      <c r="CL538" s="22"/>
      <c r="CM538" s="22"/>
      <c r="CN538" s="22"/>
      <c r="CO538" s="22"/>
      <c r="CP538" s="22"/>
      <c r="CQ538" s="22"/>
      <c r="CR538" s="22"/>
      <c r="CS538" s="22"/>
      <c r="CT538" s="22"/>
      <c r="CU538" s="22"/>
    </row>
    <row r="539" spans="1:99" ht="12.75" customHeight="1">
      <c r="A539" s="22"/>
      <c r="B539" s="63"/>
      <c r="C539" s="197"/>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c r="CG539" s="22"/>
      <c r="CH539" s="22"/>
      <c r="CI539" s="22"/>
      <c r="CJ539" s="22"/>
      <c r="CK539" s="22"/>
      <c r="CL539" s="22"/>
      <c r="CM539" s="22"/>
      <c r="CN539" s="22"/>
      <c r="CO539" s="22"/>
      <c r="CP539" s="22"/>
      <c r="CQ539" s="22"/>
      <c r="CR539" s="22"/>
      <c r="CS539" s="22"/>
      <c r="CT539" s="22"/>
      <c r="CU539" s="22"/>
    </row>
    <row r="540" spans="1:99" ht="12.75" customHeight="1">
      <c r="A540" s="22"/>
      <c r="B540" s="63"/>
      <c r="C540" s="197"/>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c r="CG540" s="22"/>
      <c r="CH540" s="22"/>
      <c r="CI540" s="22"/>
      <c r="CJ540" s="22"/>
      <c r="CK540" s="22"/>
      <c r="CL540" s="22"/>
      <c r="CM540" s="22"/>
      <c r="CN540" s="22"/>
      <c r="CO540" s="22"/>
      <c r="CP540" s="22"/>
      <c r="CQ540" s="22"/>
      <c r="CR540" s="22"/>
      <c r="CS540" s="22"/>
      <c r="CT540" s="22"/>
      <c r="CU540" s="22"/>
    </row>
    <row r="541" spans="1:99" ht="12.75" customHeight="1">
      <c r="A541" s="22"/>
      <c r="B541" s="63"/>
      <c r="C541" s="197"/>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c r="CG541" s="22"/>
      <c r="CH541" s="22"/>
      <c r="CI541" s="22"/>
      <c r="CJ541" s="22"/>
      <c r="CK541" s="22"/>
      <c r="CL541" s="22"/>
      <c r="CM541" s="22"/>
      <c r="CN541" s="22"/>
      <c r="CO541" s="22"/>
      <c r="CP541" s="22"/>
      <c r="CQ541" s="22"/>
      <c r="CR541" s="22"/>
      <c r="CS541" s="22"/>
      <c r="CT541" s="22"/>
      <c r="CU541" s="22"/>
    </row>
    <row r="542" spans="1:99" ht="12.75" customHeight="1">
      <c r="A542" s="22"/>
      <c r="B542" s="63"/>
      <c r="C542" s="197"/>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row>
    <row r="543" spans="1:99" ht="12.75" customHeight="1">
      <c r="A543" s="22"/>
      <c r="B543" s="63"/>
      <c r="C543" s="197"/>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c r="CG543" s="22"/>
      <c r="CH543" s="22"/>
      <c r="CI543" s="22"/>
      <c r="CJ543" s="22"/>
      <c r="CK543" s="22"/>
      <c r="CL543" s="22"/>
      <c r="CM543" s="22"/>
      <c r="CN543" s="22"/>
      <c r="CO543" s="22"/>
      <c r="CP543" s="22"/>
      <c r="CQ543" s="22"/>
      <c r="CR543" s="22"/>
      <c r="CS543" s="22"/>
      <c r="CT543" s="22"/>
      <c r="CU543" s="22"/>
    </row>
    <row r="544" spans="1:99" ht="12.75" customHeight="1">
      <c r="A544" s="22"/>
      <c r="B544" s="63"/>
      <c r="C544" s="197"/>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c r="CG544" s="22"/>
      <c r="CH544" s="22"/>
      <c r="CI544" s="22"/>
      <c r="CJ544" s="22"/>
      <c r="CK544" s="22"/>
      <c r="CL544" s="22"/>
      <c r="CM544" s="22"/>
      <c r="CN544" s="22"/>
      <c r="CO544" s="22"/>
      <c r="CP544" s="22"/>
      <c r="CQ544" s="22"/>
      <c r="CR544" s="22"/>
      <c r="CS544" s="22"/>
      <c r="CT544" s="22"/>
      <c r="CU544" s="22"/>
    </row>
    <row r="545" spans="1:99" ht="12.75" customHeight="1">
      <c r="A545" s="22"/>
      <c r="B545" s="63"/>
      <c r="C545" s="197"/>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c r="CG545" s="22"/>
      <c r="CH545" s="22"/>
      <c r="CI545" s="22"/>
      <c r="CJ545" s="22"/>
      <c r="CK545" s="22"/>
      <c r="CL545" s="22"/>
      <c r="CM545" s="22"/>
      <c r="CN545" s="22"/>
      <c r="CO545" s="22"/>
      <c r="CP545" s="22"/>
      <c r="CQ545" s="22"/>
      <c r="CR545" s="22"/>
      <c r="CS545" s="22"/>
      <c r="CT545" s="22"/>
      <c r="CU545" s="22"/>
    </row>
    <row r="546" spans="1:99" ht="12.75" customHeight="1">
      <c r="A546" s="22"/>
      <c r="B546" s="63"/>
      <c r="C546" s="197"/>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row>
    <row r="547" spans="1:99" ht="12.75" customHeight="1">
      <c r="A547" s="22"/>
      <c r="B547" s="63"/>
      <c r="C547" s="197"/>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c r="CG547" s="22"/>
      <c r="CH547" s="22"/>
      <c r="CI547" s="22"/>
      <c r="CJ547" s="22"/>
      <c r="CK547" s="22"/>
      <c r="CL547" s="22"/>
      <c r="CM547" s="22"/>
      <c r="CN547" s="22"/>
      <c r="CO547" s="22"/>
      <c r="CP547" s="22"/>
      <c r="CQ547" s="22"/>
      <c r="CR547" s="22"/>
      <c r="CS547" s="22"/>
      <c r="CT547" s="22"/>
      <c r="CU547" s="22"/>
    </row>
    <row r="548" spans="1:99" ht="12.75" customHeight="1">
      <c r="A548" s="22"/>
      <c r="B548" s="63"/>
      <c r="C548" s="197"/>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c r="CG548" s="22"/>
      <c r="CH548" s="22"/>
      <c r="CI548" s="22"/>
      <c r="CJ548" s="22"/>
      <c r="CK548" s="22"/>
      <c r="CL548" s="22"/>
      <c r="CM548" s="22"/>
      <c r="CN548" s="22"/>
      <c r="CO548" s="22"/>
      <c r="CP548" s="22"/>
      <c r="CQ548" s="22"/>
      <c r="CR548" s="22"/>
      <c r="CS548" s="22"/>
      <c r="CT548" s="22"/>
      <c r="CU548" s="22"/>
    </row>
    <row r="549" spans="1:99" ht="12.75" customHeight="1">
      <c r="A549" s="22"/>
      <c r="B549" s="63"/>
      <c r="C549" s="197"/>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c r="CG549" s="22"/>
      <c r="CH549" s="22"/>
      <c r="CI549" s="22"/>
      <c r="CJ549" s="22"/>
      <c r="CK549" s="22"/>
      <c r="CL549" s="22"/>
      <c r="CM549" s="22"/>
      <c r="CN549" s="22"/>
      <c r="CO549" s="22"/>
      <c r="CP549" s="22"/>
      <c r="CQ549" s="22"/>
      <c r="CR549" s="22"/>
      <c r="CS549" s="22"/>
      <c r="CT549" s="22"/>
      <c r="CU549" s="22"/>
    </row>
    <row r="550" spans="1:99" ht="12.75" customHeight="1">
      <c r="A550" s="22"/>
      <c r="B550" s="63"/>
      <c r="C550" s="197"/>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row>
    <row r="551" spans="1:99" ht="12.75" customHeight="1">
      <c r="A551" s="22"/>
      <c r="B551" s="63"/>
      <c r="C551" s="197"/>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c r="BO551" s="22"/>
      <c r="BP551" s="22"/>
      <c r="BQ551" s="22"/>
      <c r="BR551" s="22"/>
      <c r="BS551" s="22"/>
      <c r="BT551" s="22"/>
      <c r="BU551" s="22"/>
      <c r="BV551" s="22"/>
      <c r="BW551" s="22"/>
      <c r="BX551" s="22"/>
      <c r="BY551" s="22"/>
      <c r="BZ551" s="22"/>
      <c r="CA551" s="22"/>
      <c r="CB551" s="22"/>
      <c r="CC551" s="22"/>
      <c r="CD551" s="22"/>
      <c r="CE551" s="22"/>
      <c r="CF551" s="22"/>
      <c r="CG551" s="22"/>
      <c r="CH551" s="22"/>
      <c r="CI551" s="22"/>
      <c r="CJ551" s="22"/>
      <c r="CK551" s="22"/>
      <c r="CL551" s="22"/>
      <c r="CM551" s="22"/>
      <c r="CN551" s="22"/>
      <c r="CO551" s="22"/>
      <c r="CP551" s="22"/>
      <c r="CQ551" s="22"/>
      <c r="CR551" s="22"/>
      <c r="CS551" s="22"/>
      <c r="CT551" s="22"/>
      <c r="CU551" s="22"/>
    </row>
    <row r="552" spans="1:99" ht="12.75" customHeight="1">
      <c r="A552" s="22"/>
      <c r="B552" s="63"/>
      <c r="C552" s="197"/>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c r="BO552" s="22"/>
      <c r="BP552" s="22"/>
      <c r="BQ552" s="22"/>
      <c r="BR552" s="22"/>
      <c r="BS552" s="22"/>
      <c r="BT552" s="22"/>
      <c r="BU552" s="22"/>
      <c r="BV552" s="22"/>
      <c r="BW552" s="22"/>
      <c r="BX552" s="22"/>
      <c r="BY552" s="22"/>
      <c r="BZ552" s="22"/>
      <c r="CA552" s="22"/>
      <c r="CB552" s="22"/>
      <c r="CC552" s="22"/>
      <c r="CD552" s="22"/>
      <c r="CE552" s="22"/>
      <c r="CF552" s="22"/>
      <c r="CG552" s="22"/>
      <c r="CH552" s="22"/>
      <c r="CI552" s="22"/>
      <c r="CJ552" s="22"/>
      <c r="CK552" s="22"/>
      <c r="CL552" s="22"/>
      <c r="CM552" s="22"/>
      <c r="CN552" s="22"/>
      <c r="CO552" s="22"/>
      <c r="CP552" s="22"/>
      <c r="CQ552" s="22"/>
      <c r="CR552" s="22"/>
      <c r="CS552" s="22"/>
      <c r="CT552" s="22"/>
      <c r="CU552" s="22"/>
    </row>
    <row r="553" spans="1:99" ht="12.75" customHeight="1">
      <c r="A553" s="22"/>
      <c r="B553" s="63"/>
      <c r="C553" s="197"/>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2"/>
      <c r="BO553" s="22"/>
      <c r="BP553" s="22"/>
      <c r="BQ553" s="22"/>
      <c r="BR553" s="22"/>
      <c r="BS553" s="22"/>
      <c r="BT553" s="22"/>
      <c r="BU553" s="22"/>
      <c r="BV553" s="22"/>
      <c r="BW553" s="22"/>
      <c r="BX553" s="22"/>
      <c r="BY553" s="22"/>
      <c r="BZ553" s="22"/>
      <c r="CA553" s="22"/>
      <c r="CB553" s="22"/>
      <c r="CC553" s="22"/>
      <c r="CD553" s="22"/>
      <c r="CE553" s="22"/>
      <c r="CF553" s="22"/>
      <c r="CG553" s="22"/>
      <c r="CH553" s="22"/>
      <c r="CI553" s="22"/>
      <c r="CJ553" s="22"/>
      <c r="CK553" s="22"/>
      <c r="CL553" s="22"/>
      <c r="CM553" s="22"/>
      <c r="CN553" s="22"/>
      <c r="CO553" s="22"/>
      <c r="CP553" s="22"/>
      <c r="CQ553" s="22"/>
      <c r="CR553" s="22"/>
      <c r="CS553" s="22"/>
      <c r="CT553" s="22"/>
      <c r="CU553" s="22"/>
    </row>
    <row r="554" spans="1:99" ht="12.75" customHeight="1">
      <c r="A554" s="22"/>
      <c r="B554" s="63"/>
      <c r="C554" s="197"/>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c r="BM554" s="22"/>
      <c r="BN554" s="22"/>
      <c r="BO554" s="22"/>
      <c r="BP554" s="22"/>
      <c r="BQ554" s="22"/>
      <c r="BR554" s="22"/>
      <c r="BS554" s="22"/>
      <c r="BT554" s="22"/>
      <c r="BU554" s="22"/>
      <c r="BV554" s="22"/>
      <c r="BW554" s="22"/>
      <c r="BX554" s="22"/>
      <c r="BY554" s="22"/>
      <c r="BZ554" s="22"/>
      <c r="CA554" s="22"/>
      <c r="CB554" s="22"/>
      <c r="CC554" s="22"/>
      <c r="CD554" s="22"/>
      <c r="CE554" s="22"/>
      <c r="CF554" s="22"/>
      <c r="CG554" s="22"/>
      <c r="CH554" s="22"/>
      <c r="CI554" s="22"/>
      <c r="CJ554" s="22"/>
      <c r="CK554" s="22"/>
      <c r="CL554" s="22"/>
      <c r="CM554" s="22"/>
      <c r="CN554" s="22"/>
      <c r="CO554" s="22"/>
      <c r="CP554" s="22"/>
      <c r="CQ554" s="22"/>
      <c r="CR554" s="22"/>
      <c r="CS554" s="22"/>
      <c r="CT554" s="22"/>
      <c r="CU554" s="22"/>
    </row>
    <row r="555" spans="1:99" ht="12.75" customHeight="1">
      <c r="A555" s="22"/>
      <c r="B555" s="63"/>
      <c r="C555" s="197"/>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c r="BC555" s="22"/>
      <c r="BD555" s="22"/>
      <c r="BE555" s="22"/>
      <c r="BF555" s="22"/>
      <c r="BG555" s="22"/>
      <c r="BH555" s="22"/>
      <c r="BI555" s="22"/>
      <c r="BJ555" s="22"/>
      <c r="BK555" s="22"/>
      <c r="BL555" s="22"/>
      <c r="BM555" s="22"/>
      <c r="BN555" s="22"/>
      <c r="BO555" s="22"/>
      <c r="BP555" s="22"/>
      <c r="BQ555" s="22"/>
      <c r="BR555" s="22"/>
      <c r="BS555" s="22"/>
      <c r="BT555" s="22"/>
      <c r="BU555" s="22"/>
      <c r="BV555" s="22"/>
      <c r="BW555" s="22"/>
      <c r="BX555" s="22"/>
      <c r="BY555" s="22"/>
      <c r="BZ555" s="22"/>
      <c r="CA555" s="22"/>
      <c r="CB555" s="22"/>
      <c r="CC555" s="22"/>
      <c r="CD555" s="22"/>
      <c r="CE555" s="22"/>
      <c r="CF555" s="22"/>
      <c r="CG555" s="22"/>
      <c r="CH555" s="22"/>
      <c r="CI555" s="22"/>
      <c r="CJ555" s="22"/>
      <c r="CK555" s="22"/>
      <c r="CL555" s="22"/>
      <c r="CM555" s="22"/>
      <c r="CN555" s="22"/>
      <c r="CO555" s="22"/>
      <c r="CP555" s="22"/>
      <c r="CQ555" s="22"/>
      <c r="CR555" s="22"/>
      <c r="CS555" s="22"/>
      <c r="CT555" s="22"/>
      <c r="CU555" s="22"/>
    </row>
    <row r="556" spans="1:99" ht="12.75" customHeight="1">
      <c r="A556" s="22"/>
      <c r="B556" s="63"/>
      <c r="C556" s="197"/>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c r="BO556" s="22"/>
      <c r="BP556" s="22"/>
      <c r="BQ556" s="22"/>
      <c r="BR556" s="22"/>
      <c r="BS556" s="22"/>
      <c r="BT556" s="22"/>
      <c r="BU556" s="22"/>
      <c r="BV556" s="22"/>
      <c r="BW556" s="22"/>
      <c r="BX556" s="22"/>
      <c r="BY556" s="22"/>
      <c r="BZ556" s="22"/>
      <c r="CA556" s="22"/>
      <c r="CB556" s="22"/>
      <c r="CC556" s="22"/>
      <c r="CD556" s="22"/>
      <c r="CE556" s="22"/>
      <c r="CF556" s="22"/>
      <c r="CG556" s="22"/>
      <c r="CH556" s="22"/>
      <c r="CI556" s="22"/>
      <c r="CJ556" s="22"/>
      <c r="CK556" s="22"/>
      <c r="CL556" s="22"/>
      <c r="CM556" s="22"/>
      <c r="CN556" s="22"/>
      <c r="CO556" s="22"/>
      <c r="CP556" s="22"/>
      <c r="CQ556" s="22"/>
      <c r="CR556" s="22"/>
      <c r="CS556" s="22"/>
      <c r="CT556" s="22"/>
      <c r="CU556" s="22"/>
    </row>
    <row r="557" spans="1:99" ht="12.75" customHeight="1">
      <c r="A557" s="22"/>
      <c r="B557" s="63"/>
      <c r="C557" s="197"/>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c r="BM557" s="22"/>
      <c r="BN557" s="22"/>
      <c r="BO557" s="22"/>
      <c r="BP557" s="22"/>
      <c r="BQ557" s="22"/>
      <c r="BR557" s="22"/>
      <c r="BS557" s="22"/>
      <c r="BT557" s="22"/>
      <c r="BU557" s="22"/>
      <c r="BV557" s="22"/>
      <c r="BW557" s="22"/>
      <c r="BX557" s="22"/>
      <c r="BY557" s="22"/>
      <c r="BZ557" s="22"/>
      <c r="CA557" s="22"/>
      <c r="CB557" s="22"/>
      <c r="CC557" s="22"/>
      <c r="CD557" s="22"/>
      <c r="CE557" s="22"/>
      <c r="CF557" s="22"/>
      <c r="CG557" s="22"/>
      <c r="CH557" s="22"/>
      <c r="CI557" s="22"/>
      <c r="CJ557" s="22"/>
      <c r="CK557" s="22"/>
      <c r="CL557" s="22"/>
      <c r="CM557" s="22"/>
      <c r="CN557" s="22"/>
      <c r="CO557" s="22"/>
      <c r="CP557" s="22"/>
      <c r="CQ557" s="22"/>
      <c r="CR557" s="22"/>
      <c r="CS557" s="22"/>
      <c r="CT557" s="22"/>
      <c r="CU557" s="22"/>
    </row>
    <row r="558" spans="1:99" ht="12.75" customHeight="1">
      <c r="A558" s="22"/>
      <c r="B558" s="63"/>
      <c r="C558" s="197"/>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c r="BZ558" s="22"/>
      <c r="CA558" s="22"/>
      <c r="CB558" s="22"/>
      <c r="CC558" s="22"/>
      <c r="CD558" s="22"/>
      <c r="CE558" s="22"/>
      <c r="CF558" s="22"/>
      <c r="CG558" s="22"/>
      <c r="CH558" s="22"/>
      <c r="CI558" s="22"/>
      <c r="CJ558" s="22"/>
      <c r="CK558" s="22"/>
      <c r="CL558" s="22"/>
      <c r="CM558" s="22"/>
      <c r="CN558" s="22"/>
      <c r="CO558" s="22"/>
      <c r="CP558" s="22"/>
      <c r="CQ558" s="22"/>
      <c r="CR558" s="22"/>
      <c r="CS558" s="22"/>
      <c r="CT558" s="22"/>
      <c r="CU558" s="22"/>
    </row>
    <row r="559" spans="1:99" ht="12.75" customHeight="1">
      <c r="A559" s="22"/>
      <c r="B559" s="63"/>
      <c r="C559" s="197"/>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c r="BF559" s="22"/>
      <c r="BG559" s="22"/>
      <c r="BH559" s="22"/>
      <c r="BI559" s="22"/>
      <c r="BJ559" s="22"/>
      <c r="BK559" s="22"/>
      <c r="BL559" s="22"/>
      <c r="BM559" s="22"/>
      <c r="BN559" s="22"/>
      <c r="BO559" s="22"/>
      <c r="BP559" s="22"/>
      <c r="BQ559" s="22"/>
      <c r="BR559" s="22"/>
      <c r="BS559" s="22"/>
      <c r="BT559" s="22"/>
      <c r="BU559" s="22"/>
      <c r="BV559" s="22"/>
      <c r="BW559" s="22"/>
      <c r="BX559" s="22"/>
      <c r="BY559" s="22"/>
      <c r="BZ559" s="22"/>
      <c r="CA559" s="22"/>
      <c r="CB559" s="22"/>
      <c r="CC559" s="22"/>
      <c r="CD559" s="22"/>
      <c r="CE559" s="22"/>
      <c r="CF559" s="22"/>
      <c r="CG559" s="22"/>
      <c r="CH559" s="22"/>
      <c r="CI559" s="22"/>
      <c r="CJ559" s="22"/>
      <c r="CK559" s="22"/>
      <c r="CL559" s="22"/>
      <c r="CM559" s="22"/>
      <c r="CN559" s="22"/>
      <c r="CO559" s="22"/>
      <c r="CP559" s="22"/>
      <c r="CQ559" s="22"/>
      <c r="CR559" s="22"/>
      <c r="CS559" s="22"/>
      <c r="CT559" s="22"/>
      <c r="CU559" s="22"/>
    </row>
    <row r="560" spans="1:99" ht="12.75" customHeight="1">
      <c r="A560" s="22"/>
      <c r="B560" s="63"/>
      <c r="C560" s="197"/>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2"/>
      <c r="BN560" s="22"/>
      <c r="BO560" s="22"/>
      <c r="BP560" s="22"/>
      <c r="BQ560" s="22"/>
      <c r="BR560" s="22"/>
      <c r="BS560" s="22"/>
      <c r="BT560" s="22"/>
      <c r="BU560" s="22"/>
      <c r="BV560" s="22"/>
      <c r="BW560" s="22"/>
      <c r="BX560" s="22"/>
      <c r="BY560" s="22"/>
      <c r="BZ560" s="22"/>
      <c r="CA560" s="22"/>
      <c r="CB560" s="22"/>
      <c r="CC560" s="22"/>
      <c r="CD560" s="22"/>
      <c r="CE560" s="22"/>
      <c r="CF560" s="22"/>
      <c r="CG560" s="22"/>
      <c r="CH560" s="22"/>
      <c r="CI560" s="22"/>
      <c r="CJ560" s="22"/>
      <c r="CK560" s="22"/>
      <c r="CL560" s="22"/>
      <c r="CM560" s="22"/>
      <c r="CN560" s="22"/>
      <c r="CO560" s="22"/>
      <c r="CP560" s="22"/>
      <c r="CQ560" s="22"/>
      <c r="CR560" s="22"/>
      <c r="CS560" s="22"/>
      <c r="CT560" s="22"/>
      <c r="CU560" s="22"/>
    </row>
    <row r="561" spans="1:99" ht="12.75" customHeight="1">
      <c r="A561" s="22"/>
      <c r="B561" s="63"/>
      <c r="C561" s="197"/>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c r="BM561" s="22"/>
      <c r="BN561" s="22"/>
      <c r="BO561" s="22"/>
      <c r="BP561" s="22"/>
      <c r="BQ561" s="22"/>
      <c r="BR561" s="22"/>
      <c r="BS561" s="22"/>
      <c r="BT561" s="22"/>
      <c r="BU561" s="22"/>
      <c r="BV561" s="22"/>
      <c r="BW561" s="22"/>
      <c r="BX561" s="22"/>
      <c r="BY561" s="22"/>
      <c r="BZ561" s="22"/>
      <c r="CA561" s="22"/>
      <c r="CB561" s="22"/>
      <c r="CC561" s="22"/>
      <c r="CD561" s="22"/>
      <c r="CE561" s="22"/>
      <c r="CF561" s="22"/>
      <c r="CG561" s="22"/>
      <c r="CH561" s="22"/>
      <c r="CI561" s="22"/>
      <c r="CJ561" s="22"/>
      <c r="CK561" s="22"/>
      <c r="CL561" s="22"/>
      <c r="CM561" s="22"/>
      <c r="CN561" s="22"/>
      <c r="CO561" s="22"/>
      <c r="CP561" s="22"/>
      <c r="CQ561" s="22"/>
      <c r="CR561" s="22"/>
      <c r="CS561" s="22"/>
      <c r="CT561" s="22"/>
      <c r="CU561" s="22"/>
    </row>
    <row r="562" spans="1:99" ht="12.75" customHeight="1">
      <c r="A562" s="22"/>
      <c r="B562" s="63"/>
      <c r="C562" s="197"/>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2"/>
      <c r="BO562" s="22"/>
      <c r="BP562" s="22"/>
      <c r="BQ562" s="22"/>
      <c r="BR562" s="22"/>
      <c r="BS562" s="22"/>
      <c r="BT562" s="22"/>
      <c r="BU562" s="22"/>
      <c r="BV562" s="22"/>
      <c r="BW562" s="22"/>
      <c r="BX562" s="22"/>
      <c r="BY562" s="22"/>
      <c r="BZ562" s="22"/>
      <c r="CA562" s="22"/>
      <c r="CB562" s="22"/>
      <c r="CC562" s="22"/>
      <c r="CD562" s="22"/>
      <c r="CE562" s="22"/>
      <c r="CF562" s="22"/>
      <c r="CG562" s="22"/>
      <c r="CH562" s="22"/>
      <c r="CI562" s="22"/>
      <c r="CJ562" s="22"/>
      <c r="CK562" s="22"/>
      <c r="CL562" s="22"/>
      <c r="CM562" s="22"/>
      <c r="CN562" s="22"/>
      <c r="CO562" s="22"/>
      <c r="CP562" s="22"/>
      <c r="CQ562" s="22"/>
      <c r="CR562" s="22"/>
      <c r="CS562" s="22"/>
      <c r="CT562" s="22"/>
      <c r="CU562" s="22"/>
    </row>
    <row r="563" spans="1:99" ht="12.75" customHeight="1">
      <c r="A563" s="22"/>
      <c r="B563" s="63"/>
      <c r="C563" s="197"/>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2"/>
      <c r="BO563" s="22"/>
      <c r="BP563" s="22"/>
      <c r="BQ563" s="22"/>
      <c r="BR563" s="22"/>
      <c r="BS563" s="22"/>
      <c r="BT563" s="22"/>
      <c r="BU563" s="22"/>
      <c r="BV563" s="22"/>
      <c r="BW563" s="22"/>
      <c r="BX563" s="22"/>
      <c r="BY563" s="22"/>
      <c r="BZ563" s="22"/>
      <c r="CA563" s="22"/>
      <c r="CB563" s="22"/>
      <c r="CC563" s="22"/>
      <c r="CD563" s="22"/>
      <c r="CE563" s="22"/>
      <c r="CF563" s="22"/>
      <c r="CG563" s="22"/>
      <c r="CH563" s="22"/>
      <c r="CI563" s="22"/>
      <c r="CJ563" s="22"/>
      <c r="CK563" s="22"/>
      <c r="CL563" s="22"/>
      <c r="CM563" s="22"/>
      <c r="CN563" s="22"/>
      <c r="CO563" s="22"/>
      <c r="CP563" s="22"/>
      <c r="CQ563" s="22"/>
      <c r="CR563" s="22"/>
      <c r="CS563" s="22"/>
      <c r="CT563" s="22"/>
      <c r="CU563" s="22"/>
    </row>
    <row r="564" spans="1:99" ht="12.75" customHeight="1">
      <c r="A564" s="22"/>
      <c r="B564" s="63"/>
      <c r="C564" s="197"/>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c r="BC564" s="22"/>
      <c r="BD564" s="22"/>
      <c r="BE564" s="22"/>
      <c r="BF564" s="22"/>
      <c r="BG564" s="22"/>
      <c r="BH564" s="22"/>
      <c r="BI564" s="22"/>
      <c r="BJ564" s="22"/>
      <c r="BK564" s="22"/>
      <c r="BL564" s="22"/>
      <c r="BM564" s="22"/>
      <c r="BN564" s="22"/>
      <c r="BO564" s="22"/>
      <c r="BP564" s="22"/>
      <c r="BQ564" s="22"/>
      <c r="BR564" s="22"/>
      <c r="BS564" s="22"/>
      <c r="BT564" s="22"/>
      <c r="BU564" s="22"/>
      <c r="BV564" s="22"/>
      <c r="BW564" s="22"/>
      <c r="BX564" s="22"/>
      <c r="BY564" s="22"/>
      <c r="BZ564" s="22"/>
      <c r="CA564" s="22"/>
      <c r="CB564" s="22"/>
      <c r="CC564" s="22"/>
      <c r="CD564" s="22"/>
      <c r="CE564" s="22"/>
      <c r="CF564" s="22"/>
      <c r="CG564" s="22"/>
      <c r="CH564" s="22"/>
      <c r="CI564" s="22"/>
      <c r="CJ564" s="22"/>
      <c r="CK564" s="22"/>
      <c r="CL564" s="22"/>
      <c r="CM564" s="22"/>
      <c r="CN564" s="22"/>
      <c r="CO564" s="22"/>
      <c r="CP564" s="22"/>
      <c r="CQ564" s="22"/>
      <c r="CR564" s="22"/>
      <c r="CS564" s="22"/>
      <c r="CT564" s="22"/>
      <c r="CU564" s="22"/>
    </row>
    <row r="565" spans="1:99" ht="12.75" customHeight="1">
      <c r="A565" s="22"/>
      <c r="B565" s="63"/>
      <c r="C565" s="197"/>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c r="BC565" s="22"/>
      <c r="BD565" s="22"/>
      <c r="BE565" s="22"/>
      <c r="BF565" s="22"/>
      <c r="BG565" s="22"/>
      <c r="BH565" s="22"/>
      <c r="BI565" s="22"/>
      <c r="BJ565" s="22"/>
      <c r="BK565" s="22"/>
      <c r="BL565" s="22"/>
      <c r="BM565" s="22"/>
      <c r="BN565" s="22"/>
      <c r="BO565" s="22"/>
      <c r="BP565" s="22"/>
      <c r="BQ565" s="22"/>
      <c r="BR565" s="22"/>
      <c r="BS565" s="22"/>
      <c r="BT565" s="22"/>
      <c r="BU565" s="22"/>
      <c r="BV565" s="22"/>
      <c r="BW565" s="22"/>
      <c r="BX565" s="22"/>
      <c r="BY565" s="22"/>
      <c r="BZ565" s="22"/>
      <c r="CA565" s="22"/>
      <c r="CB565" s="22"/>
      <c r="CC565" s="22"/>
      <c r="CD565" s="22"/>
      <c r="CE565" s="22"/>
      <c r="CF565" s="22"/>
      <c r="CG565" s="22"/>
      <c r="CH565" s="22"/>
      <c r="CI565" s="22"/>
      <c r="CJ565" s="22"/>
      <c r="CK565" s="22"/>
      <c r="CL565" s="22"/>
      <c r="CM565" s="22"/>
      <c r="CN565" s="22"/>
      <c r="CO565" s="22"/>
      <c r="CP565" s="22"/>
      <c r="CQ565" s="22"/>
      <c r="CR565" s="22"/>
      <c r="CS565" s="22"/>
      <c r="CT565" s="22"/>
      <c r="CU565" s="22"/>
    </row>
    <row r="566" spans="1:99" ht="12.75" customHeight="1">
      <c r="A566" s="22"/>
      <c r="B566" s="63"/>
      <c r="C566" s="197"/>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c r="CG566" s="22"/>
      <c r="CH566" s="22"/>
      <c r="CI566" s="22"/>
      <c r="CJ566" s="22"/>
      <c r="CK566" s="22"/>
      <c r="CL566" s="22"/>
      <c r="CM566" s="22"/>
      <c r="CN566" s="22"/>
      <c r="CO566" s="22"/>
      <c r="CP566" s="22"/>
      <c r="CQ566" s="22"/>
      <c r="CR566" s="22"/>
      <c r="CS566" s="22"/>
      <c r="CT566" s="22"/>
      <c r="CU566" s="22"/>
    </row>
    <row r="567" spans="1:99" ht="12.75" customHeight="1">
      <c r="A567" s="22"/>
      <c r="B567" s="63"/>
      <c r="C567" s="197"/>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c r="BM567" s="22"/>
      <c r="BN567" s="22"/>
      <c r="BO567" s="22"/>
      <c r="BP567" s="22"/>
      <c r="BQ567" s="22"/>
      <c r="BR567" s="22"/>
      <c r="BS567" s="22"/>
      <c r="BT567" s="22"/>
      <c r="BU567" s="22"/>
      <c r="BV567" s="22"/>
      <c r="BW567" s="22"/>
      <c r="BX567" s="22"/>
      <c r="BY567" s="22"/>
      <c r="BZ567" s="22"/>
      <c r="CA567" s="22"/>
      <c r="CB567" s="22"/>
      <c r="CC567" s="22"/>
      <c r="CD567" s="22"/>
      <c r="CE567" s="22"/>
      <c r="CF567" s="22"/>
      <c r="CG567" s="22"/>
      <c r="CH567" s="22"/>
      <c r="CI567" s="22"/>
      <c r="CJ567" s="22"/>
      <c r="CK567" s="22"/>
      <c r="CL567" s="22"/>
      <c r="CM567" s="22"/>
      <c r="CN567" s="22"/>
      <c r="CO567" s="22"/>
      <c r="CP567" s="22"/>
      <c r="CQ567" s="22"/>
      <c r="CR567" s="22"/>
      <c r="CS567" s="22"/>
      <c r="CT567" s="22"/>
      <c r="CU567" s="22"/>
    </row>
    <row r="568" spans="1:99" ht="12.75" customHeight="1">
      <c r="A568" s="22"/>
      <c r="B568" s="63"/>
      <c r="C568" s="197"/>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2"/>
      <c r="AW568" s="22"/>
      <c r="AX568" s="22"/>
      <c r="AY568" s="22"/>
      <c r="AZ568" s="22"/>
      <c r="BA568" s="22"/>
      <c r="BB568" s="22"/>
      <c r="BC568" s="22"/>
      <c r="BD568" s="22"/>
      <c r="BE568" s="22"/>
      <c r="BF568" s="22"/>
      <c r="BG568" s="22"/>
      <c r="BH568" s="22"/>
      <c r="BI568" s="22"/>
      <c r="BJ568" s="22"/>
      <c r="BK568" s="22"/>
      <c r="BL568" s="22"/>
      <c r="BM568" s="22"/>
      <c r="BN568" s="22"/>
      <c r="BO568" s="22"/>
      <c r="BP568" s="22"/>
      <c r="BQ568" s="22"/>
      <c r="BR568" s="22"/>
      <c r="BS568" s="22"/>
      <c r="BT568" s="22"/>
      <c r="BU568" s="22"/>
      <c r="BV568" s="22"/>
      <c r="BW568" s="22"/>
      <c r="BX568" s="22"/>
      <c r="BY568" s="22"/>
      <c r="BZ568" s="22"/>
      <c r="CA568" s="22"/>
      <c r="CB568" s="22"/>
      <c r="CC568" s="22"/>
      <c r="CD568" s="22"/>
      <c r="CE568" s="22"/>
      <c r="CF568" s="22"/>
      <c r="CG568" s="22"/>
      <c r="CH568" s="22"/>
      <c r="CI568" s="22"/>
      <c r="CJ568" s="22"/>
      <c r="CK568" s="22"/>
      <c r="CL568" s="22"/>
      <c r="CM568" s="22"/>
      <c r="CN568" s="22"/>
      <c r="CO568" s="22"/>
      <c r="CP568" s="22"/>
      <c r="CQ568" s="22"/>
      <c r="CR568" s="22"/>
      <c r="CS568" s="22"/>
      <c r="CT568" s="22"/>
      <c r="CU568" s="22"/>
    </row>
    <row r="569" spans="1:99" ht="12.75" customHeight="1">
      <c r="A569" s="22"/>
      <c r="B569" s="63"/>
      <c r="C569" s="197"/>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c r="BM569" s="22"/>
      <c r="BN569" s="22"/>
      <c r="BO569" s="22"/>
      <c r="BP569" s="22"/>
      <c r="BQ569" s="22"/>
      <c r="BR569" s="22"/>
      <c r="BS569" s="22"/>
      <c r="BT569" s="22"/>
      <c r="BU569" s="22"/>
      <c r="BV569" s="22"/>
      <c r="BW569" s="22"/>
      <c r="BX569" s="22"/>
      <c r="BY569" s="22"/>
      <c r="BZ569" s="22"/>
      <c r="CA569" s="22"/>
      <c r="CB569" s="22"/>
      <c r="CC569" s="22"/>
      <c r="CD569" s="22"/>
      <c r="CE569" s="22"/>
      <c r="CF569" s="22"/>
      <c r="CG569" s="22"/>
      <c r="CH569" s="22"/>
      <c r="CI569" s="22"/>
      <c r="CJ569" s="22"/>
      <c r="CK569" s="22"/>
      <c r="CL569" s="22"/>
      <c r="CM569" s="22"/>
      <c r="CN569" s="22"/>
      <c r="CO569" s="22"/>
      <c r="CP569" s="22"/>
      <c r="CQ569" s="22"/>
      <c r="CR569" s="22"/>
      <c r="CS569" s="22"/>
      <c r="CT569" s="22"/>
      <c r="CU569" s="22"/>
    </row>
    <row r="570" spans="1:99" ht="12.75" customHeight="1">
      <c r="A570" s="22"/>
      <c r="B570" s="63"/>
      <c r="C570" s="197"/>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c r="BC570" s="22"/>
      <c r="BD570" s="22"/>
      <c r="BE570" s="22"/>
      <c r="BF570" s="22"/>
      <c r="BG570" s="22"/>
      <c r="BH570" s="22"/>
      <c r="BI570" s="22"/>
      <c r="BJ570" s="22"/>
      <c r="BK570" s="22"/>
      <c r="BL570" s="22"/>
      <c r="BM570" s="22"/>
      <c r="BN570" s="22"/>
      <c r="BO570" s="22"/>
      <c r="BP570" s="22"/>
      <c r="BQ570" s="22"/>
      <c r="BR570" s="22"/>
      <c r="BS570" s="22"/>
      <c r="BT570" s="22"/>
      <c r="BU570" s="22"/>
      <c r="BV570" s="22"/>
      <c r="BW570" s="22"/>
      <c r="BX570" s="22"/>
      <c r="BY570" s="22"/>
      <c r="BZ570" s="22"/>
      <c r="CA570" s="22"/>
      <c r="CB570" s="22"/>
      <c r="CC570" s="22"/>
      <c r="CD570" s="22"/>
      <c r="CE570" s="22"/>
      <c r="CF570" s="22"/>
      <c r="CG570" s="22"/>
      <c r="CH570" s="22"/>
      <c r="CI570" s="22"/>
      <c r="CJ570" s="22"/>
      <c r="CK570" s="22"/>
      <c r="CL570" s="22"/>
      <c r="CM570" s="22"/>
      <c r="CN570" s="22"/>
      <c r="CO570" s="22"/>
      <c r="CP570" s="22"/>
      <c r="CQ570" s="22"/>
      <c r="CR570" s="22"/>
      <c r="CS570" s="22"/>
      <c r="CT570" s="22"/>
      <c r="CU570" s="22"/>
    </row>
    <row r="571" spans="1:99" ht="12.75" customHeight="1">
      <c r="A571" s="22"/>
      <c r="B571" s="63"/>
      <c r="C571" s="197"/>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2"/>
      <c r="BO571" s="22"/>
      <c r="BP571" s="22"/>
      <c r="BQ571" s="22"/>
      <c r="BR571" s="22"/>
      <c r="BS571" s="22"/>
      <c r="BT571" s="22"/>
      <c r="BU571" s="22"/>
      <c r="BV571" s="22"/>
      <c r="BW571" s="22"/>
      <c r="BX571" s="22"/>
      <c r="BY571" s="22"/>
      <c r="BZ571" s="22"/>
      <c r="CA571" s="22"/>
      <c r="CB571" s="22"/>
      <c r="CC571" s="22"/>
      <c r="CD571" s="22"/>
      <c r="CE571" s="22"/>
      <c r="CF571" s="22"/>
      <c r="CG571" s="22"/>
      <c r="CH571" s="22"/>
      <c r="CI571" s="22"/>
      <c r="CJ571" s="22"/>
      <c r="CK571" s="22"/>
      <c r="CL571" s="22"/>
      <c r="CM571" s="22"/>
      <c r="CN571" s="22"/>
      <c r="CO571" s="22"/>
      <c r="CP571" s="22"/>
      <c r="CQ571" s="22"/>
      <c r="CR571" s="22"/>
      <c r="CS571" s="22"/>
      <c r="CT571" s="22"/>
      <c r="CU571" s="22"/>
    </row>
    <row r="572" spans="1:99" ht="12.75" customHeight="1">
      <c r="A572" s="22"/>
      <c r="B572" s="63"/>
      <c r="C572" s="197"/>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c r="BC572" s="22"/>
      <c r="BD572" s="22"/>
      <c r="BE572" s="22"/>
      <c r="BF572" s="22"/>
      <c r="BG572" s="22"/>
      <c r="BH572" s="22"/>
      <c r="BI572" s="22"/>
      <c r="BJ572" s="22"/>
      <c r="BK572" s="22"/>
      <c r="BL572" s="22"/>
      <c r="BM572" s="22"/>
      <c r="BN572" s="22"/>
      <c r="BO572" s="22"/>
      <c r="BP572" s="22"/>
      <c r="BQ572" s="22"/>
      <c r="BR572" s="22"/>
      <c r="BS572" s="22"/>
      <c r="BT572" s="22"/>
      <c r="BU572" s="22"/>
      <c r="BV572" s="22"/>
      <c r="BW572" s="22"/>
      <c r="BX572" s="22"/>
      <c r="BY572" s="22"/>
      <c r="BZ572" s="22"/>
      <c r="CA572" s="22"/>
      <c r="CB572" s="22"/>
      <c r="CC572" s="22"/>
      <c r="CD572" s="22"/>
      <c r="CE572" s="22"/>
      <c r="CF572" s="22"/>
      <c r="CG572" s="22"/>
      <c r="CH572" s="22"/>
      <c r="CI572" s="22"/>
      <c r="CJ572" s="22"/>
      <c r="CK572" s="22"/>
      <c r="CL572" s="22"/>
      <c r="CM572" s="22"/>
      <c r="CN572" s="22"/>
      <c r="CO572" s="22"/>
      <c r="CP572" s="22"/>
      <c r="CQ572" s="22"/>
      <c r="CR572" s="22"/>
      <c r="CS572" s="22"/>
      <c r="CT572" s="22"/>
      <c r="CU572" s="22"/>
    </row>
    <row r="573" spans="1:99" ht="12.75" customHeight="1">
      <c r="A573" s="22"/>
      <c r="B573" s="63"/>
      <c r="C573" s="197"/>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2"/>
      <c r="AW573" s="22"/>
      <c r="AX573" s="22"/>
      <c r="AY573" s="22"/>
      <c r="AZ573" s="22"/>
      <c r="BA573" s="22"/>
      <c r="BB573" s="22"/>
      <c r="BC573" s="22"/>
      <c r="BD573" s="22"/>
      <c r="BE573" s="22"/>
      <c r="BF573" s="22"/>
      <c r="BG573" s="22"/>
      <c r="BH573" s="22"/>
      <c r="BI573" s="22"/>
      <c r="BJ573" s="22"/>
      <c r="BK573" s="22"/>
      <c r="BL573" s="22"/>
      <c r="BM573" s="22"/>
      <c r="BN573" s="22"/>
      <c r="BO573" s="22"/>
      <c r="BP573" s="22"/>
      <c r="BQ573" s="22"/>
      <c r="BR573" s="22"/>
      <c r="BS573" s="22"/>
      <c r="BT573" s="22"/>
      <c r="BU573" s="22"/>
      <c r="BV573" s="22"/>
      <c r="BW573" s="22"/>
      <c r="BX573" s="22"/>
      <c r="BY573" s="22"/>
      <c r="BZ573" s="22"/>
      <c r="CA573" s="22"/>
      <c r="CB573" s="22"/>
      <c r="CC573" s="22"/>
      <c r="CD573" s="22"/>
      <c r="CE573" s="22"/>
      <c r="CF573" s="22"/>
      <c r="CG573" s="22"/>
      <c r="CH573" s="22"/>
      <c r="CI573" s="22"/>
      <c r="CJ573" s="22"/>
      <c r="CK573" s="22"/>
      <c r="CL573" s="22"/>
      <c r="CM573" s="22"/>
      <c r="CN573" s="22"/>
      <c r="CO573" s="22"/>
      <c r="CP573" s="22"/>
      <c r="CQ573" s="22"/>
      <c r="CR573" s="22"/>
      <c r="CS573" s="22"/>
      <c r="CT573" s="22"/>
      <c r="CU573" s="22"/>
    </row>
    <row r="574" spans="1:99" ht="12.75" customHeight="1">
      <c r="A574" s="22"/>
      <c r="B574" s="63"/>
      <c r="C574" s="197"/>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c r="CD574" s="22"/>
      <c r="CE574" s="22"/>
      <c r="CF574" s="22"/>
      <c r="CG574" s="22"/>
      <c r="CH574" s="22"/>
      <c r="CI574" s="22"/>
      <c r="CJ574" s="22"/>
      <c r="CK574" s="22"/>
      <c r="CL574" s="22"/>
      <c r="CM574" s="22"/>
      <c r="CN574" s="22"/>
      <c r="CO574" s="22"/>
      <c r="CP574" s="22"/>
      <c r="CQ574" s="22"/>
      <c r="CR574" s="22"/>
      <c r="CS574" s="22"/>
      <c r="CT574" s="22"/>
      <c r="CU574" s="22"/>
    </row>
    <row r="575" spans="1:99" ht="12.75" customHeight="1">
      <c r="A575" s="22"/>
      <c r="B575" s="63"/>
      <c r="C575" s="197"/>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2"/>
      <c r="AW575" s="22"/>
      <c r="AX575" s="22"/>
      <c r="AY575" s="22"/>
      <c r="AZ575" s="22"/>
      <c r="BA575" s="22"/>
      <c r="BB575" s="22"/>
      <c r="BC575" s="22"/>
      <c r="BD575" s="22"/>
      <c r="BE575" s="22"/>
      <c r="BF575" s="22"/>
      <c r="BG575" s="22"/>
      <c r="BH575" s="22"/>
      <c r="BI575" s="22"/>
      <c r="BJ575" s="22"/>
      <c r="BK575" s="22"/>
      <c r="BL575" s="22"/>
      <c r="BM575" s="22"/>
      <c r="BN575" s="22"/>
      <c r="BO575" s="22"/>
      <c r="BP575" s="22"/>
      <c r="BQ575" s="22"/>
      <c r="BR575" s="22"/>
      <c r="BS575" s="22"/>
      <c r="BT575" s="22"/>
      <c r="BU575" s="22"/>
      <c r="BV575" s="22"/>
      <c r="BW575" s="22"/>
      <c r="BX575" s="22"/>
      <c r="BY575" s="22"/>
      <c r="BZ575" s="22"/>
      <c r="CA575" s="22"/>
      <c r="CB575" s="22"/>
      <c r="CC575" s="22"/>
      <c r="CD575" s="22"/>
      <c r="CE575" s="22"/>
      <c r="CF575" s="22"/>
      <c r="CG575" s="22"/>
      <c r="CH575" s="22"/>
      <c r="CI575" s="22"/>
      <c r="CJ575" s="22"/>
      <c r="CK575" s="22"/>
      <c r="CL575" s="22"/>
      <c r="CM575" s="22"/>
      <c r="CN575" s="22"/>
      <c r="CO575" s="22"/>
      <c r="CP575" s="22"/>
      <c r="CQ575" s="22"/>
      <c r="CR575" s="22"/>
      <c r="CS575" s="22"/>
      <c r="CT575" s="22"/>
      <c r="CU575" s="22"/>
    </row>
    <row r="576" spans="1:99" ht="12.75" customHeight="1">
      <c r="A576" s="22"/>
      <c r="B576" s="63"/>
      <c r="C576" s="197"/>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c r="BM576" s="22"/>
      <c r="BN576" s="22"/>
      <c r="BO576" s="22"/>
      <c r="BP576" s="22"/>
      <c r="BQ576" s="22"/>
      <c r="BR576" s="22"/>
      <c r="BS576" s="22"/>
      <c r="BT576" s="22"/>
      <c r="BU576" s="22"/>
      <c r="BV576" s="22"/>
      <c r="BW576" s="22"/>
      <c r="BX576" s="22"/>
      <c r="BY576" s="22"/>
      <c r="BZ576" s="22"/>
      <c r="CA576" s="22"/>
      <c r="CB576" s="22"/>
      <c r="CC576" s="22"/>
      <c r="CD576" s="22"/>
      <c r="CE576" s="22"/>
      <c r="CF576" s="22"/>
      <c r="CG576" s="22"/>
      <c r="CH576" s="22"/>
      <c r="CI576" s="22"/>
      <c r="CJ576" s="22"/>
      <c r="CK576" s="22"/>
      <c r="CL576" s="22"/>
      <c r="CM576" s="22"/>
      <c r="CN576" s="22"/>
      <c r="CO576" s="22"/>
      <c r="CP576" s="22"/>
      <c r="CQ576" s="22"/>
      <c r="CR576" s="22"/>
      <c r="CS576" s="22"/>
      <c r="CT576" s="22"/>
      <c r="CU576" s="22"/>
    </row>
    <row r="577" spans="1:99" ht="12.75" customHeight="1">
      <c r="A577" s="22"/>
      <c r="B577" s="63"/>
      <c r="C577" s="197"/>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2"/>
      <c r="AW577" s="22"/>
      <c r="AX577" s="22"/>
      <c r="AY577" s="22"/>
      <c r="AZ577" s="22"/>
      <c r="BA577" s="22"/>
      <c r="BB577" s="22"/>
      <c r="BC577" s="22"/>
      <c r="BD577" s="22"/>
      <c r="BE577" s="22"/>
      <c r="BF577" s="22"/>
      <c r="BG577" s="22"/>
      <c r="BH577" s="22"/>
      <c r="BI577" s="22"/>
      <c r="BJ577" s="22"/>
      <c r="BK577" s="22"/>
      <c r="BL577" s="22"/>
      <c r="BM577" s="22"/>
      <c r="BN577" s="22"/>
      <c r="BO577" s="22"/>
      <c r="BP577" s="22"/>
      <c r="BQ577" s="22"/>
      <c r="BR577" s="22"/>
      <c r="BS577" s="22"/>
      <c r="BT577" s="22"/>
      <c r="BU577" s="22"/>
      <c r="BV577" s="22"/>
      <c r="BW577" s="22"/>
      <c r="BX577" s="22"/>
      <c r="BY577" s="22"/>
      <c r="BZ577" s="22"/>
      <c r="CA577" s="22"/>
      <c r="CB577" s="22"/>
      <c r="CC577" s="22"/>
      <c r="CD577" s="22"/>
      <c r="CE577" s="22"/>
      <c r="CF577" s="22"/>
      <c r="CG577" s="22"/>
      <c r="CH577" s="22"/>
      <c r="CI577" s="22"/>
      <c r="CJ577" s="22"/>
      <c r="CK577" s="22"/>
      <c r="CL577" s="22"/>
      <c r="CM577" s="22"/>
      <c r="CN577" s="22"/>
      <c r="CO577" s="22"/>
      <c r="CP577" s="22"/>
      <c r="CQ577" s="22"/>
      <c r="CR577" s="22"/>
      <c r="CS577" s="22"/>
      <c r="CT577" s="22"/>
      <c r="CU577" s="22"/>
    </row>
    <row r="578" spans="1:99" ht="12.75" customHeight="1">
      <c r="A578" s="22"/>
      <c r="B578" s="63"/>
      <c r="C578" s="197"/>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c r="AW578" s="22"/>
      <c r="AX578" s="22"/>
      <c r="AY578" s="22"/>
      <c r="AZ578" s="22"/>
      <c r="BA578" s="22"/>
      <c r="BB578" s="22"/>
      <c r="BC578" s="22"/>
      <c r="BD578" s="22"/>
      <c r="BE578" s="22"/>
      <c r="BF578" s="22"/>
      <c r="BG578" s="22"/>
      <c r="BH578" s="22"/>
      <c r="BI578" s="22"/>
      <c r="BJ578" s="22"/>
      <c r="BK578" s="22"/>
      <c r="BL578" s="22"/>
      <c r="BM578" s="22"/>
      <c r="BN578" s="22"/>
      <c r="BO578" s="22"/>
      <c r="BP578" s="22"/>
      <c r="BQ578" s="22"/>
      <c r="BR578" s="22"/>
      <c r="BS578" s="22"/>
      <c r="BT578" s="22"/>
      <c r="BU578" s="22"/>
      <c r="BV578" s="22"/>
      <c r="BW578" s="22"/>
      <c r="BX578" s="22"/>
      <c r="BY578" s="22"/>
      <c r="BZ578" s="22"/>
      <c r="CA578" s="22"/>
      <c r="CB578" s="22"/>
      <c r="CC578" s="22"/>
      <c r="CD578" s="22"/>
      <c r="CE578" s="22"/>
      <c r="CF578" s="22"/>
      <c r="CG578" s="22"/>
      <c r="CH578" s="22"/>
      <c r="CI578" s="22"/>
      <c r="CJ578" s="22"/>
      <c r="CK578" s="22"/>
      <c r="CL578" s="22"/>
      <c r="CM578" s="22"/>
      <c r="CN578" s="22"/>
      <c r="CO578" s="22"/>
      <c r="CP578" s="22"/>
      <c r="CQ578" s="22"/>
      <c r="CR578" s="22"/>
      <c r="CS578" s="22"/>
      <c r="CT578" s="22"/>
      <c r="CU578" s="22"/>
    </row>
    <row r="579" spans="1:99" ht="12.75" customHeight="1">
      <c r="A579" s="22"/>
      <c r="B579" s="63"/>
      <c r="C579" s="197"/>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c r="BC579" s="22"/>
      <c r="BD579" s="22"/>
      <c r="BE579" s="22"/>
      <c r="BF579" s="22"/>
      <c r="BG579" s="22"/>
      <c r="BH579" s="22"/>
      <c r="BI579" s="22"/>
      <c r="BJ579" s="22"/>
      <c r="BK579" s="22"/>
      <c r="BL579" s="22"/>
      <c r="BM579" s="22"/>
      <c r="BN579" s="22"/>
      <c r="BO579" s="22"/>
      <c r="BP579" s="22"/>
      <c r="BQ579" s="22"/>
      <c r="BR579" s="22"/>
      <c r="BS579" s="22"/>
      <c r="BT579" s="22"/>
      <c r="BU579" s="22"/>
      <c r="BV579" s="22"/>
      <c r="BW579" s="22"/>
      <c r="BX579" s="22"/>
      <c r="BY579" s="22"/>
      <c r="BZ579" s="22"/>
      <c r="CA579" s="22"/>
      <c r="CB579" s="22"/>
      <c r="CC579" s="22"/>
      <c r="CD579" s="22"/>
      <c r="CE579" s="22"/>
      <c r="CF579" s="22"/>
      <c r="CG579" s="22"/>
      <c r="CH579" s="22"/>
      <c r="CI579" s="22"/>
      <c r="CJ579" s="22"/>
      <c r="CK579" s="22"/>
      <c r="CL579" s="22"/>
      <c r="CM579" s="22"/>
      <c r="CN579" s="22"/>
      <c r="CO579" s="22"/>
      <c r="CP579" s="22"/>
      <c r="CQ579" s="22"/>
      <c r="CR579" s="22"/>
      <c r="CS579" s="22"/>
      <c r="CT579" s="22"/>
      <c r="CU579" s="22"/>
    </row>
    <row r="580" spans="1:99" ht="12.75" customHeight="1">
      <c r="A580" s="22"/>
      <c r="B580" s="63"/>
      <c r="C580" s="197"/>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2"/>
      <c r="BO580" s="22"/>
      <c r="BP580" s="22"/>
      <c r="BQ580" s="22"/>
      <c r="BR580" s="22"/>
      <c r="BS580" s="22"/>
      <c r="BT580" s="22"/>
      <c r="BU580" s="22"/>
      <c r="BV580" s="22"/>
      <c r="BW580" s="22"/>
      <c r="BX580" s="22"/>
      <c r="BY580" s="22"/>
      <c r="BZ580" s="22"/>
      <c r="CA580" s="22"/>
      <c r="CB580" s="22"/>
      <c r="CC580" s="22"/>
      <c r="CD580" s="22"/>
      <c r="CE580" s="22"/>
      <c r="CF580" s="22"/>
      <c r="CG580" s="22"/>
      <c r="CH580" s="22"/>
      <c r="CI580" s="22"/>
      <c r="CJ580" s="22"/>
      <c r="CK580" s="22"/>
      <c r="CL580" s="22"/>
      <c r="CM580" s="22"/>
      <c r="CN580" s="22"/>
      <c r="CO580" s="22"/>
      <c r="CP580" s="22"/>
      <c r="CQ580" s="22"/>
      <c r="CR580" s="22"/>
      <c r="CS580" s="22"/>
      <c r="CT580" s="22"/>
      <c r="CU580" s="22"/>
    </row>
    <row r="581" spans="1:99" ht="12.75" customHeight="1">
      <c r="A581" s="22"/>
      <c r="B581" s="63"/>
      <c r="C581" s="197"/>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2"/>
      <c r="AW581" s="22"/>
      <c r="AX581" s="22"/>
      <c r="AY581" s="22"/>
      <c r="AZ581" s="22"/>
      <c r="BA581" s="22"/>
      <c r="BB581" s="22"/>
      <c r="BC581" s="22"/>
      <c r="BD581" s="22"/>
      <c r="BE581" s="22"/>
      <c r="BF581" s="22"/>
      <c r="BG581" s="22"/>
      <c r="BH581" s="22"/>
      <c r="BI581" s="22"/>
      <c r="BJ581" s="22"/>
      <c r="BK581" s="22"/>
      <c r="BL581" s="22"/>
      <c r="BM581" s="22"/>
      <c r="BN581" s="22"/>
      <c r="BO581" s="22"/>
      <c r="BP581" s="22"/>
      <c r="BQ581" s="22"/>
      <c r="BR581" s="22"/>
      <c r="BS581" s="22"/>
      <c r="BT581" s="22"/>
      <c r="BU581" s="22"/>
      <c r="BV581" s="22"/>
      <c r="BW581" s="22"/>
      <c r="BX581" s="22"/>
      <c r="BY581" s="22"/>
      <c r="BZ581" s="22"/>
      <c r="CA581" s="22"/>
      <c r="CB581" s="22"/>
      <c r="CC581" s="22"/>
      <c r="CD581" s="22"/>
      <c r="CE581" s="22"/>
      <c r="CF581" s="22"/>
      <c r="CG581" s="22"/>
      <c r="CH581" s="22"/>
      <c r="CI581" s="22"/>
      <c r="CJ581" s="22"/>
      <c r="CK581" s="22"/>
      <c r="CL581" s="22"/>
      <c r="CM581" s="22"/>
      <c r="CN581" s="22"/>
      <c r="CO581" s="22"/>
      <c r="CP581" s="22"/>
      <c r="CQ581" s="22"/>
      <c r="CR581" s="22"/>
      <c r="CS581" s="22"/>
      <c r="CT581" s="22"/>
      <c r="CU581" s="22"/>
    </row>
    <row r="582" spans="1:99" ht="12.75" customHeight="1">
      <c r="A582" s="22"/>
      <c r="B582" s="63"/>
      <c r="C582" s="197"/>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c r="CG582" s="22"/>
      <c r="CH582" s="22"/>
      <c r="CI582" s="22"/>
      <c r="CJ582" s="22"/>
      <c r="CK582" s="22"/>
      <c r="CL582" s="22"/>
      <c r="CM582" s="22"/>
      <c r="CN582" s="22"/>
      <c r="CO582" s="22"/>
      <c r="CP582" s="22"/>
      <c r="CQ582" s="22"/>
      <c r="CR582" s="22"/>
      <c r="CS582" s="22"/>
      <c r="CT582" s="22"/>
      <c r="CU582" s="22"/>
    </row>
    <row r="583" spans="1:99" ht="12.75" customHeight="1">
      <c r="A583" s="22"/>
      <c r="B583" s="63"/>
      <c r="C583" s="197"/>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c r="BC583" s="22"/>
      <c r="BD583" s="22"/>
      <c r="BE583" s="22"/>
      <c r="BF583" s="22"/>
      <c r="BG583" s="22"/>
      <c r="BH583" s="22"/>
      <c r="BI583" s="22"/>
      <c r="BJ583" s="22"/>
      <c r="BK583" s="22"/>
      <c r="BL583" s="22"/>
      <c r="BM583" s="22"/>
      <c r="BN583" s="22"/>
      <c r="BO583" s="22"/>
      <c r="BP583" s="22"/>
      <c r="BQ583" s="22"/>
      <c r="BR583" s="22"/>
      <c r="BS583" s="22"/>
      <c r="BT583" s="22"/>
      <c r="BU583" s="22"/>
      <c r="BV583" s="22"/>
      <c r="BW583" s="22"/>
      <c r="BX583" s="22"/>
      <c r="BY583" s="22"/>
      <c r="BZ583" s="22"/>
      <c r="CA583" s="22"/>
      <c r="CB583" s="22"/>
      <c r="CC583" s="22"/>
      <c r="CD583" s="22"/>
      <c r="CE583" s="22"/>
      <c r="CF583" s="22"/>
      <c r="CG583" s="22"/>
      <c r="CH583" s="22"/>
      <c r="CI583" s="22"/>
      <c r="CJ583" s="22"/>
      <c r="CK583" s="22"/>
      <c r="CL583" s="22"/>
      <c r="CM583" s="22"/>
      <c r="CN583" s="22"/>
      <c r="CO583" s="22"/>
      <c r="CP583" s="22"/>
      <c r="CQ583" s="22"/>
      <c r="CR583" s="22"/>
      <c r="CS583" s="22"/>
      <c r="CT583" s="22"/>
      <c r="CU583" s="22"/>
    </row>
    <row r="584" spans="1:99" ht="12.75" customHeight="1">
      <c r="A584" s="22"/>
      <c r="B584" s="63"/>
      <c r="C584" s="197"/>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c r="BM584" s="22"/>
      <c r="BN584" s="22"/>
      <c r="BO584" s="22"/>
      <c r="BP584" s="22"/>
      <c r="BQ584" s="22"/>
      <c r="BR584" s="22"/>
      <c r="BS584" s="22"/>
      <c r="BT584" s="22"/>
      <c r="BU584" s="22"/>
      <c r="BV584" s="22"/>
      <c r="BW584" s="22"/>
      <c r="BX584" s="22"/>
      <c r="BY584" s="22"/>
      <c r="BZ584" s="22"/>
      <c r="CA584" s="22"/>
      <c r="CB584" s="22"/>
      <c r="CC584" s="22"/>
      <c r="CD584" s="22"/>
      <c r="CE584" s="22"/>
      <c r="CF584" s="22"/>
      <c r="CG584" s="22"/>
      <c r="CH584" s="22"/>
      <c r="CI584" s="22"/>
      <c r="CJ584" s="22"/>
      <c r="CK584" s="22"/>
      <c r="CL584" s="22"/>
      <c r="CM584" s="22"/>
      <c r="CN584" s="22"/>
      <c r="CO584" s="22"/>
      <c r="CP584" s="22"/>
      <c r="CQ584" s="22"/>
      <c r="CR584" s="22"/>
      <c r="CS584" s="22"/>
      <c r="CT584" s="22"/>
      <c r="CU584" s="22"/>
    </row>
    <row r="585" spans="1:99" ht="12.75" customHeight="1">
      <c r="A585" s="22"/>
      <c r="B585" s="63"/>
      <c r="C585" s="197"/>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c r="BM585" s="22"/>
      <c r="BN585" s="22"/>
      <c r="BO585" s="22"/>
      <c r="BP585" s="22"/>
      <c r="BQ585" s="22"/>
      <c r="BR585" s="22"/>
      <c r="BS585" s="22"/>
      <c r="BT585" s="22"/>
      <c r="BU585" s="22"/>
      <c r="BV585" s="22"/>
      <c r="BW585" s="22"/>
      <c r="BX585" s="22"/>
      <c r="BY585" s="22"/>
      <c r="BZ585" s="22"/>
      <c r="CA585" s="22"/>
      <c r="CB585" s="22"/>
      <c r="CC585" s="22"/>
      <c r="CD585" s="22"/>
      <c r="CE585" s="22"/>
      <c r="CF585" s="22"/>
      <c r="CG585" s="22"/>
      <c r="CH585" s="22"/>
      <c r="CI585" s="22"/>
      <c r="CJ585" s="22"/>
      <c r="CK585" s="22"/>
      <c r="CL585" s="22"/>
      <c r="CM585" s="22"/>
      <c r="CN585" s="22"/>
      <c r="CO585" s="22"/>
      <c r="CP585" s="22"/>
      <c r="CQ585" s="22"/>
      <c r="CR585" s="22"/>
      <c r="CS585" s="22"/>
      <c r="CT585" s="22"/>
      <c r="CU585" s="22"/>
    </row>
    <row r="586" spans="1:99" ht="12.75" customHeight="1">
      <c r="A586" s="22"/>
      <c r="B586" s="63"/>
      <c r="C586" s="197"/>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c r="BO586" s="22"/>
      <c r="BP586" s="22"/>
      <c r="BQ586" s="22"/>
      <c r="BR586" s="22"/>
      <c r="BS586" s="22"/>
      <c r="BT586" s="22"/>
      <c r="BU586" s="22"/>
      <c r="BV586" s="22"/>
      <c r="BW586" s="22"/>
      <c r="BX586" s="22"/>
      <c r="BY586" s="22"/>
      <c r="BZ586" s="22"/>
      <c r="CA586" s="22"/>
      <c r="CB586" s="22"/>
      <c r="CC586" s="22"/>
      <c r="CD586" s="22"/>
      <c r="CE586" s="22"/>
      <c r="CF586" s="22"/>
      <c r="CG586" s="22"/>
      <c r="CH586" s="22"/>
      <c r="CI586" s="22"/>
      <c r="CJ586" s="22"/>
      <c r="CK586" s="22"/>
      <c r="CL586" s="22"/>
      <c r="CM586" s="22"/>
      <c r="CN586" s="22"/>
      <c r="CO586" s="22"/>
      <c r="CP586" s="22"/>
      <c r="CQ586" s="22"/>
      <c r="CR586" s="22"/>
      <c r="CS586" s="22"/>
      <c r="CT586" s="22"/>
      <c r="CU586" s="22"/>
    </row>
    <row r="587" spans="1:99" ht="12.75" customHeight="1">
      <c r="A587" s="22"/>
      <c r="B587" s="63"/>
      <c r="C587" s="197"/>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2"/>
      <c r="BB587" s="22"/>
      <c r="BC587" s="22"/>
      <c r="BD587" s="22"/>
      <c r="BE587" s="22"/>
      <c r="BF587" s="22"/>
      <c r="BG587" s="22"/>
      <c r="BH587" s="22"/>
      <c r="BI587" s="22"/>
      <c r="BJ587" s="22"/>
      <c r="BK587" s="22"/>
      <c r="BL587" s="22"/>
      <c r="BM587" s="22"/>
      <c r="BN587" s="22"/>
      <c r="BO587" s="22"/>
      <c r="BP587" s="22"/>
      <c r="BQ587" s="22"/>
      <c r="BR587" s="22"/>
      <c r="BS587" s="22"/>
      <c r="BT587" s="22"/>
      <c r="BU587" s="22"/>
      <c r="BV587" s="22"/>
      <c r="BW587" s="22"/>
      <c r="BX587" s="22"/>
      <c r="BY587" s="22"/>
      <c r="BZ587" s="22"/>
      <c r="CA587" s="22"/>
      <c r="CB587" s="22"/>
      <c r="CC587" s="22"/>
      <c r="CD587" s="22"/>
      <c r="CE587" s="22"/>
      <c r="CF587" s="22"/>
      <c r="CG587" s="22"/>
      <c r="CH587" s="22"/>
      <c r="CI587" s="22"/>
      <c r="CJ587" s="22"/>
      <c r="CK587" s="22"/>
      <c r="CL587" s="22"/>
      <c r="CM587" s="22"/>
      <c r="CN587" s="22"/>
      <c r="CO587" s="22"/>
      <c r="CP587" s="22"/>
      <c r="CQ587" s="22"/>
      <c r="CR587" s="22"/>
      <c r="CS587" s="22"/>
      <c r="CT587" s="22"/>
      <c r="CU587" s="22"/>
    </row>
    <row r="588" spans="1:99" ht="12.75" customHeight="1">
      <c r="A588" s="22"/>
      <c r="B588" s="63"/>
      <c r="C588" s="197"/>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c r="AX588" s="22"/>
      <c r="AY588" s="22"/>
      <c r="AZ588" s="22"/>
      <c r="BA588" s="22"/>
      <c r="BB588" s="22"/>
      <c r="BC588" s="22"/>
      <c r="BD588" s="22"/>
      <c r="BE588" s="22"/>
      <c r="BF588" s="22"/>
      <c r="BG588" s="22"/>
      <c r="BH588" s="22"/>
      <c r="BI588" s="22"/>
      <c r="BJ588" s="22"/>
      <c r="BK588" s="22"/>
      <c r="BL588" s="22"/>
      <c r="BM588" s="22"/>
      <c r="BN588" s="22"/>
      <c r="BO588" s="22"/>
      <c r="BP588" s="22"/>
      <c r="BQ588" s="22"/>
      <c r="BR588" s="22"/>
      <c r="BS588" s="22"/>
      <c r="BT588" s="22"/>
      <c r="BU588" s="22"/>
      <c r="BV588" s="22"/>
      <c r="BW588" s="22"/>
      <c r="BX588" s="22"/>
      <c r="BY588" s="22"/>
      <c r="BZ588" s="22"/>
      <c r="CA588" s="22"/>
      <c r="CB588" s="22"/>
      <c r="CC588" s="22"/>
      <c r="CD588" s="22"/>
      <c r="CE588" s="22"/>
      <c r="CF588" s="22"/>
      <c r="CG588" s="22"/>
      <c r="CH588" s="22"/>
      <c r="CI588" s="22"/>
      <c r="CJ588" s="22"/>
      <c r="CK588" s="22"/>
      <c r="CL588" s="22"/>
      <c r="CM588" s="22"/>
      <c r="CN588" s="22"/>
      <c r="CO588" s="22"/>
      <c r="CP588" s="22"/>
      <c r="CQ588" s="22"/>
      <c r="CR588" s="22"/>
      <c r="CS588" s="22"/>
      <c r="CT588" s="22"/>
      <c r="CU588" s="22"/>
    </row>
    <row r="589" spans="1:99" ht="12.75" customHeight="1">
      <c r="A589" s="22"/>
      <c r="B589" s="63"/>
      <c r="C589" s="197"/>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c r="BM589" s="22"/>
      <c r="BN589" s="22"/>
      <c r="BO589" s="22"/>
      <c r="BP589" s="22"/>
      <c r="BQ589" s="22"/>
      <c r="BR589" s="22"/>
      <c r="BS589" s="22"/>
      <c r="BT589" s="22"/>
      <c r="BU589" s="22"/>
      <c r="BV589" s="22"/>
      <c r="BW589" s="22"/>
      <c r="BX589" s="22"/>
      <c r="BY589" s="22"/>
      <c r="BZ589" s="22"/>
      <c r="CA589" s="22"/>
      <c r="CB589" s="22"/>
      <c r="CC589" s="22"/>
      <c r="CD589" s="22"/>
      <c r="CE589" s="22"/>
      <c r="CF589" s="22"/>
      <c r="CG589" s="22"/>
      <c r="CH589" s="22"/>
      <c r="CI589" s="22"/>
      <c r="CJ589" s="22"/>
      <c r="CK589" s="22"/>
      <c r="CL589" s="22"/>
      <c r="CM589" s="22"/>
      <c r="CN589" s="22"/>
      <c r="CO589" s="22"/>
      <c r="CP589" s="22"/>
      <c r="CQ589" s="22"/>
      <c r="CR589" s="22"/>
      <c r="CS589" s="22"/>
      <c r="CT589" s="22"/>
      <c r="CU589" s="22"/>
    </row>
    <row r="590" spans="1:99" ht="12.75" customHeight="1">
      <c r="A590" s="22"/>
      <c r="B590" s="63"/>
      <c r="C590" s="197"/>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c r="CG590" s="22"/>
      <c r="CH590" s="22"/>
      <c r="CI590" s="22"/>
      <c r="CJ590" s="22"/>
      <c r="CK590" s="22"/>
      <c r="CL590" s="22"/>
      <c r="CM590" s="22"/>
      <c r="CN590" s="22"/>
      <c r="CO590" s="22"/>
      <c r="CP590" s="22"/>
      <c r="CQ590" s="22"/>
      <c r="CR590" s="22"/>
      <c r="CS590" s="22"/>
      <c r="CT590" s="22"/>
      <c r="CU590" s="22"/>
    </row>
    <row r="591" spans="1:99" ht="12.75" customHeight="1">
      <c r="A591" s="22"/>
      <c r="B591" s="63"/>
      <c r="C591" s="197"/>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c r="BM591" s="22"/>
      <c r="BN591" s="22"/>
      <c r="BO591" s="22"/>
      <c r="BP591" s="22"/>
      <c r="BQ591" s="22"/>
      <c r="BR591" s="22"/>
      <c r="BS591" s="22"/>
      <c r="BT591" s="22"/>
      <c r="BU591" s="22"/>
      <c r="BV591" s="22"/>
      <c r="BW591" s="22"/>
      <c r="BX591" s="22"/>
      <c r="BY591" s="22"/>
      <c r="BZ591" s="22"/>
      <c r="CA591" s="22"/>
      <c r="CB591" s="22"/>
      <c r="CC591" s="22"/>
      <c r="CD591" s="22"/>
      <c r="CE591" s="22"/>
      <c r="CF591" s="22"/>
      <c r="CG591" s="22"/>
      <c r="CH591" s="22"/>
      <c r="CI591" s="22"/>
      <c r="CJ591" s="22"/>
      <c r="CK591" s="22"/>
      <c r="CL591" s="22"/>
      <c r="CM591" s="22"/>
      <c r="CN591" s="22"/>
      <c r="CO591" s="22"/>
      <c r="CP591" s="22"/>
      <c r="CQ591" s="22"/>
      <c r="CR591" s="22"/>
      <c r="CS591" s="22"/>
      <c r="CT591" s="22"/>
      <c r="CU591" s="22"/>
    </row>
    <row r="592" spans="1:99" ht="12.75" customHeight="1">
      <c r="A592" s="22"/>
      <c r="B592" s="63"/>
      <c r="C592" s="197"/>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c r="BM592" s="22"/>
      <c r="BN592" s="22"/>
      <c r="BO592" s="22"/>
      <c r="BP592" s="22"/>
      <c r="BQ592" s="22"/>
      <c r="BR592" s="22"/>
      <c r="BS592" s="22"/>
      <c r="BT592" s="22"/>
      <c r="BU592" s="22"/>
      <c r="BV592" s="22"/>
      <c r="BW592" s="22"/>
      <c r="BX592" s="22"/>
      <c r="BY592" s="22"/>
      <c r="BZ592" s="22"/>
      <c r="CA592" s="22"/>
      <c r="CB592" s="22"/>
      <c r="CC592" s="22"/>
      <c r="CD592" s="22"/>
      <c r="CE592" s="22"/>
      <c r="CF592" s="22"/>
      <c r="CG592" s="22"/>
      <c r="CH592" s="22"/>
      <c r="CI592" s="22"/>
      <c r="CJ592" s="22"/>
      <c r="CK592" s="22"/>
      <c r="CL592" s="22"/>
      <c r="CM592" s="22"/>
      <c r="CN592" s="22"/>
      <c r="CO592" s="22"/>
      <c r="CP592" s="22"/>
      <c r="CQ592" s="22"/>
      <c r="CR592" s="22"/>
      <c r="CS592" s="22"/>
      <c r="CT592" s="22"/>
      <c r="CU592" s="22"/>
    </row>
    <row r="593" spans="1:99" ht="12.75" customHeight="1">
      <c r="A593" s="22"/>
      <c r="B593" s="63"/>
      <c r="C593" s="197"/>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c r="BC593" s="22"/>
      <c r="BD593" s="22"/>
      <c r="BE593" s="22"/>
      <c r="BF593" s="22"/>
      <c r="BG593" s="22"/>
      <c r="BH593" s="22"/>
      <c r="BI593" s="22"/>
      <c r="BJ593" s="22"/>
      <c r="BK593" s="22"/>
      <c r="BL593" s="22"/>
      <c r="BM593" s="22"/>
      <c r="BN593" s="22"/>
      <c r="BO593" s="22"/>
      <c r="BP593" s="22"/>
      <c r="BQ593" s="22"/>
      <c r="BR593" s="22"/>
      <c r="BS593" s="22"/>
      <c r="BT593" s="22"/>
      <c r="BU593" s="22"/>
      <c r="BV593" s="22"/>
      <c r="BW593" s="22"/>
      <c r="BX593" s="22"/>
      <c r="BY593" s="22"/>
      <c r="BZ593" s="22"/>
      <c r="CA593" s="22"/>
      <c r="CB593" s="22"/>
      <c r="CC593" s="22"/>
      <c r="CD593" s="22"/>
      <c r="CE593" s="22"/>
      <c r="CF593" s="22"/>
      <c r="CG593" s="22"/>
      <c r="CH593" s="22"/>
      <c r="CI593" s="22"/>
      <c r="CJ593" s="22"/>
      <c r="CK593" s="22"/>
      <c r="CL593" s="22"/>
      <c r="CM593" s="22"/>
      <c r="CN593" s="22"/>
      <c r="CO593" s="22"/>
      <c r="CP593" s="22"/>
      <c r="CQ593" s="22"/>
      <c r="CR593" s="22"/>
      <c r="CS593" s="22"/>
      <c r="CT593" s="22"/>
      <c r="CU593" s="22"/>
    </row>
    <row r="594" spans="1:99" ht="12.75" customHeight="1">
      <c r="A594" s="22"/>
      <c r="B594" s="63"/>
      <c r="C594" s="197"/>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c r="BC594" s="22"/>
      <c r="BD594" s="22"/>
      <c r="BE594" s="22"/>
      <c r="BF594" s="22"/>
      <c r="BG594" s="22"/>
      <c r="BH594" s="22"/>
      <c r="BI594" s="22"/>
      <c r="BJ594" s="22"/>
      <c r="BK594" s="22"/>
      <c r="BL594" s="22"/>
      <c r="BM594" s="22"/>
      <c r="BN594" s="22"/>
      <c r="BO594" s="22"/>
      <c r="BP594" s="22"/>
      <c r="BQ594" s="22"/>
      <c r="BR594" s="22"/>
      <c r="BS594" s="22"/>
      <c r="BT594" s="22"/>
      <c r="BU594" s="22"/>
      <c r="BV594" s="22"/>
      <c r="BW594" s="22"/>
      <c r="BX594" s="22"/>
      <c r="BY594" s="22"/>
      <c r="BZ594" s="22"/>
      <c r="CA594" s="22"/>
      <c r="CB594" s="22"/>
      <c r="CC594" s="22"/>
      <c r="CD594" s="22"/>
      <c r="CE594" s="22"/>
      <c r="CF594" s="22"/>
      <c r="CG594" s="22"/>
      <c r="CH594" s="22"/>
      <c r="CI594" s="22"/>
      <c r="CJ594" s="22"/>
      <c r="CK594" s="22"/>
      <c r="CL594" s="22"/>
      <c r="CM594" s="22"/>
      <c r="CN594" s="22"/>
      <c r="CO594" s="22"/>
      <c r="CP594" s="22"/>
      <c r="CQ594" s="22"/>
      <c r="CR594" s="22"/>
      <c r="CS594" s="22"/>
      <c r="CT594" s="22"/>
      <c r="CU594" s="22"/>
    </row>
    <row r="595" spans="1:99" ht="12.75" customHeight="1">
      <c r="A595" s="22"/>
      <c r="B595" s="63"/>
      <c r="C595" s="197"/>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2"/>
      <c r="AW595" s="22"/>
      <c r="AX595" s="22"/>
      <c r="AY595" s="22"/>
      <c r="AZ595" s="22"/>
      <c r="BA595" s="22"/>
      <c r="BB595" s="22"/>
      <c r="BC595" s="22"/>
      <c r="BD595" s="22"/>
      <c r="BE595" s="22"/>
      <c r="BF595" s="22"/>
      <c r="BG595" s="22"/>
      <c r="BH595" s="22"/>
      <c r="BI595" s="22"/>
      <c r="BJ595" s="22"/>
      <c r="BK595" s="22"/>
      <c r="BL595" s="22"/>
      <c r="BM595" s="22"/>
      <c r="BN595" s="22"/>
      <c r="BO595" s="22"/>
      <c r="BP595" s="22"/>
      <c r="BQ595" s="22"/>
      <c r="BR595" s="22"/>
      <c r="BS595" s="22"/>
      <c r="BT595" s="22"/>
      <c r="BU595" s="22"/>
      <c r="BV595" s="22"/>
      <c r="BW595" s="22"/>
      <c r="BX595" s="22"/>
      <c r="BY595" s="22"/>
      <c r="BZ595" s="22"/>
      <c r="CA595" s="22"/>
      <c r="CB595" s="22"/>
      <c r="CC595" s="22"/>
      <c r="CD595" s="22"/>
      <c r="CE595" s="22"/>
      <c r="CF595" s="22"/>
      <c r="CG595" s="22"/>
      <c r="CH595" s="22"/>
      <c r="CI595" s="22"/>
      <c r="CJ595" s="22"/>
      <c r="CK595" s="22"/>
      <c r="CL595" s="22"/>
      <c r="CM595" s="22"/>
      <c r="CN595" s="22"/>
      <c r="CO595" s="22"/>
      <c r="CP595" s="22"/>
      <c r="CQ595" s="22"/>
      <c r="CR595" s="22"/>
      <c r="CS595" s="22"/>
      <c r="CT595" s="22"/>
      <c r="CU595" s="22"/>
    </row>
    <row r="596" spans="1:99" ht="12.75" customHeight="1">
      <c r="A596" s="22"/>
      <c r="B596" s="63"/>
      <c r="C596" s="197"/>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2"/>
      <c r="BO596" s="22"/>
      <c r="BP596" s="22"/>
      <c r="BQ596" s="22"/>
      <c r="BR596" s="22"/>
      <c r="BS596" s="22"/>
      <c r="BT596" s="22"/>
      <c r="BU596" s="22"/>
      <c r="BV596" s="22"/>
      <c r="BW596" s="22"/>
      <c r="BX596" s="22"/>
      <c r="BY596" s="22"/>
      <c r="BZ596" s="22"/>
      <c r="CA596" s="22"/>
      <c r="CB596" s="22"/>
      <c r="CC596" s="22"/>
      <c r="CD596" s="22"/>
      <c r="CE596" s="22"/>
      <c r="CF596" s="22"/>
      <c r="CG596" s="22"/>
      <c r="CH596" s="22"/>
      <c r="CI596" s="22"/>
      <c r="CJ596" s="22"/>
      <c r="CK596" s="22"/>
      <c r="CL596" s="22"/>
      <c r="CM596" s="22"/>
      <c r="CN596" s="22"/>
      <c r="CO596" s="22"/>
      <c r="CP596" s="22"/>
      <c r="CQ596" s="22"/>
      <c r="CR596" s="22"/>
      <c r="CS596" s="22"/>
      <c r="CT596" s="22"/>
      <c r="CU596" s="22"/>
    </row>
    <row r="597" spans="1:99" ht="12.75" customHeight="1">
      <c r="A597" s="22"/>
      <c r="B597" s="63"/>
      <c r="C597" s="197"/>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c r="BM597" s="22"/>
      <c r="BN597" s="22"/>
      <c r="BO597" s="22"/>
      <c r="BP597" s="22"/>
      <c r="BQ597" s="22"/>
      <c r="BR597" s="22"/>
      <c r="BS597" s="22"/>
      <c r="BT597" s="22"/>
      <c r="BU597" s="22"/>
      <c r="BV597" s="22"/>
      <c r="BW597" s="22"/>
      <c r="BX597" s="22"/>
      <c r="BY597" s="22"/>
      <c r="BZ597" s="22"/>
      <c r="CA597" s="22"/>
      <c r="CB597" s="22"/>
      <c r="CC597" s="22"/>
      <c r="CD597" s="22"/>
      <c r="CE597" s="22"/>
      <c r="CF597" s="22"/>
      <c r="CG597" s="22"/>
      <c r="CH597" s="22"/>
      <c r="CI597" s="22"/>
      <c r="CJ597" s="22"/>
      <c r="CK597" s="22"/>
      <c r="CL597" s="22"/>
      <c r="CM597" s="22"/>
      <c r="CN597" s="22"/>
      <c r="CO597" s="22"/>
      <c r="CP597" s="22"/>
      <c r="CQ597" s="22"/>
      <c r="CR597" s="22"/>
      <c r="CS597" s="22"/>
      <c r="CT597" s="22"/>
      <c r="CU597" s="22"/>
    </row>
    <row r="598" spans="1:99" ht="12.75" customHeight="1">
      <c r="A598" s="22"/>
      <c r="B598" s="63"/>
      <c r="C598" s="197"/>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row>
    <row r="599" spans="1:99" ht="12.75" customHeight="1">
      <c r="A599" s="22"/>
      <c r="B599" s="63"/>
      <c r="C599" s="197"/>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c r="BZ599" s="22"/>
      <c r="CA599" s="22"/>
      <c r="CB599" s="22"/>
      <c r="CC599" s="22"/>
      <c r="CD599" s="22"/>
      <c r="CE599" s="22"/>
      <c r="CF599" s="22"/>
      <c r="CG599" s="22"/>
      <c r="CH599" s="22"/>
      <c r="CI599" s="22"/>
      <c r="CJ599" s="22"/>
      <c r="CK599" s="22"/>
      <c r="CL599" s="22"/>
      <c r="CM599" s="22"/>
      <c r="CN599" s="22"/>
      <c r="CO599" s="22"/>
      <c r="CP599" s="22"/>
      <c r="CQ599" s="22"/>
      <c r="CR599" s="22"/>
      <c r="CS599" s="22"/>
      <c r="CT599" s="22"/>
      <c r="CU599" s="22"/>
    </row>
    <row r="600" spans="1:99" ht="12.75" customHeight="1">
      <c r="A600" s="22"/>
      <c r="B600" s="63"/>
      <c r="C600" s="197"/>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c r="BC600" s="22"/>
      <c r="BD600" s="22"/>
      <c r="BE600" s="22"/>
      <c r="BF600" s="22"/>
      <c r="BG600" s="22"/>
      <c r="BH600" s="22"/>
      <c r="BI600" s="22"/>
      <c r="BJ600" s="22"/>
      <c r="BK600" s="22"/>
      <c r="BL600" s="22"/>
      <c r="BM600" s="22"/>
      <c r="BN600" s="22"/>
      <c r="BO600" s="22"/>
      <c r="BP600" s="22"/>
      <c r="BQ600" s="22"/>
      <c r="BR600" s="22"/>
      <c r="BS600" s="22"/>
      <c r="BT600" s="22"/>
      <c r="BU600" s="22"/>
      <c r="BV600" s="22"/>
      <c r="BW600" s="22"/>
      <c r="BX600" s="22"/>
      <c r="BY600" s="22"/>
      <c r="BZ600" s="22"/>
      <c r="CA600" s="22"/>
      <c r="CB600" s="22"/>
      <c r="CC600" s="22"/>
      <c r="CD600" s="22"/>
      <c r="CE600" s="22"/>
      <c r="CF600" s="22"/>
      <c r="CG600" s="22"/>
      <c r="CH600" s="22"/>
      <c r="CI600" s="22"/>
      <c r="CJ600" s="22"/>
      <c r="CK600" s="22"/>
      <c r="CL600" s="22"/>
      <c r="CM600" s="22"/>
      <c r="CN600" s="22"/>
      <c r="CO600" s="22"/>
      <c r="CP600" s="22"/>
      <c r="CQ600" s="22"/>
      <c r="CR600" s="22"/>
      <c r="CS600" s="22"/>
      <c r="CT600" s="22"/>
      <c r="CU600" s="22"/>
    </row>
    <row r="601" spans="1:99" ht="12.75" customHeight="1">
      <c r="A601" s="22"/>
      <c r="B601" s="63"/>
      <c r="C601" s="197"/>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c r="BC601" s="22"/>
      <c r="BD601" s="22"/>
      <c r="BE601" s="22"/>
      <c r="BF601" s="22"/>
      <c r="BG601" s="22"/>
      <c r="BH601" s="22"/>
      <c r="BI601" s="22"/>
      <c r="BJ601" s="22"/>
      <c r="BK601" s="22"/>
      <c r="BL601" s="22"/>
      <c r="BM601" s="22"/>
      <c r="BN601" s="22"/>
      <c r="BO601" s="22"/>
      <c r="BP601" s="22"/>
      <c r="BQ601" s="22"/>
      <c r="BR601" s="22"/>
      <c r="BS601" s="22"/>
      <c r="BT601" s="22"/>
      <c r="BU601" s="22"/>
      <c r="BV601" s="22"/>
      <c r="BW601" s="22"/>
      <c r="BX601" s="22"/>
      <c r="BY601" s="22"/>
      <c r="BZ601" s="22"/>
      <c r="CA601" s="22"/>
      <c r="CB601" s="22"/>
      <c r="CC601" s="22"/>
      <c r="CD601" s="22"/>
      <c r="CE601" s="22"/>
      <c r="CF601" s="22"/>
      <c r="CG601" s="22"/>
      <c r="CH601" s="22"/>
      <c r="CI601" s="22"/>
      <c r="CJ601" s="22"/>
      <c r="CK601" s="22"/>
      <c r="CL601" s="22"/>
      <c r="CM601" s="22"/>
      <c r="CN601" s="22"/>
      <c r="CO601" s="22"/>
      <c r="CP601" s="22"/>
      <c r="CQ601" s="22"/>
      <c r="CR601" s="22"/>
      <c r="CS601" s="22"/>
      <c r="CT601" s="22"/>
      <c r="CU601" s="22"/>
    </row>
    <row r="602" spans="1:99" ht="12.75" customHeight="1">
      <c r="A602" s="22"/>
      <c r="B602" s="63"/>
      <c r="C602" s="197"/>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c r="BM602" s="22"/>
      <c r="BN602" s="22"/>
      <c r="BO602" s="22"/>
      <c r="BP602" s="22"/>
      <c r="BQ602" s="22"/>
      <c r="BR602" s="22"/>
      <c r="BS602" s="22"/>
      <c r="BT602" s="22"/>
      <c r="BU602" s="22"/>
      <c r="BV602" s="22"/>
      <c r="BW602" s="22"/>
      <c r="BX602" s="22"/>
      <c r="BY602" s="22"/>
      <c r="BZ602" s="22"/>
      <c r="CA602" s="22"/>
      <c r="CB602" s="22"/>
      <c r="CC602" s="22"/>
      <c r="CD602" s="22"/>
      <c r="CE602" s="22"/>
      <c r="CF602" s="22"/>
      <c r="CG602" s="22"/>
      <c r="CH602" s="22"/>
      <c r="CI602" s="22"/>
      <c r="CJ602" s="22"/>
      <c r="CK602" s="22"/>
      <c r="CL602" s="22"/>
      <c r="CM602" s="22"/>
      <c r="CN602" s="22"/>
      <c r="CO602" s="22"/>
      <c r="CP602" s="22"/>
      <c r="CQ602" s="22"/>
      <c r="CR602" s="22"/>
      <c r="CS602" s="22"/>
      <c r="CT602" s="22"/>
      <c r="CU602" s="22"/>
    </row>
    <row r="603" spans="1:99" ht="12.75" customHeight="1">
      <c r="A603" s="22"/>
      <c r="B603" s="63"/>
      <c r="C603" s="197"/>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2"/>
      <c r="BN603" s="22"/>
      <c r="BO603" s="22"/>
      <c r="BP603" s="22"/>
      <c r="BQ603" s="22"/>
      <c r="BR603" s="22"/>
      <c r="BS603" s="22"/>
      <c r="BT603" s="22"/>
      <c r="BU603" s="22"/>
      <c r="BV603" s="22"/>
      <c r="BW603" s="22"/>
      <c r="BX603" s="22"/>
      <c r="BY603" s="22"/>
      <c r="BZ603" s="22"/>
      <c r="CA603" s="22"/>
      <c r="CB603" s="22"/>
      <c r="CC603" s="22"/>
      <c r="CD603" s="22"/>
      <c r="CE603" s="22"/>
      <c r="CF603" s="22"/>
      <c r="CG603" s="22"/>
      <c r="CH603" s="22"/>
      <c r="CI603" s="22"/>
      <c r="CJ603" s="22"/>
      <c r="CK603" s="22"/>
      <c r="CL603" s="22"/>
      <c r="CM603" s="22"/>
      <c r="CN603" s="22"/>
      <c r="CO603" s="22"/>
      <c r="CP603" s="22"/>
      <c r="CQ603" s="22"/>
      <c r="CR603" s="22"/>
      <c r="CS603" s="22"/>
      <c r="CT603" s="22"/>
      <c r="CU603" s="22"/>
    </row>
    <row r="604" spans="1:99" ht="12.75" customHeight="1">
      <c r="A604" s="22"/>
      <c r="B604" s="63"/>
      <c r="C604" s="197"/>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c r="BM604" s="22"/>
      <c r="BN604" s="22"/>
      <c r="BO604" s="22"/>
      <c r="BP604" s="22"/>
      <c r="BQ604" s="22"/>
      <c r="BR604" s="22"/>
      <c r="BS604" s="22"/>
      <c r="BT604" s="22"/>
      <c r="BU604" s="22"/>
      <c r="BV604" s="22"/>
      <c r="BW604" s="22"/>
      <c r="BX604" s="22"/>
      <c r="BY604" s="22"/>
      <c r="BZ604" s="22"/>
      <c r="CA604" s="22"/>
      <c r="CB604" s="22"/>
      <c r="CC604" s="22"/>
      <c r="CD604" s="22"/>
      <c r="CE604" s="22"/>
      <c r="CF604" s="22"/>
      <c r="CG604" s="22"/>
      <c r="CH604" s="22"/>
      <c r="CI604" s="22"/>
      <c r="CJ604" s="22"/>
      <c r="CK604" s="22"/>
      <c r="CL604" s="22"/>
      <c r="CM604" s="22"/>
      <c r="CN604" s="22"/>
      <c r="CO604" s="22"/>
      <c r="CP604" s="22"/>
      <c r="CQ604" s="22"/>
      <c r="CR604" s="22"/>
      <c r="CS604" s="22"/>
      <c r="CT604" s="22"/>
      <c r="CU604" s="22"/>
    </row>
    <row r="605" spans="1:99" ht="12.75" customHeight="1">
      <c r="A605" s="22"/>
      <c r="B605" s="63"/>
      <c r="C605" s="197"/>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2"/>
      <c r="BN605" s="22"/>
      <c r="BO605" s="22"/>
      <c r="BP605" s="22"/>
      <c r="BQ605" s="22"/>
      <c r="BR605" s="22"/>
      <c r="BS605" s="22"/>
      <c r="BT605" s="22"/>
      <c r="BU605" s="22"/>
      <c r="BV605" s="22"/>
      <c r="BW605" s="22"/>
      <c r="BX605" s="22"/>
      <c r="BY605" s="22"/>
      <c r="BZ605" s="22"/>
      <c r="CA605" s="22"/>
      <c r="CB605" s="22"/>
      <c r="CC605" s="22"/>
      <c r="CD605" s="22"/>
      <c r="CE605" s="22"/>
      <c r="CF605" s="22"/>
      <c r="CG605" s="22"/>
      <c r="CH605" s="22"/>
      <c r="CI605" s="22"/>
      <c r="CJ605" s="22"/>
      <c r="CK605" s="22"/>
      <c r="CL605" s="22"/>
      <c r="CM605" s="22"/>
      <c r="CN605" s="22"/>
      <c r="CO605" s="22"/>
      <c r="CP605" s="22"/>
      <c r="CQ605" s="22"/>
      <c r="CR605" s="22"/>
      <c r="CS605" s="22"/>
      <c r="CT605" s="22"/>
      <c r="CU605" s="22"/>
    </row>
    <row r="606" spans="1:99" ht="12.75" customHeight="1">
      <c r="A606" s="22"/>
      <c r="B606" s="63"/>
      <c r="C606" s="197"/>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c r="CG606" s="22"/>
      <c r="CH606" s="22"/>
      <c r="CI606" s="22"/>
      <c r="CJ606" s="22"/>
      <c r="CK606" s="22"/>
      <c r="CL606" s="22"/>
      <c r="CM606" s="22"/>
      <c r="CN606" s="22"/>
      <c r="CO606" s="22"/>
      <c r="CP606" s="22"/>
      <c r="CQ606" s="22"/>
      <c r="CR606" s="22"/>
      <c r="CS606" s="22"/>
      <c r="CT606" s="22"/>
      <c r="CU606" s="22"/>
    </row>
    <row r="607" spans="1:99" ht="12.75" customHeight="1">
      <c r="A607" s="22"/>
      <c r="B607" s="63"/>
      <c r="C607" s="197"/>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c r="BM607" s="22"/>
      <c r="BN607" s="22"/>
      <c r="BO607" s="22"/>
      <c r="BP607" s="22"/>
      <c r="BQ607" s="22"/>
      <c r="BR607" s="22"/>
      <c r="BS607" s="22"/>
      <c r="BT607" s="22"/>
      <c r="BU607" s="22"/>
      <c r="BV607" s="22"/>
      <c r="BW607" s="22"/>
      <c r="BX607" s="22"/>
      <c r="BY607" s="22"/>
      <c r="BZ607" s="22"/>
      <c r="CA607" s="22"/>
      <c r="CB607" s="22"/>
      <c r="CC607" s="22"/>
      <c r="CD607" s="22"/>
      <c r="CE607" s="22"/>
      <c r="CF607" s="22"/>
      <c r="CG607" s="22"/>
      <c r="CH607" s="22"/>
      <c r="CI607" s="22"/>
      <c r="CJ607" s="22"/>
      <c r="CK607" s="22"/>
      <c r="CL607" s="22"/>
      <c r="CM607" s="22"/>
      <c r="CN607" s="22"/>
      <c r="CO607" s="22"/>
      <c r="CP607" s="22"/>
      <c r="CQ607" s="22"/>
      <c r="CR607" s="22"/>
      <c r="CS607" s="22"/>
      <c r="CT607" s="22"/>
      <c r="CU607" s="22"/>
    </row>
    <row r="608" spans="1:99" ht="12.75" customHeight="1">
      <c r="A608" s="22"/>
      <c r="B608" s="63"/>
      <c r="C608" s="197"/>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2"/>
      <c r="BO608" s="22"/>
      <c r="BP608" s="22"/>
      <c r="BQ608" s="22"/>
      <c r="BR608" s="22"/>
      <c r="BS608" s="22"/>
      <c r="BT608" s="22"/>
      <c r="BU608" s="22"/>
      <c r="BV608" s="22"/>
      <c r="BW608" s="22"/>
      <c r="BX608" s="22"/>
      <c r="BY608" s="22"/>
      <c r="BZ608" s="22"/>
      <c r="CA608" s="22"/>
      <c r="CB608" s="22"/>
      <c r="CC608" s="22"/>
      <c r="CD608" s="22"/>
      <c r="CE608" s="22"/>
      <c r="CF608" s="22"/>
      <c r="CG608" s="22"/>
      <c r="CH608" s="22"/>
      <c r="CI608" s="22"/>
      <c r="CJ608" s="22"/>
      <c r="CK608" s="22"/>
      <c r="CL608" s="22"/>
      <c r="CM608" s="22"/>
      <c r="CN608" s="22"/>
      <c r="CO608" s="22"/>
      <c r="CP608" s="22"/>
      <c r="CQ608" s="22"/>
      <c r="CR608" s="22"/>
      <c r="CS608" s="22"/>
      <c r="CT608" s="22"/>
      <c r="CU608" s="22"/>
    </row>
    <row r="609" spans="1:99" ht="12.75" customHeight="1">
      <c r="A609" s="22"/>
      <c r="B609" s="63"/>
      <c r="C609" s="197"/>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c r="BC609" s="22"/>
      <c r="BD609" s="22"/>
      <c r="BE609" s="22"/>
      <c r="BF609" s="22"/>
      <c r="BG609" s="22"/>
      <c r="BH609" s="22"/>
      <c r="BI609" s="22"/>
      <c r="BJ609" s="22"/>
      <c r="BK609" s="22"/>
      <c r="BL609" s="22"/>
      <c r="BM609" s="22"/>
      <c r="BN609" s="22"/>
      <c r="BO609" s="22"/>
      <c r="BP609" s="22"/>
      <c r="BQ609" s="22"/>
      <c r="BR609" s="22"/>
      <c r="BS609" s="22"/>
      <c r="BT609" s="22"/>
      <c r="BU609" s="22"/>
      <c r="BV609" s="22"/>
      <c r="BW609" s="22"/>
      <c r="BX609" s="22"/>
      <c r="BY609" s="22"/>
      <c r="BZ609" s="22"/>
      <c r="CA609" s="22"/>
      <c r="CB609" s="22"/>
      <c r="CC609" s="22"/>
      <c r="CD609" s="22"/>
      <c r="CE609" s="22"/>
      <c r="CF609" s="22"/>
      <c r="CG609" s="22"/>
      <c r="CH609" s="22"/>
      <c r="CI609" s="22"/>
      <c r="CJ609" s="22"/>
      <c r="CK609" s="22"/>
      <c r="CL609" s="22"/>
      <c r="CM609" s="22"/>
      <c r="CN609" s="22"/>
      <c r="CO609" s="22"/>
      <c r="CP609" s="22"/>
      <c r="CQ609" s="22"/>
      <c r="CR609" s="22"/>
      <c r="CS609" s="22"/>
      <c r="CT609" s="22"/>
      <c r="CU609" s="22"/>
    </row>
    <row r="610" spans="1:99" ht="12.75" customHeight="1">
      <c r="A610" s="22"/>
      <c r="B610" s="63"/>
      <c r="C610" s="197"/>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c r="BC610" s="22"/>
      <c r="BD610" s="22"/>
      <c r="BE610" s="22"/>
      <c r="BF610" s="22"/>
      <c r="BG610" s="22"/>
      <c r="BH610" s="22"/>
      <c r="BI610" s="22"/>
      <c r="BJ610" s="22"/>
      <c r="BK610" s="22"/>
      <c r="BL610" s="22"/>
      <c r="BM610" s="22"/>
      <c r="BN610" s="22"/>
      <c r="BO610" s="22"/>
      <c r="BP610" s="22"/>
      <c r="BQ610" s="22"/>
      <c r="BR610" s="22"/>
      <c r="BS610" s="22"/>
      <c r="BT610" s="22"/>
      <c r="BU610" s="22"/>
      <c r="BV610" s="22"/>
      <c r="BW610" s="22"/>
      <c r="BX610" s="22"/>
      <c r="BY610" s="22"/>
      <c r="BZ610" s="22"/>
      <c r="CA610" s="22"/>
      <c r="CB610" s="22"/>
      <c r="CC610" s="22"/>
      <c r="CD610" s="22"/>
      <c r="CE610" s="22"/>
      <c r="CF610" s="22"/>
      <c r="CG610" s="22"/>
      <c r="CH610" s="22"/>
      <c r="CI610" s="22"/>
      <c r="CJ610" s="22"/>
      <c r="CK610" s="22"/>
      <c r="CL610" s="22"/>
      <c r="CM610" s="22"/>
      <c r="CN610" s="22"/>
      <c r="CO610" s="22"/>
      <c r="CP610" s="22"/>
      <c r="CQ610" s="22"/>
      <c r="CR610" s="22"/>
      <c r="CS610" s="22"/>
      <c r="CT610" s="22"/>
      <c r="CU610" s="22"/>
    </row>
    <row r="611" spans="1:99" ht="12.75" customHeight="1">
      <c r="A611" s="22"/>
      <c r="B611" s="63"/>
      <c r="C611" s="197"/>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c r="BC611" s="22"/>
      <c r="BD611" s="22"/>
      <c r="BE611" s="22"/>
      <c r="BF611" s="22"/>
      <c r="BG611" s="22"/>
      <c r="BH611" s="22"/>
      <c r="BI611" s="22"/>
      <c r="BJ611" s="22"/>
      <c r="BK611" s="22"/>
      <c r="BL611" s="22"/>
      <c r="BM611" s="22"/>
      <c r="BN611" s="22"/>
      <c r="BO611" s="22"/>
      <c r="BP611" s="22"/>
      <c r="BQ611" s="22"/>
      <c r="BR611" s="22"/>
      <c r="BS611" s="22"/>
      <c r="BT611" s="22"/>
      <c r="BU611" s="22"/>
      <c r="BV611" s="22"/>
      <c r="BW611" s="22"/>
      <c r="BX611" s="22"/>
      <c r="BY611" s="22"/>
      <c r="BZ611" s="22"/>
      <c r="CA611" s="22"/>
      <c r="CB611" s="22"/>
      <c r="CC611" s="22"/>
      <c r="CD611" s="22"/>
      <c r="CE611" s="22"/>
      <c r="CF611" s="22"/>
      <c r="CG611" s="22"/>
      <c r="CH611" s="22"/>
      <c r="CI611" s="22"/>
      <c r="CJ611" s="22"/>
      <c r="CK611" s="22"/>
      <c r="CL611" s="22"/>
      <c r="CM611" s="22"/>
      <c r="CN611" s="22"/>
      <c r="CO611" s="22"/>
      <c r="CP611" s="22"/>
      <c r="CQ611" s="22"/>
      <c r="CR611" s="22"/>
      <c r="CS611" s="22"/>
      <c r="CT611" s="22"/>
      <c r="CU611" s="22"/>
    </row>
    <row r="612" spans="1:99" ht="12.75" customHeight="1">
      <c r="A612" s="22"/>
      <c r="B612" s="63"/>
      <c r="C612" s="197"/>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c r="BC612" s="22"/>
      <c r="BD612" s="22"/>
      <c r="BE612" s="22"/>
      <c r="BF612" s="22"/>
      <c r="BG612" s="22"/>
      <c r="BH612" s="22"/>
      <c r="BI612" s="22"/>
      <c r="BJ612" s="22"/>
      <c r="BK612" s="22"/>
      <c r="BL612" s="22"/>
      <c r="BM612" s="22"/>
      <c r="BN612" s="22"/>
      <c r="BO612" s="22"/>
      <c r="BP612" s="22"/>
      <c r="BQ612" s="22"/>
      <c r="BR612" s="22"/>
      <c r="BS612" s="22"/>
      <c r="BT612" s="22"/>
      <c r="BU612" s="22"/>
      <c r="BV612" s="22"/>
      <c r="BW612" s="22"/>
      <c r="BX612" s="22"/>
      <c r="BY612" s="22"/>
      <c r="BZ612" s="22"/>
      <c r="CA612" s="22"/>
      <c r="CB612" s="22"/>
      <c r="CC612" s="22"/>
      <c r="CD612" s="22"/>
      <c r="CE612" s="22"/>
      <c r="CF612" s="22"/>
      <c r="CG612" s="22"/>
      <c r="CH612" s="22"/>
      <c r="CI612" s="22"/>
      <c r="CJ612" s="22"/>
      <c r="CK612" s="22"/>
      <c r="CL612" s="22"/>
      <c r="CM612" s="22"/>
      <c r="CN612" s="22"/>
      <c r="CO612" s="22"/>
      <c r="CP612" s="22"/>
      <c r="CQ612" s="22"/>
      <c r="CR612" s="22"/>
      <c r="CS612" s="22"/>
      <c r="CT612" s="22"/>
      <c r="CU612" s="22"/>
    </row>
    <row r="613" spans="1:99" ht="12.75" customHeight="1">
      <c r="A613" s="22"/>
      <c r="B613" s="63"/>
      <c r="C613" s="197"/>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2"/>
      <c r="BO613" s="22"/>
      <c r="BP613" s="22"/>
      <c r="BQ613" s="22"/>
      <c r="BR613" s="22"/>
      <c r="BS613" s="22"/>
      <c r="BT613" s="22"/>
      <c r="BU613" s="22"/>
      <c r="BV613" s="22"/>
      <c r="BW613" s="22"/>
      <c r="BX613" s="22"/>
      <c r="BY613" s="22"/>
      <c r="BZ613" s="22"/>
      <c r="CA613" s="22"/>
      <c r="CB613" s="22"/>
      <c r="CC613" s="22"/>
      <c r="CD613" s="22"/>
      <c r="CE613" s="22"/>
      <c r="CF613" s="22"/>
      <c r="CG613" s="22"/>
      <c r="CH613" s="22"/>
      <c r="CI613" s="22"/>
      <c r="CJ613" s="22"/>
      <c r="CK613" s="22"/>
      <c r="CL613" s="22"/>
      <c r="CM613" s="22"/>
      <c r="CN613" s="22"/>
      <c r="CO613" s="22"/>
      <c r="CP613" s="22"/>
      <c r="CQ613" s="22"/>
      <c r="CR613" s="22"/>
      <c r="CS613" s="22"/>
      <c r="CT613" s="22"/>
      <c r="CU613" s="22"/>
    </row>
    <row r="614" spans="1:99" ht="12.75" customHeight="1">
      <c r="A614" s="22"/>
      <c r="B614" s="63"/>
      <c r="C614" s="197"/>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22"/>
      <c r="CT614" s="22"/>
      <c r="CU614" s="22"/>
    </row>
    <row r="615" spans="1:99" ht="12.75" customHeight="1">
      <c r="A615" s="22"/>
      <c r="B615" s="63"/>
      <c r="C615" s="197"/>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c r="BM615" s="22"/>
      <c r="BN615" s="22"/>
      <c r="BO615" s="22"/>
      <c r="BP615" s="22"/>
      <c r="BQ615" s="22"/>
      <c r="BR615" s="22"/>
      <c r="BS615" s="22"/>
      <c r="BT615" s="22"/>
      <c r="BU615" s="22"/>
      <c r="BV615" s="22"/>
      <c r="BW615" s="22"/>
      <c r="BX615" s="22"/>
      <c r="BY615" s="22"/>
      <c r="BZ615" s="22"/>
      <c r="CA615" s="22"/>
      <c r="CB615" s="22"/>
      <c r="CC615" s="22"/>
      <c r="CD615" s="22"/>
      <c r="CE615" s="22"/>
      <c r="CF615" s="22"/>
      <c r="CG615" s="22"/>
      <c r="CH615" s="22"/>
      <c r="CI615" s="22"/>
      <c r="CJ615" s="22"/>
      <c r="CK615" s="22"/>
      <c r="CL615" s="22"/>
      <c r="CM615" s="22"/>
      <c r="CN615" s="22"/>
      <c r="CO615" s="22"/>
      <c r="CP615" s="22"/>
      <c r="CQ615" s="22"/>
      <c r="CR615" s="22"/>
      <c r="CS615" s="22"/>
      <c r="CT615" s="22"/>
      <c r="CU615" s="22"/>
    </row>
    <row r="616" spans="1:99" ht="12.75" customHeight="1">
      <c r="A616" s="22"/>
      <c r="B616" s="63"/>
      <c r="C616" s="197"/>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2"/>
      <c r="BO616" s="22"/>
      <c r="BP616" s="22"/>
      <c r="BQ616" s="22"/>
      <c r="BR616" s="22"/>
      <c r="BS616" s="22"/>
      <c r="BT616" s="22"/>
      <c r="BU616" s="22"/>
      <c r="BV616" s="22"/>
      <c r="BW616" s="22"/>
      <c r="BX616" s="22"/>
      <c r="BY616" s="22"/>
      <c r="BZ616" s="22"/>
      <c r="CA616" s="22"/>
      <c r="CB616" s="22"/>
      <c r="CC616" s="22"/>
      <c r="CD616" s="22"/>
      <c r="CE616" s="22"/>
      <c r="CF616" s="22"/>
      <c r="CG616" s="22"/>
      <c r="CH616" s="22"/>
      <c r="CI616" s="22"/>
      <c r="CJ616" s="22"/>
      <c r="CK616" s="22"/>
      <c r="CL616" s="22"/>
      <c r="CM616" s="22"/>
      <c r="CN616" s="22"/>
      <c r="CO616" s="22"/>
      <c r="CP616" s="22"/>
      <c r="CQ616" s="22"/>
      <c r="CR616" s="22"/>
      <c r="CS616" s="22"/>
      <c r="CT616" s="22"/>
      <c r="CU616" s="22"/>
    </row>
    <row r="617" spans="1:99" ht="12.75" customHeight="1">
      <c r="A617" s="22"/>
      <c r="B617" s="63"/>
      <c r="C617" s="197"/>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c r="BC617" s="22"/>
      <c r="BD617" s="22"/>
      <c r="BE617" s="22"/>
      <c r="BF617" s="22"/>
      <c r="BG617" s="22"/>
      <c r="BH617" s="22"/>
      <c r="BI617" s="22"/>
      <c r="BJ617" s="22"/>
      <c r="BK617" s="22"/>
      <c r="BL617" s="22"/>
      <c r="BM617" s="22"/>
      <c r="BN617" s="22"/>
      <c r="BO617" s="22"/>
      <c r="BP617" s="22"/>
      <c r="BQ617" s="22"/>
      <c r="BR617" s="22"/>
      <c r="BS617" s="22"/>
      <c r="BT617" s="22"/>
      <c r="BU617" s="22"/>
      <c r="BV617" s="22"/>
      <c r="BW617" s="22"/>
      <c r="BX617" s="22"/>
      <c r="BY617" s="22"/>
      <c r="BZ617" s="22"/>
      <c r="CA617" s="22"/>
      <c r="CB617" s="22"/>
      <c r="CC617" s="22"/>
      <c r="CD617" s="22"/>
      <c r="CE617" s="22"/>
      <c r="CF617" s="22"/>
      <c r="CG617" s="22"/>
      <c r="CH617" s="22"/>
      <c r="CI617" s="22"/>
      <c r="CJ617" s="22"/>
      <c r="CK617" s="22"/>
      <c r="CL617" s="22"/>
      <c r="CM617" s="22"/>
      <c r="CN617" s="22"/>
      <c r="CO617" s="22"/>
      <c r="CP617" s="22"/>
      <c r="CQ617" s="22"/>
      <c r="CR617" s="22"/>
      <c r="CS617" s="22"/>
      <c r="CT617" s="22"/>
      <c r="CU617" s="22"/>
    </row>
    <row r="618" spans="1:99" ht="12.75" customHeight="1">
      <c r="A618" s="22"/>
      <c r="B618" s="63"/>
      <c r="C618" s="197"/>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2"/>
      <c r="BO618" s="22"/>
      <c r="BP618" s="22"/>
      <c r="BQ618" s="22"/>
      <c r="BR618" s="22"/>
      <c r="BS618" s="22"/>
      <c r="BT618" s="22"/>
      <c r="BU618" s="22"/>
      <c r="BV618" s="22"/>
      <c r="BW618" s="22"/>
      <c r="BX618" s="22"/>
      <c r="BY618" s="22"/>
      <c r="BZ618" s="22"/>
      <c r="CA618" s="22"/>
      <c r="CB618" s="22"/>
      <c r="CC618" s="22"/>
      <c r="CD618" s="22"/>
      <c r="CE618" s="22"/>
      <c r="CF618" s="22"/>
      <c r="CG618" s="22"/>
      <c r="CH618" s="22"/>
      <c r="CI618" s="22"/>
      <c r="CJ618" s="22"/>
      <c r="CK618" s="22"/>
      <c r="CL618" s="22"/>
      <c r="CM618" s="22"/>
      <c r="CN618" s="22"/>
      <c r="CO618" s="22"/>
      <c r="CP618" s="22"/>
      <c r="CQ618" s="22"/>
      <c r="CR618" s="22"/>
      <c r="CS618" s="22"/>
      <c r="CT618" s="22"/>
      <c r="CU618" s="22"/>
    </row>
    <row r="619" spans="1:99" ht="12.75" customHeight="1">
      <c r="A619" s="22"/>
      <c r="B619" s="63"/>
      <c r="C619" s="197"/>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c r="BC619" s="22"/>
      <c r="BD619" s="22"/>
      <c r="BE619" s="22"/>
      <c r="BF619" s="22"/>
      <c r="BG619" s="22"/>
      <c r="BH619" s="22"/>
      <c r="BI619" s="22"/>
      <c r="BJ619" s="22"/>
      <c r="BK619" s="22"/>
      <c r="BL619" s="22"/>
      <c r="BM619" s="22"/>
      <c r="BN619" s="22"/>
      <c r="BO619" s="22"/>
      <c r="BP619" s="22"/>
      <c r="BQ619" s="22"/>
      <c r="BR619" s="22"/>
      <c r="BS619" s="22"/>
      <c r="BT619" s="22"/>
      <c r="BU619" s="22"/>
      <c r="BV619" s="22"/>
      <c r="BW619" s="22"/>
      <c r="BX619" s="22"/>
      <c r="BY619" s="22"/>
      <c r="BZ619" s="22"/>
      <c r="CA619" s="22"/>
      <c r="CB619" s="22"/>
      <c r="CC619" s="22"/>
      <c r="CD619" s="22"/>
      <c r="CE619" s="22"/>
      <c r="CF619" s="22"/>
      <c r="CG619" s="22"/>
      <c r="CH619" s="22"/>
      <c r="CI619" s="22"/>
      <c r="CJ619" s="22"/>
      <c r="CK619" s="22"/>
      <c r="CL619" s="22"/>
      <c r="CM619" s="22"/>
      <c r="CN619" s="22"/>
      <c r="CO619" s="22"/>
      <c r="CP619" s="22"/>
      <c r="CQ619" s="22"/>
      <c r="CR619" s="22"/>
      <c r="CS619" s="22"/>
      <c r="CT619" s="22"/>
      <c r="CU619" s="22"/>
    </row>
    <row r="620" spans="1:99" ht="12.75" customHeight="1">
      <c r="A620" s="22"/>
      <c r="B620" s="63"/>
      <c r="C620" s="197"/>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c r="BC620" s="22"/>
      <c r="BD620" s="22"/>
      <c r="BE620" s="22"/>
      <c r="BF620" s="22"/>
      <c r="BG620" s="22"/>
      <c r="BH620" s="22"/>
      <c r="BI620" s="22"/>
      <c r="BJ620" s="22"/>
      <c r="BK620" s="22"/>
      <c r="BL620" s="22"/>
      <c r="BM620" s="22"/>
      <c r="BN620" s="22"/>
      <c r="BO620" s="22"/>
      <c r="BP620" s="22"/>
      <c r="BQ620" s="22"/>
      <c r="BR620" s="22"/>
      <c r="BS620" s="22"/>
      <c r="BT620" s="22"/>
      <c r="BU620" s="22"/>
      <c r="BV620" s="22"/>
      <c r="BW620" s="22"/>
      <c r="BX620" s="22"/>
      <c r="BY620" s="22"/>
      <c r="BZ620" s="22"/>
      <c r="CA620" s="22"/>
      <c r="CB620" s="22"/>
      <c r="CC620" s="22"/>
      <c r="CD620" s="22"/>
      <c r="CE620" s="22"/>
      <c r="CF620" s="22"/>
      <c r="CG620" s="22"/>
      <c r="CH620" s="22"/>
      <c r="CI620" s="22"/>
      <c r="CJ620" s="22"/>
      <c r="CK620" s="22"/>
      <c r="CL620" s="22"/>
      <c r="CM620" s="22"/>
      <c r="CN620" s="22"/>
      <c r="CO620" s="22"/>
      <c r="CP620" s="22"/>
      <c r="CQ620" s="22"/>
      <c r="CR620" s="22"/>
      <c r="CS620" s="22"/>
      <c r="CT620" s="22"/>
      <c r="CU620" s="22"/>
    </row>
    <row r="621" spans="1:99" ht="12.75" customHeight="1">
      <c r="A621" s="22"/>
      <c r="B621" s="63"/>
      <c r="C621" s="197"/>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c r="BO621" s="22"/>
      <c r="BP621" s="22"/>
      <c r="BQ621" s="22"/>
      <c r="BR621" s="22"/>
      <c r="BS621" s="22"/>
      <c r="BT621" s="22"/>
      <c r="BU621" s="22"/>
      <c r="BV621" s="22"/>
      <c r="BW621" s="22"/>
      <c r="BX621" s="22"/>
      <c r="BY621" s="22"/>
      <c r="BZ621" s="22"/>
      <c r="CA621" s="22"/>
      <c r="CB621" s="22"/>
      <c r="CC621" s="22"/>
      <c r="CD621" s="22"/>
      <c r="CE621" s="22"/>
      <c r="CF621" s="22"/>
      <c r="CG621" s="22"/>
      <c r="CH621" s="22"/>
      <c r="CI621" s="22"/>
      <c r="CJ621" s="22"/>
      <c r="CK621" s="22"/>
      <c r="CL621" s="22"/>
      <c r="CM621" s="22"/>
      <c r="CN621" s="22"/>
      <c r="CO621" s="22"/>
      <c r="CP621" s="22"/>
      <c r="CQ621" s="22"/>
      <c r="CR621" s="22"/>
      <c r="CS621" s="22"/>
      <c r="CT621" s="22"/>
      <c r="CU621" s="22"/>
    </row>
    <row r="622" spans="1:99" ht="12.75" customHeight="1">
      <c r="A622" s="22"/>
      <c r="B622" s="63"/>
      <c r="C622" s="197"/>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c r="CG622" s="22"/>
      <c r="CH622" s="22"/>
      <c r="CI622" s="22"/>
      <c r="CJ622" s="22"/>
      <c r="CK622" s="22"/>
      <c r="CL622" s="22"/>
      <c r="CM622" s="22"/>
      <c r="CN622" s="22"/>
      <c r="CO622" s="22"/>
      <c r="CP622" s="22"/>
      <c r="CQ622" s="22"/>
      <c r="CR622" s="22"/>
      <c r="CS622" s="22"/>
      <c r="CT622" s="22"/>
      <c r="CU622" s="22"/>
    </row>
    <row r="623" spans="1:99" ht="12.75" customHeight="1">
      <c r="A623" s="22"/>
      <c r="B623" s="63"/>
      <c r="C623" s="197"/>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2"/>
      <c r="BO623" s="22"/>
      <c r="BP623" s="22"/>
      <c r="BQ623" s="22"/>
      <c r="BR623" s="22"/>
      <c r="BS623" s="22"/>
      <c r="BT623" s="22"/>
      <c r="BU623" s="22"/>
      <c r="BV623" s="22"/>
      <c r="BW623" s="22"/>
      <c r="BX623" s="22"/>
      <c r="BY623" s="22"/>
      <c r="BZ623" s="22"/>
      <c r="CA623" s="22"/>
      <c r="CB623" s="22"/>
      <c r="CC623" s="22"/>
      <c r="CD623" s="22"/>
      <c r="CE623" s="22"/>
      <c r="CF623" s="22"/>
      <c r="CG623" s="22"/>
      <c r="CH623" s="22"/>
      <c r="CI623" s="22"/>
      <c r="CJ623" s="22"/>
      <c r="CK623" s="22"/>
      <c r="CL623" s="22"/>
      <c r="CM623" s="22"/>
      <c r="CN623" s="22"/>
      <c r="CO623" s="22"/>
      <c r="CP623" s="22"/>
      <c r="CQ623" s="22"/>
      <c r="CR623" s="22"/>
      <c r="CS623" s="22"/>
      <c r="CT623" s="22"/>
      <c r="CU623" s="22"/>
    </row>
    <row r="624" spans="1:99" ht="12.75" customHeight="1">
      <c r="A624" s="22"/>
      <c r="B624" s="63"/>
      <c r="C624" s="197"/>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c r="BC624" s="22"/>
      <c r="BD624" s="22"/>
      <c r="BE624" s="22"/>
      <c r="BF624" s="22"/>
      <c r="BG624" s="22"/>
      <c r="BH624" s="22"/>
      <c r="BI624" s="22"/>
      <c r="BJ624" s="22"/>
      <c r="BK624" s="22"/>
      <c r="BL624" s="22"/>
      <c r="BM624" s="22"/>
      <c r="BN624" s="22"/>
      <c r="BO624" s="22"/>
      <c r="BP624" s="22"/>
      <c r="BQ624" s="22"/>
      <c r="BR624" s="22"/>
      <c r="BS624" s="22"/>
      <c r="BT624" s="22"/>
      <c r="BU624" s="22"/>
      <c r="BV624" s="22"/>
      <c r="BW624" s="22"/>
      <c r="BX624" s="22"/>
      <c r="BY624" s="22"/>
      <c r="BZ624" s="22"/>
      <c r="CA624" s="22"/>
      <c r="CB624" s="22"/>
      <c r="CC624" s="22"/>
      <c r="CD624" s="22"/>
      <c r="CE624" s="22"/>
      <c r="CF624" s="22"/>
      <c r="CG624" s="22"/>
      <c r="CH624" s="22"/>
      <c r="CI624" s="22"/>
      <c r="CJ624" s="22"/>
      <c r="CK624" s="22"/>
      <c r="CL624" s="22"/>
      <c r="CM624" s="22"/>
      <c r="CN624" s="22"/>
      <c r="CO624" s="22"/>
      <c r="CP624" s="22"/>
      <c r="CQ624" s="22"/>
      <c r="CR624" s="22"/>
      <c r="CS624" s="22"/>
      <c r="CT624" s="22"/>
      <c r="CU624" s="22"/>
    </row>
    <row r="625" spans="1:99" ht="12.75" customHeight="1">
      <c r="A625" s="22"/>
      <c r="B625" s="63"/>
      <c r="C625" s="197"/>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c r="BC625" s="22"/>
      <c r="BD625" s="22"/>
      <c r="BE625" s="22"/>
      <c r="BF625" s="22"/>
      <c r="BG625" s="22"/>
      <c r="BH625" s="22"/>
      <c r="BI625" s="22"/>
      <c r="BJ625" s="22"/>
      <c r="BK625" s="22"/>
      <c r="BL625" s="22"/>
      <c r="BM625" s="22"/>
      <c r="BN625" s="22"/>
      <c r="BO625" s="22"/>
      <c r="BP625" s="22"/>
      <c r="BQ625" s="22"/>
      <c r="BR625" s="22"/>
      <c r="BS625" s="22"/>
      <c r="BT625" s="22"/>
      <c r="BU625" s="22"/>
      <c r="BV625" s="22"/>
      <c r="BW625" s="22"/>
      <c r="BX625" s="22"/>
      <c r="BY625" s="22"/>
      <c r="BZ625" s="22"/>
      <c r="CA625" s="22"/>
      <c r="CB625" s="22"/>
      <c r="CC625" s="22"/>
      <c r="CD625" s="22"/>
      <c r="CE625" s="22"/>
      <c r="CF625" s="22"/>
      <c r="CG625" s="22"/>
      <c r="CH625" s="22"/>
      <c r="CI625" s="22"/>
      <c r="CJ625" s="22"/>
      <c r="CK625" s="22"/>
      <c r="CL625" s="22"/>
      <c r="CM625" s="22"/>
      <c r="CN625" s="22"/>
      <c r="CO625" s="22"/>
      <c r="CP625" s="22"/>
      <c r="CQ625" s="22"/>
      <c r="CR625" s="22"/>
      <c r="CS625" s="22"/>
      <c r="CT625" s="22"/>
      <c r="CU625" s="22"/>
    </row>
    <row r="626" spans="1:99" ht="12.75" customHeight="1">
      <c r="A626" s="22"/>
      <c r="B626" s="63"/>
      <c r="C626" s="197"/>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c r="BO626" s="22"/>
      <c r="BP626" s="22"/>
      <c r="BQ626" s="22"/>
      <c r="BR626" s="22"/>
      <c r="BS626" s="22"/>
      <c r="BT626" s="22"/>
      <c r="BU626" s="22"/>
      <c r="BV626" s="22"/>
      <c r="BW626" s="22"/>
      <c r="BX626" s="22"/>
      <c r="BY626" s="22"/>
      <c r="BZ626" s="22"/>
      <c r="CA626" s="22"/>
      <c r="CB626" s="22"/>
      <c r="CC626" s="22"/>
      <c r="CD626" s="22"/>
      <c r="CE626" s="22"/>
      <c r="CF626" s="22"/>
      <c r="CG626" s="22"/>
      <c r="CH626" s="22"/>
      <c r="CI626" s="22"/>
      <c r="CJ626" s="22"/>
      <c r="CK626" s="22"/>
      <c r="CL626" s="22"/>
      <c r="CM626" s="22"/>
      <c r="CN626" s="22"/>
      <c r="CO626" s="22"/>
      <c r="CP626" s="22"/>
      <c r="CQ626" s="22"/>
      <c r="CR626" s="22"/>
      <c r="CS626" s="22"/>
      <c r="CT626" s="22"/>
      <c r="CU626" s="22"/>
    </row>
    <row r="627" spans="1:99" ht="12.75" customHeight="1">
      <c r="A627" s="22"/>
      <c r="B627" s="63"/>
      <c r="C627" s="197"/>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2"/>
      <c r="BO627" s="22"/>
      <c r="BP627" s="22"/>
      <c r="BQ627" s="22"/>
      <c r="BR627" s="22"/>
      <c r="BS627" s="22"/>
      <c r="BT627" s="22"/>
      <c r="BU627" s="22"/>
      <c r="BV627" s="22"/>
      <c r="BW627" s="22"/>
      <c r="BX627" s="22"/>
      <c r="BY627" s="22"/>
      <c r="BZ627" s="22"/>
      <c r="CA627" s="22"/>
      <c r="CB627" s="22"/>
      <c r="CC627" s="22"/>
      <c r="CD627" s="22"/>
      <c r="CE627" s="22"/>
      <c r="CF627" s="22"/>
      <c r="CG627" s="22"/>
      <c r="CH627" s="22"/>
      <c r="CI627" s="22"/>
      <c r="CJ627" s="22"/>
      <c r="CK627" s="22"/>
      <c r="CL627" s="22"/>
      <c r="CM627" s="22"/>
      <c r="CN627" s="22"/>
      <c r="CO627" s="22"/>
      <c r="CP627" s="22"/>
      <c r="CQ627" s="22"/>
      <c r="CR627" s="22"/>
      <c r="CS627" s="22"/>
      <c r="CT627" s="22"/>
      <c r="CU627" s="22"/>
    </row>
    <row r="628" spans="1:99" ht="12.75" customHeight="1">
      <c r="A628" s="22"/>
      <c r="B628" s="63"/>
      <c r="C628" s="197"/>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c r="BM628" s="22"/>
      <c r="BN628" s="22"/>
      <c r="BO628" s="22"/>
      <c r="BP628" s="22"/>
      <c r="BQ628" s="22"/>
      <c r="BR628" s="22"/>
      <c r="BS628" s="22"/>
      <c r="BT628" s="22"/>
      <c r="BU628" s="22"/>
      <c r="BV628" s="22"/>
      <c r="BW628" s="22"/>
      <c r="BX628" s="22"/>
      <c r="BY628" s="22"/>
      <c r="BZ628" s="22"/>
      <c r="CA628" s="22"/>
      <c r="CB628" s="22"/>
      <c r="CC628" s="22"/>
      <c r="CD628" s="22"/>
      <c r="CE628" s="22"/>
      <c r="CF628" s="22"/>
      <c r="CG628" s="22"/>
      <c r="CH628" s="22"/>
      <c r="CI628" s="22"/>
      <c r="CJ628" s="22"/>
      <c r="CK628" s="22"/>
      <c r="CL628" s="22"/>
      <c r="CM628" s="22"/>
      <c r="CN628" s="22"/>
      <c r="CO628" s="22"/>
      <c r="CP628" s="22"/>
      <c r="CQ628" s="22"/>
      <c r="CR628" s="22"/>
      <c r="CS628" s="22"/>
      <c r="CT628" s="22"/>
      <c r="CU628" s="22"/>
    </row>
    <row r="629" spans="1:99" ht="12.75" customHeight="1">
      <c r="A629" s="22"/>
      <c r="B629" s="63"/>
      <c r="C629" s="197"/>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2"/>
      <c r="BN629" s="22"/>
      <c r="BO629" s="22"/>
      <c r="BP629" s="22"/>
      <c r="BQ629" s="22"/>
      <c r="BR629" s="22"/>
      <c r="BS629" s="22"/>
      <c r="BT629" s="22"/>
      <c r="BU629" s="22"/>
      <c r="BV629" s="22"/>
      <c r="BW629" s="22"/>
      <c r="BX629" s="22"/>
      <c r="BY629" s="22"/>
      <c r="BZ629" s="22"/>
      <c r="CA629" s="22"/>
      <c r="CB629" s="22"/>
      <c r="CC629" s="22"/>
      <c r="CD629" s="22"/>
      <c r="CE629" s="22"/>
      <c r="CF629" s="22"/>
      <c r="CG629" s="22"/>
      <c r="CH629" s="22"/>
      <c r="CI629" s="22"/>
      <c r="CJ629" s="22"/>
      <c r="CK629" s="22"/>
      <c r="CL629" s="22"/>
      <c r="CM629" s="22"/>
      <c r="CN629" s="22"/>
      <c r="CO629" s="22"/>
      <c r="CP629" s="22"/>
      <c r="CQ629" s="22"/>
      <c r="CR629" s="22"/>
      <c r="CS629" s="22"/>
      <c r="CT629" s="22"/>
      <c r="CU629" s="22"/>
    </row>
    <row r="630" spans="1:99" ht="12.75" customHeight="1">
      <c r="A630" s="22"/>
      <c r="B630" s="63"/>
      <c r="C630" s="197"/>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c r="CG630" s="22"/>
      <c r="CH630" s="22"/>
      <c r="CI630" s="22"/>
      <c r="CJ630" s="22"/>
      <c r="CK630" s="22"/>
      <c r="CL630" s="22"/>
      <c r="CM630" s="22"/>
      <c r="CN630" s="22"/>
      <c r="CO630" s="22"/>
      <c r="CP630" s="22"/>
      <c r="CQ630" s="22"/>
      <c r="CR630" s="22"/>
      <c r="CS630" s="22"/>
      <c r="CT630" s="22"/>
      <c r="CU630" s="22"/>
    </row>
    <row r="631" spans="1:99" ht="12.75" customHeight="1">
      <c r="A631" s="22"/>
      <c r="B631" s="63"/>
      <c r="C631" s="197"/>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2"/>
      <c r="BN631" s="22"/>
      <c r="BO631" s="22"/>
      <c r="BP631" s="22"/>
      <c r="BQ631" s="22"/>
      <c r="BR631" s="22"/>
      <c r="BS631" s="22"/>
      <c r="BT631" s="22"/>
      <c r="BU631" s="22"/>
      <c r="BV631" s="22"/>
      <c r="BW631" s="22"/>
      <c r="BX631" s="22"/>
      <c r="BY631" s="22"/>
      <c r="BZ631" s="22"/>
      <c r="CA631" s="22"/>
      <c r="CB631" s="22"/>
      <c r="CC631" s="22"/>
      <c r="CD631" s="22"/>
      <c r="CE631" s="22"/>
      <c r="CF631" s="22"/>
      <c r="CG631" s="22"/>
      <c r="CH631" s="22"/>
      <c r="CI631" s="22"/>
      <c r="CJ631" s="22"/>
      <c r="CK631" s="22"/>
      <c r="CL631" s="22"/>
      <c r="CM631" s="22"/>
      <c r="CN631" s="22"/>
      <c r="CO631" s="22"/>
      <c r="CP631" s="22"/>
      <c r="CQ631" s="22"/>
      <c r="CR631" s="22"/>
      <c r="CS631" s="22"/>
      <c r="CT631" s="22"/>
      <c r="CU631" s="22"/>
    </row>
    <row r="632" spans="1:99" ht="12.75" customHeight="1">
      <c r="A632" s="22"/>
      <c r="B632" s="63"/>
      <c r="C632" s="197"/>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c r="BC632" s="22"/>
      <c r="BD632" s="22"/>
      <c r="BE632" s="22"/>
      <c r="BF632" s="22"/>
      <c r="BG632" s="22"/>
      <c r="BH632" s="22"/>
      <c r="BI632" s="22"/>
      <c r="BJ632" s="22"/>
      <c r="BK632" s="22"/>
      <c r="BL632" s="22"/>
      <c r="BM632" s="22"/>
      <c r="BN632" s="22"/>
      <c r="BO632" s="22"/>
      <c r="BP632" s="22"/>
      <c r="BQ632" s="22"/>
      <c r="BR632" s="22"/>
      <c r="BS632" s="22"/>
      <c r="BT632" s="22"/>
      <c r="BU632" s="22"/>
      <c r="BV632" s="22"/>
      <c r="BW632" s="22"/>
      <c r="BX632" s="22"/>
      <c r="BY632" s="22"/>
      <c r="BZ632" s="22"/>
      <c r="CA632" s="22"/>
      <c r="CB632" s="22"/>
      <c r="CC632" s="22"/>
      <c r="CD632" s="22"/>
      <c r="CE632" s="22"/>
      <c r="CF632" s="22"/>
      <c r="CG632" s="22"/>
      <c r="CH632" s="22"/>
      <c r="CI632" s="22"/>
      <c r="CJ632" s="22"/>
      <c r="CK632" s="22"/>
      <c r="CL632" s="22"/>
      <c r="CM632" s="22"/>
      <c r="CN632" s="22"/>
      <c r="CO632" s="22"/>
      <c r="CP632" s="22"/>
      <c r="CQ632" s="22"/>
      <c r="CR632" s="22"/>
      <c r="CS632" s="22"/>
      <c r="CT632" s="22"/>
      <c r="CU632" s="22"/>
    </row>
    <row r="633" spans="1:99" ht="12.75" customHeight="1">
      <c r="A633" s="22"/>
      <c r="B633" s="63"/>
      <c r="C633" s="197"/>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c r="BC633" s="22"/>
      <c r="BD633" s="22"/>
      <c r="BE633" s="22"/>
      <c r="BF633" s="22"/>
      <c r="BG633" s="22"/>
      <c r="BH633" s="22"/>
      <c r="BI633" s="22"/>
      <c r="BJ633" s="22"/>
      <c r="BK633" s="22"/>
      <c r="BL633" s="22"/>
      <c r="BM633" s="22"/>
      <c r="BN633" s="22"/>
      <c r="BO633" s="22"/>
      <c r="BP633" s="22"/>
      <c r="BQ633" s="22"/>
      <c r="BR633" s="22"/>
      <c r="BS633" s="22"/>
      <c r="BT633" s="22"/>
      <c r="BU633" s="22"/>
      <c r="BV633" s="22"/>
      <c r="BW633" s="22"/>
      <c r="BX633" s="22"/>
      <c r="BY633" s="22"/>
      <c r="BZ633" s="22"/>
      <c r="CA633" s="22"/>
      <c r="CB633" s="22"/>
      <c r="CC633" s="22"/>
      <c r="CD633" s="22"/>
      <c r="CE633" s="22"/>
      <c r="CF633" s="22"/>
      <c r="CG633" s="22"/>
      <c r="CH633" s="22"/>
      <c r="CI633" s="22"/>
      <c r="CJ633" s="22"/>
      <c r="CK633" s="22"/>
      <c r="CL633" s="22"/>
      <c r="CM633" s="22"/>
      <c r="CN633" s="22"/>
      <c r="CO633" s="22"/>
      <c r="CP633" s="22"/>
      <c r="CQ633" s="22"/>
      <c r="CR633" s="22"/>
      <c r="CS633" s="22"/>
      <c r="CT633" s="22"/>
      <c r="CU633" s="22"/>
    </row>
    <row r="634" spans="1:99" ht="12.75" customHeight="1">
      <c r="A634" s="22"/>
      <c r="B634" s="63"/>
      <c r="C634" s="197"/>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2"/>
      <c r="AW634" s="22"/>
      <c r="AX634" s="22"/>
      <c r="AY634" s="22"/>
      <c r="AZ634" s="22"/>
      <c r="BA634" s="22"/>
      <c r="BB634" s="22"/>
      <c r="BC634" s="22"/>
      <c r="BD634" s="22"/>
      <c r="BE634" s="22"/>
      <c r="BF634" s="22"/>
      <c r="BG634" s="22"/>
      <c r="BH634" s="22"/>
      <c r="BI634" s="22"/>
      <c r="BJ634" s="22"/>
      <c r="BK634" s="22"/>
      <c r="BL634" s="22"/>
      <c r="BM634" s="22"/>
      <c r="BN634" s="22"/>
      <c r="BO634" s="22"/>
      <c r="BP634" s="22"/>
      <c r="BQ634" s="22"/>
      <c r="BR634" s="22"/>
      <c r="BS634" s="22"/>
      <c r="BT634" s="22"/>
      <c r="BU634" s="22"/>
      <c r="BV634" s="22"/>
      <c r="BW634" s="22"/>
      <c r="BX634" s="22"/>
      <c r="BY634" s="22"/>
      <c r="BZ634" s="22"/>
      <c r="CA634" s="22"/>
      <c r="CB634" s="22"/>
      <c r="CC634" s="22"/>
      <c r="CD634" s="22"/>
      <c r="CE634" s="22"/>
      <c r="CF634" s="22"/>
      <c r="CG634" s="22"/>
      <c r="CH634" s="22"/>
      <c r="CI634" s="22"/>
      <c r="CJ634" s="22"/>
      <c r="CK634" s="22"/>
      <c r="CL634" s="22"/>
      <c r="CM634" s="22"/>
      <c r="CN634" s="22"/>
      <c r="CO634" s="22"/>
      <c r="CP634" s="22"/>
      <c r="CQ634" s="22"/>
      <c r="CR634" s="22"/>
      <c r="CS634" s="22"/>
      <c r="CT634" s="22"/>
      <c r="CU634" s="22"/>
    </row>
    <row r="635" spans="1:99" ht="12.75" customHeight="1">
      <c r="A635" s="22"/>
      <c r="B635" s="63"/>
      <c r="C635" s="197"/>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2"/>
      <c r="AW635" s="22"/>
      <c r="AX635" s="22"/>
      <c r="AY635" s="22"/>
      <c r="AZ635" s="22"/>
      <c r="BA635" s="22"/>
      <c r="BB635" s="22"/>
      <c r="BC635" s="22"/>
      <c r="BD635" s="22"/>
      <c r="BE635" s="22"/>
      <c r="BF635" s="22"/>
      <c r="BG635" s="22"/>
      <c r="BH635" s="22"/>
      <c r="BI635" s="22"/>
      <c r="BJ635" s="22"/>
      <c r="BK635" s="22"/>
      <c r="BL635" s="22"/>
      <c r="BM635" s="22"/>
      <c r="BN635" s="22"/>
      <c r="BO635" s="22"/>
      <c r="BP635" s="22"/>
      <c r="BQ635" s="22"/>
      <c r="BR635" s="22"/>
      <c r="BS635" s="22"/>
      <c r="BT635" s="22"/>
      <c r="BU635" s="22"/>
      <c r="BV635" s="22"/>
      <c r="BW635" s="22"/>
      <c r="BX635" s="22"/>
      <c r="BY635" s="22"/>
      <c r="BZ635" s="22"/>
      <c r="CA635" s="22"/>
      <c r="CB635" s="22"/>
      <c r="CC635" s="22"/>
      <c r="CD635" s="22"/>
      <c r="CE635" s="22"/>
      <c r="CF635" s="22"/>
      <c r="CG635" s="22"/>
      <c r="CH635" s="22"/>
      <c r="CI635" s="22"/>
      <c r="CJ635" s="22"/>
      <c r="CK635" s="22"/>
      <c r="CL635" s="22"/>
      <c r="CM635" s="22"/>
      <c r="CN635" s="22"/>
      <c r="CO635" s="22"/>
      <c r="CP635" s="22"/>
      <c r="CQ635" s="22"/>
      <c r="CR635" s="22"/>
      <c r="CS635" s="22"/>
      <c r="CT635" s="22"/>
      <c r="CU635" s="22"/>
    </row>
    <row r="636" spans="1:99" ht="12.75" customHeight="1">
      <c r="A636" s="22"/>
      <c r="B636" s="63"/>
      <c r="C636" s="197"/>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c r="BO636" s="22"/>
      <c r="BP636" s="22"/>
      <c r="BQ636" s="22"/>
      <c r="BR636" s="22"/>
      <c r="BS636" s="22"/>
      <c r="BT636" s="22"/>
      <c r="BU636" s="22"/>
      <c r="BV636" s="22"/>
      <c r="BW636" s="22"/>
      <c r="BX636" s="22"/>
      <c r="BY636" s="22"/>
      <c r="BZ636" s="22"/>
      <c r="CA636" s="22"/>
      <c r="CB636" s="22"/>
      <c r="CC636" s="22"/>
      <c r="CD636" s="22"/>
      <c r="CE636" s="22"/>
      <c r="CF636" s="22"/>
      <c r="CG636" s="22"/>
      <c r="CH636" s="22"/>
      <c r="CI636" s="22"/>
      <c r="CJ636" s="22"/>
      <c r="CK636" s="22"/>
      <c r="CL636" s="22"/>
      <c r="CM636" s="22"/>
      <c r="CN636" s="22"/>
      <c r="CO636" s="22"/>
      <c r="CP636" s="22"/>
      <c r="CQ636" s="22"/>
      <c r="CR636" s="22"/>
      <c r="CS636" s="22"/>
      <c r="CT636" s="22"/>
      <c r="CU636" s="22"/>
    </row>
    <row r="637" spans="1:99" ht="12.75" customHeight="1">
      <c r="A637" s="22"/>
      <c r="B637" s="63"/>
      <c r="C637" s="197"/>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2"/>
      <c r="AW637" s="22"/>
      <c r="AX637" s="22"/>
      <c r="AY637" s="22"/>
      <c r="AZ637" s="22"/>
      <c r="BA637" s="22"/>
      <c r="BB637" s="22"/>
      <c r="BC637" s="22"/>
      <c r="BD637" s="22"/>
      <c r="BE637" s="22"/>
      <c r="BF637" s="22"/>
      <c r="BG637" s="22"/>
      <c r="BH637" s="22"/>
      <c r="BI637" s="22"/>
      <c r="BJ637" s="22"/>
      <c r="BK637" s="22"/>
      <c r="BL637" s="22"/>
      <c r="BM637" s="22"/>
      <c r="BN637" s="22"/>
      <c r="BO637" s="22"/>
      <c r="BP637" s="22"/>
      <c r="BQ637" s="22"/>
      <c r="BR637" s="22"/>
      <c r="BS637" s="22"/>
      <c r="BT637" s="22"/>
      <c r="BU637" s="22"/>
      <c r="BV637" s="22"/>
      <c r="BW637" s="22"/>
      <c r="BX637" s="22"/>
      <c r="BY637" s="22"/>
      <c r="BZ637" s="22"/>
      <c r="CA637" s="22"/>
      <c r="CB637" s="22"/>
      <c r="CC637" s="22"/>
      <c r="CD637" s="22"/>
      <c r="CE637" s="22"/>
      <c r="CF637" s="22"/>
      <c r="CG637" s="22"/>
      <c r="CH637" s="22"/>
      <c r="CI637" s="22"/>
      <c r="CJ637" s="22"/>
      <c r="CK637" s="22"/>
      <c r="CL637" s="22"/>
      <c r="CM637" s="22"/>
      <c r="CN637" s="22"/>
      <c r="CO637" s="22"/>
      <c r="CP637" s="22"/>
      <c r="CQ637" s="22"/>
      <c r="CR637" s="22"/>
      <c r="CS637" s="22"/>
      <c r="CT637" s="22"/>
      <c r="CU637" s="22"/>
    </row>
    <row r="638" spans="1:99" ht="12.75" customHeight="1">
      <c r="A638" s="22"/>
      <c r="B638" s="63"/>
      <c r="C638" s="197"/>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c r="CG638" s="22"/>
      <c r="CH638" s="22"/>
      <c r="CI638" s="22"/>
      <c r="CJ638" s="22"/>
      <c r="CK638" s="22"/>
      <c r="CL638" s="22"/>
      <c r="CM638" s="22"/>
      <c r="CN638" s="22"/>
      <c r="CO638" s="22"/>
      <c r="CP638" s="22"/>
      <c r="CQ638" s="22"/>
      <c r="CR638" s="22"/>
      <c r="CS638" s="22"/>
      <c r="CT638" s="22"/>
      <c r="CU638" s="22"/>
    </row>
    <row r="639" spans="1:99" ht="12.75" customHeight="1">
      <c r="A639" s="22"/>
      <c r="B639" s="63"/>
      <c r="C639" s="197"/>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c r="BC639" s="22"/>
      <c r="BD639" s="22"/>
      <c r="BE639" s="22"/>
      <c r="BF639" s="22"/>
      <c r="BG639" s="22"/>
      <c r="BH639" s="22"/>
      <c r="BI639" s="22"/>
      <c r="BJ639" s="22"/>
      <c r="BK639" s="22"/>
      <c r="BL639" s="22"/>
      <c r="BM639" s="22"/>
      <c r="BN639" s="22"/>
      <c r="BO639" s="22"/>
      <c r="BP639" s="22"/>
      <c r="BQ639" s="22"/>
      <c r="BR639" s="22"/>
      <c r="BS639" s="22"/>
      <c r="BT639" s="22"/>
      <c r="BU639" s="22"/>
      <c r="BV639" s="22"/>
      <c r="BW639" s="22"/>
      <c r="BX639" s="22"/>
      <c r="BY639" s="22"/>
      <c r="BZ639" s="22"/>
      <c r="CA639" s="22"/>
      <c r="CB639" s="22"/>
      <c r="CC639" s="22"/>
      <c r="CD639" s="22"/>
      <c r="CE639" s="22"/>
      <c r="CF639" s="22"/>
      <c r="CG639" s="22"/>
      <c r="CH639" s="22"/>
      <c r="CI639" s="22"/>
      <c r="CJ639" s="22"/>
      <c r="CK639" s="22"/>
      <c r="CL639" s="22"/>
      <c r="CM639" s="22"/>
      <c r="CN639" s="22"/>
      <c r="CO639" s="22"/>
      <c r="CP639" s="22"/>
      <c r="CQ639" s="22"/>
      <c r="CR639" s="22"/>
      <c r="CS639" s="22"/>
      <c r="CT639" s="22"/>
      <c r="CU639" s="22"/>
    </row>
    <row r="640" spans="1:99" ht="12.75" customHeight="1">
      <c r="A640" s="22"/>
      <c r="B640" s="63"/>
      <c r="C640" s="197"/>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2"/>
      <c r="BO640" s="22"/>
      <c r="BP640" s="22"/>
      <c r="BQ640" s="22"/>
      <c r="BR640" s="22"/>
      <c r="BS640" s="22"/>
      <c r="BT640" s="22"/>
      <c r="BU640" s="22"/>
      <c r="BV640" s="22"/>
      <c r="BW640" s="22"/>
      <c r="BX640" s="22"/>
      <c r="BY640" s="22"/>
      <c r="BZ640" s="22"/>
      <c r="CA640" s="22"/>
      <c r="CB640" s="22"/>
      <c r="CC640" s="22"/>
      <c r="CD640" s="22"/>
      <c r="CE640" s="22"/>
      <c r="CF640" s="22"/>
      <c r="CG640" s="22"/>
      <c r="CH640" s="22"/>
      <c r="CI640" s="22"/>
      <c r="CJ640" s="22"/>
      <c r="CK640" s="22"/>
      <c r="CL640" s="22"/>
      <c r="CM640" s="22"/>
      <c r="CN640" s="22"/>
      <c r="CO640" s="22"/>
      <c r="CP640" s="22"/>
      <c r="CQ640" s="22"/>
      <c r="CR640" s="22"/>
      <c r="CS640" s="22"/>
      <c r="CT640" s="22"/>
      <c r="CU640" s="22"/>
    </row>
    <row r="641" spans="1:99" ht="12.75" customHeight="1">
      <c r="A641" s="22"/>
      <c r="B641" s="63"/>
      <c r="C641" s="197"/>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c r="BO641" s="22"/>
      <c r="BP641" s="22"/>
      <c r="BQ641" s="22"/>
      <c r="BR641" s="22"/>
      <c r="BS641" s="22"/>
      <c r="BT641" s="22"/>
      <c r="BU641" s="22"/>
      <c r="BV641" s="22"/>
      <c r="BW641" s="22"/>
      <c r="BX641" s="22"/>
      <c r="BY641" s="22"/>
      <c r="BZ641" s="22"/>
      <c r="CA641" s="22"/>
      <c r="CB641" s="22"/>
      <c r="CC641" s="22"/>
      <c r="CD641" s="22"/>
      <c r="CE641" s="22"/>
      <c r="CF641" s="22"/>
      <c r="CG641" s="22"/>
      <c r="CH641" s="22"/>
      <c r="CI641" s="22"/>
      <c r="CJ641" s="22"/>
      <c r="CK641" s="22"/>
      <c r="CL641" s="22"/>
      <c r="CM641" s="22"/>
      <c r="CN641" s="22"/>
      <c r="CO641" s="22"/>
      <c r="CP641" s="22"/>
      <c r="CQ641" s="22"/>
      <c r="CR641" s="22"/>
      <c r="CS641" s="22"/>
      <c r="CT641" s="22"/>
      <c r="CU641" s="22"/>
    </row>
    <row r="642" spans="1:99" ht="12.75" customHeight="1">
      <c r="A642" s="22"/>
      <c r="B642" s="63"/>
      <c r="C642" s="197"/>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2"/>
      <c r="BB642" s="22"/>
      <c r="BC642" s="22"/>
      <c r="BD642" s="22"/>
      <c r="BE642" s="22"/>
      <c r="BF642" s="22"/>
      <c r="BG642" s="22"/>
      <c r="BH642" s="22"/>
      <c r="BI642" s="22"/>
      <c r="BJ642" s="22"/>
      <c r="BK642" s="22"/>
      <c r="BL642" s="22"/>
      <c r="BM642" s="22"/>
      <c r="BN642" s="22"/>
      <c r="BO642" s="22"/>
      <c r="BP642" s="22"/>
      <c r="BQ642" s="22"/>
      <c r="BR642" s="22"/>
      <c r="BS642" s="22"/>
      <c r="BT642" s="22"/>
      <c r="BU642" s="22"/>
      <c r="BV642" s="22"/>
      <c r="BW642" s="22"/>
      <c r="BX642" s="22"/>
      <c r="BY642" s="22"/>
      <c r="BZ642" s="22"/>
      <c r="CA642" s="22"/>
      <c r="CB642" s="22"/>
      <c r="CC642" s="22"/>
      <c r="CD642" s="22"/>
      <c r="CE642" s="22"/>
      <c r="CF642" s="22"/>
      <c r="CG642" s="22"/>
      <c r="CH642" s="22"/>
      <c r="CI642" s="22"/>
      <c r="CJ642" s="22"/>
      <c r="CK642" s="22"/>
      <c r="CL642" s="22"/>
      <c r="CM642" s="22"/>
      <c r="CN642" s="22"/>
      <c r="CO642" s="22"/>
      <c r="CP642" s="22"/>
      <c r="CQ642" s="22"/>
      <c r="CR642" s="22"/>
      <c r="CS642" s="22"/>
      <c r="CT642" s="22"/>
      <c r="CU642" s="22"/>
    </row>
    <row r="643" spans="1:99" ht="12.75" customHeight="1">
      <c r="A643" s="22"/>
      <c r="B643" s="63"/>
      <c r="C643" s="197"/>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c r="BO643" s="22"/>
      <c r="BP643" s="22"/>
      <c r="BQ643" s="22"/>
      <c r="BR643" s="22"/>
      <c r="BS643" s="22"/>
      <c r="BT643" s="22"/>
      <c r="BU643" s="22"/>
      <c r="BV643" s="22"/>
      <c r="BW643" s="22"/>
      <c r="BX643" s="22"/>
      <c r="BY643" s="22"/>
      <c r="BZ643" s="22"/>
      <c r="CA643" s="22"/>
      <c r="CB643" s="22"/>
      <c r="CC643" s="22"/>
      <c r="CD643" s="22"/>
      <c r="CE643" s="22"/>
      <c r="CF643" s="22"/>
      <c r="CG643" s="22"/>
      <c r="CH643" s="22"/>
      <c r="CI643" s="22"/>
      <c r="CJ643" s="22"/>
      <c r="CK643" s="22"/>
      <c r="CL643" s="22"/>
      <c r="CM643" s="22"/>
      <c r="CN643" s="22"/>
      <c r="CO643" s="22"/>
      <c r="CP643" s="22"/>
      <c r="CQ643" s="22"/>
      <c r="CR643" s="22"/>
      <c r="CS643" s="22"/>
      <c r="CT643" s="22"/>
      <c r="CU643" s="22"/>
    </row>
    <row r="644" spans="1:99" ht="12.75" customHeight="1">
      <c r="A644" s="22"/>
      <c r="B644" s="63"/>
      <c r="C644" s="197"/>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2"/>
      <c r="BB644" s="22"/>
      <c r="BC644" s="22"/>
      <c r="BD644" s="22"/>
      <c r="BE644" s="22"/>
      <c r="BF644" s="22"/>
      <c r="BG644" s="22"/>
      <c r="BH644" s="22"/>
      <c r="BI644" s="22"/>
      <c r="BJ644" s="22"/>
      <c r="BK644" s="22"/>
      <c r="BL644" s="22"/>
      <c r="BM644" s="22"/>
      <c r="BN644" s="22"/>
      <c r="BO644" s="22"/>
      <c r="BP644" s="22"/>
      <c r="BQ644" s="22"/>
      <c r="BR644" s="22"/>
      <c r="BS644" s="22"/>
      <c r="BT644" s="22"/>
      <c r="BU644" s="22"/>
      <c r="BV644" s="22"/>
      <c r="BW644" s="22"/>
      <c r="BX644" s="22"/>
      <c r="BY644" s="22"/>
      <c r="BZ644" s="22"/>
      <c r="CA644" s="22"/>
      <c r="CB644" s="22"/>
      <c r="CC644" s="22"/>
      <c r="CD644" s="22"/>
      <c r="CE644" s="22"/>
      <c r="CF644" s="22"/>
      <c r="CG644" s="22"/>
      <c r="CH644" s="22"/>
      <c r="CI644" s="22"/>
      <c r="CJ644" s="22"/>
      <c r="CK644" s="22"/>
      <c r="CL644" s="22"/>
      <c r="CM644" s="22"/>
      <c r="CN644" s="22"/>
      <c r="CO644" s="22"/>
      <c r="CP644" s="22"/>
      <c r="CQ644" s="22"/>
      <c r="CR644" s="22"/>
      <c r="CS644" s="22"/>
      <c r="CT644" s="22"/>
      <c r="CU644" s="22"/>
    </row>
    <row r="645" spans="1:99" ht="12.75" customHeight="1">
      <c r="A645" s="22"/>
      <c r="B645" s="63"/>
      <c r="C645" s="197"/>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2"/>
      <c r="AW645" s="22"/>
      <c r="AX645" s="22"/>
      <c r="AY645" s="22"/>
      <c r="AZ645" s="22"/>
      <c r="BA645" s="22"/>
      <c r="BB645" s="22"/>
      <c r="BC645" s="22"/>
      <c r="BD645" s="22"/>
      <c r="BE645" s="22"/>
      <c r="BF645" s="22"/>
      <c r="BG645" s="22"/>
      <c r="BH645" s="22"/>
      <c r="BI645" s="22"/>
      <c r="BJ645" s="22"/>
      <c r="BK645" s="22"/>
      <c r="BL645" s="22"/>
      <c r="BM645" s="22"/>
      <c r="BN645" s="22"/>
      <c r="BO645" s="22"/>
      <c r="BP645" s="22"/>
      <c r="BQ645" s="22"/>
      <c r="BR645" s="22"/>
      <c r="BS645" s="22"/>
      <c r="BT645" s="22"/>
      <c r="BU645" s="22"/>
      <c r="BV645" s="22"/>
      <c r="BW645" s="22"/>
      <c r="BX645" s="22"/>
      <c r="BY645" s="22"/>
      <c r="BZ645" s="22"/>
      <c r="CA645" s="22"/>
      <c r="CB645" s="22"/>
      <c r="CC645" s="22"/>
      <c r="CD645" s="22"/>
      <c r="CE645" s="22"/>
      <c r="CF645" s="22"/>
      <c r="CG645" s="22"/>
      <c r="CH645" s="22"/>
      <c r="CI645" s="22"/>
      <c r="CJ645" s="22"/>
      <c r="CK645" s="22"/>
      <c r="CL645" s="22"/>
      <c r="CM645" s="22"/>
      <c r="CN645" s="22"/>
      <c r="CO645" s="22"/>
      <c r="CP645" s="22"/>
      <c r="CQ645" s="22"/>
      <c r="CR645" s="22"/>
      <c r="CS645" s="22"/>
      <c r="CT645" s="22"/>
      <c r="CU645" s="22"/>
    </row>
    <row r="646" spans="1:99" ht="12.75" customHeight="1">
      <c r="A646" s="22"/>
      <c r="B646" s="63"/>
      <c r="C646" s="197"/>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c r="CG646" s="22"/>
      <c r="CH646" s="22"/>
      <c r="CI646" s="22"/>
      <c r="CJ646" s="22"/>
      <c r="CK646" s="22"/>
      <c r="CL646" s="22"/>
      <c r="CM646" s="22"/>
      <c r="CN646" s="22"/>
      <c r="CO646" s="22"/>
      <c r="CP646" s="22"/>
      <c r="CQ646" s="22"/>
      <c r="CR646" s="22"/>
      <c r="CS646" s="22"/>
      <c r="CT646" s="22"/>
      <c r="CU646" s="22"/>
    </row>
    <row r="647" spans="1:99" ht="12.75" customHeight="1">
      <c r="A647" s="22"/>
      <c r="B647" s="63"/>
      <c r="C647" s="197"/>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2"/>
      <c r="AW647" s="22"/>
      <c r="AX647" s="22"/>
      <c r="AY647" s="22"/>
      <c r="AZ647" s="22"/>
      <c r="BA647" s="22"/>
      <c r="BB647" s="22"/>
      <c r="BC647" s="22"/>
      <c r="BD647" s="22"/>
      <c r="BE647" s="22"/>
      <c r="BF647" s="22"/>
      <c r="BG647" s="22"/>
      <c r="BH647" s="22"/>
      <c r="BI647" s="22"/>
      <c r="BJ647" s="22"/>
      <c r="BK647" s="22"/>
      <c r="BL647" s="22"/>
      <c r="BM647" s="22"/>
      <c r="BN647" s="22"/>
      <c r="BO647" s="22"/>
      <c r="BP647" s="22"/>
      <c r="BQ647" s="22"/>
      <c r="BR647" s="22"/>
      <c r="BS647" s="22"/>
      <c r="BT647" s="22"/>
      <c r="BU647" s="22"/>
      <c r="BV647" s="22"/>
      <c r="BW647" s="22"/>
      <c r="BX647" s="22"/>
      <c r="BY647" s="22"/>
      <c r="BZ647" s="22"/>
      <c r="CA647" s="22"/>
      <c r="CB647" s="22"/>
      <c r="CC647" s="22"/>
      <c r="CD647" s="22"/>
      <c r="CE647" s="22"/>
      <c r="CF647" s="22"/>
      <c r="CG647" s="22"/>
      <c r="CH647" s="22"/>
      <c r="CI647" s="22"/>
      <c r="CJ647" s="22"/>
      <c r="CK647" s="22"/>
      <c r="CL647" s="22"/>
      <c r="CM647" s="22"/>
      <c r="CN647" s="22"/>
      <c r="CO647" s="22"/>
      <c r="CP647" s="22"/>
      <c r="CQ647" s="22"/>
      <c r="CR647" s="22"/>
      <c r="CS647" s="22"/>
      <c r="CT647" s="22"/>
      <c r="CU647" s="22"/>
    </row>
    <row r="648" spans="1:99" ht="12.75" customHeight="1">
      <c r="A648" s="22"/>
      <c r="B648" s="63"/>
      <c r="C648" s="197"/>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2"/>
      <c r="AW648" s="22"/>
      <c r="AX648" s="22"/>
      <c r="AY648" s="22"/>
      <c r="AZ648" s="22"/>
      <c r="BA648" s="22"/>
      <c r="BB648" s="22"/>
      <c r="BC648" s="22"/>
      <c r="BD648" s="22"/>
      <c r="BE648" s="22"/>
      <c r="BF648" s="22"/>
      <c r="BG648" s="22"/>
      <c r="BH648" s="22"/>
      <c r="BI648" s="22"/>
      <c r="BJ648" s="22"/>
      <c r="BK648" s="22"/>
      <c r="BL648" s="22"/>
      <c r="BM648" s="22"/>
      <c r="BN648" s="22"/>
      <c r="BO648" s="22"/>
      <c r="BP648" s="22"/>
      <c r="BQ648" s="22"/>
      <c r="BR648" s="22"/>
      <c r="BS648" s="22"/>
      <c r="BT648" s="22"/>
      <c r="BU648" s="22"/>
      <c r="BV648" s="22"/>
      <c r="BW648" s="22"/>
      <c r="BX648" s="22"/>
      <c r="BY648" s="22"/>
      <c r="BZ648" s="22"/>
      <c r="CA648" s="22"/>
      <c r="CB648" s="22"/>
      <c r="CC648" s="22"/>
      <c r="CD648" s="22"/>
      <c r="CE648" s="22"/>
      <c r="CF648" s="22"/>
      <c r="CG648" s="22"/>
      <c r="CH648" s="22"/>
      <c r="CI648" s="22"/>
      <c r="CJ648" s="22"/>
      <c r="CK648" s="22"/>
      <c r="CL648" s="22"/>
      <c r="CM648" s="22"/>
      <c r="CN648" s="22"/>
      <c r="CO648" s="22"/>
      <c r="CP648" s="22"/>
      <c r="CQ648" s="22"/>
      <c r="CR648" s="22"/>
      <c r="CS648" s="22"/>
      <c r="CT648" s="22"/>
      <c r="CU648" s="22"/>
    </row>
    <row r="649" spans="1:99" ht="12.75" customHeight="1">
      <c r="A649" s="22"/>
      <c r="B649" s="63"/>
      <c r="C649" s="197"/>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2"/>
      <c r="AW649" s="22"/>
      <c r="AX649" s="22"/>
      <c r="AY649" s="22"/>
      <c r="AZ649" s="22"/>
      <c r="BA649" s="22"/>
      <c r="BB649" s="22"/>
      <c r="BC649" s="22"/>
      <c r="BD649" s="22"/>
      <c r="BE649" s="22"/>
      <c r="BF649" s="22"/>
      <c r="BG649" s="22"/>
      <c r="BH649" s="22"/>
      <c r="BI649" s="22"/>
      <c r="BJ649" s="22"/>
      <c r="BK649" s="22"/>
      <c r="BL649" s="22"/>
      <c r="BM649" s="22"/>
      <c r="BN649" s="22"/>
      <c r="BO649" s="22"/>
      <c r="BP649" s="22"/>
      <c r="BQ649" s="22"/>
      <c r="BR649" s="22"/>
      <c r="BS649" s="22"/>
      <c r="BT649" s="22"/>
      <c r="BU649" s="22"/>
      <c r="BV649" s="22"/>
      <c r="BW649" s="22"/>
      <c r="BX649" s="22"/>
      <c r="BY649" s="22"/>
      <c r="BZ649" s="22"/>
      <c r="CA649" s="22"/>
      <c r="CB649" s="22"/>
      <c r="CC649" s="22"/>
      <c r="CD649" s="22"/>
      <c r="CE649" s="22"/>
      <c r="CF649" s="22"/>
      <c r="CG649" s="22"/>
      <c r="CH649" s="22"/>
      <c r="CI649" s="22"/>
      <c r="CJ649" s="22"/>
      <c r="CK649" s="22"/>
      <c r="CL649" s="22"/>
      <c r="CM649" s="22"/>
      <c r="CN649" s="22"/>
      <c r="CO649" s="22"/>
      <c r="CP649" s="22"/>
      <c r="CQ649" s="22"/>
      <c r="CR649" s="22"/>
      <c r="CS649" s="22"/>
      <c r="CT649" s="22"/>
      <c r="CU649" s="22"/>
    </row>
    <row r="650" spans="1:99" ht="12.75" customHeight="1">
      <c r="A650" s="22"/>
      <c r="B650" s="63"/>
      <c r="C650" s="197"/>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c r="BC650" s="22"/>
      <c r="BD650" s="22"/>
      <c r="BE650" s="22"/>
      <c r="BF650" s="22"/>
      <c r="BG650" s="22"/>
      <c r="BH650" s="22"/>
      <c r="BI650" s="22"/>
      <c r="BJ650" s="22"/>
      <c r="BK650" s="22"/>
      <c r="BL650" s="22"/>
      <c r="BM650" s="22"/>
      <c r="BN650" s="22"/>
      <c r="BO650" s="22"/>
      <c r="BP650" s="22"/>
      <c r="BQ650" s="22"/>
      <c r="BR650" s="22"/>
      <c r="BS650" s="22"/>
      <c r="BT650" s="22"/>
      <c r="BU650" s="22"/>
      <c r="BV650" s="22"/>
      <c r="BW650" s="22"/>
      <c r="BX650" s="22"/>
      <c r="BY650" s="22"/>
      <c r="BZ650" s="22"/>
      <c r="CA650" s="22"/>
      <c r="CB650" s="22"/>
      <c r="CC650" s="22"/>
      <c r="CD650" s="22"/>
      <c r="CE650" s="22"/>
      <c r="CF650" s="22"/>
      <c r="CG650" s="22"/>
      <c r="CH650" s="22"/>
      <c r="CI650" s="22"/>
      <c r="CJ650" s="22"/>
      <c r="CK650" s="22"/>
      <c r="CL650" s="22"/>
      <c r="CM650" s="22"/>
      <c r="CN650" s="22"/>
      <c r="CO650" s="22"/>
      <c r="CP650" s="22"/>
      <c r="CQ650" s="22"/>
      <c r="CR650" s="22"/>
      <c r="CS650" s="22"/>
      <c r="CT650" s="22"/>
      <c r="CU650" s="22"/>
    </row>
    <row r="651" spans="1:99" ht="12.75" customHeight="1">
      <c r="A651" s="22"/>
      <c r="B651" s="63"/>
      <c r="C651" s="197"/>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2"/>
      <c r="BN651" s="22"/>
      <c r="BO651" s="22"/>
      <c r="BP651" s="22"/>
      <c r="BQ651" s="22"/>
      <c r="BR651" s="22"/>
      <c r="BS651" s="22"/>
      <c r="BT651" s="22"/>
      <c r="BU651" s="22"/>
      <c r="BV651" s="22"/>
      <c r="BW651" s="22"/>
      <c r="BX651" s="22"/>
      <c r="BY651" s="22"/>
      <c r="BZ651" s="22"/>
      <c r="CA651" s="22"/>
      <c r="CB651" s="22"/>
      <c r="CC651" s="22"/>
      <c r="CD651" s="22"/>
      <c r="CE651" s="22"/>
      <c r="CF651" s="22"/>
      <c r="CG651" s="22"/>
      <c r="CH651" s="22"/>
      <c r="CI651" s="22"/>
      <c r="CJ651" s="22"/>
      <c r="CK651" s="22"/>
      <c r="CL651" s="22"/>
      <c r="CM651" s="22"/>
      <c r="CN651" s="22"/>
      <c r="CO651" s="22"/>
      <c r="CP651" s="22"/>
      <c r="CQ651" s="22"/>
      <c r="CR651" s="22"/>
      <c r="CS651" s="22"/>
      <c r="CT651" s="22"/>
      <c r="CU651" s="22"/>
    </row>
    <row r="652" spans="1:99" ht="12.75" customHeight="1">
      <c r="A652" s="22"/>
      <c r="B652" s="63"/>
      <c r="C652" s="197"/>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2"/>
      <c r="BN652" s="22"/>
      <c r="BO652" s="22"/>
      <c r="BP652" s="22"/>
      <c r="BQ652" s="22"/>
      <c r="BR652" s="22"/>
      <c r="BS652" s="22"/>
      <c r="BT652" s="22"/>
      <c r="BU652" s="22"/>
      <c r="BV652" s="22"/>
      <c r="BW652" s="22"/>
      <c r="BX652" s="22"/>
      <c r="BY652" s="22"/>
      <c r="BZ652" s="22"/>
      <c r="CA652" s="22"/>
      <c r="CB652" s="22"/>
      <c r="CC652" s="22"/>
      <c r="CD652" s="22"/>
      <c r="CE652" s="22"/>
      <c r="CF652" s="22"/>
      <c r="CG652" s="22"/>
      <c r="CH652" s="22"/>
      <c r="CI652" s="22"/>
      <c r="CJ652" s="22"/>
      <c r="CK652" s="22"/>
      <c r="CL652" s="22"/>
      <c r="CM652" s="22"/>
      <c r="CN652" s="22"/>
      <c r="CO652" s="22"/>
      <c r="CP652" s="22"/>
      <c r="CQ652" s="22"/>
      <c r="CR652" s="22"/>
      <c r="CS652" s="22"/>
      <c r="CT652" s="22"/>
      <c r="CU652" s="22"/>
    </row>
    <row r="653" spans="1:99" ht="12.75" customHeight="1">
      <c r="A653" s="22"/>
      <c r="B653" s="63"/>
      <c r="C653" s="197"/>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2"/>
      <c r="BN653" s="22"/>
      <c r="BO653" s="22"/>
      <c r="BP653" s="22"/>
      <c r="BQ653" s="22"/>
      <c r="BR653" s="22"/>
      <c r="BS653" s="22"/>
      <c r="BT653" s="22"/>
      <c r="BU653" s="22"/>
      <c r="BV653" s="22"/>
      <c r="BW653" s="22"/>
      <c r="BX653" s="22"/>
      <c r="BY653" s="22"/>
      <c r="BZ653" s="22"/>
      <c r="CA653" s="22"/>
      <c r="CB653" s="22"/>
      <c r="CC653" s="22"/>
      <c r="CD653" s="22"/>
      <c r="CE653" s="22"/>
      <c r="CF653" s="22"/>
      <c r="CG653" s="22"/>
      <c r="CH653" s="22"/>
      <c r="CI653" s="22"/>
      <c r="CJ653" s="22"/>
      <c r="CK653" s="22"/>
      <c r="CL653" s="22"/>
      <c r="CM653" s="22"/>
      <c r="CN653" s="22"/>
      <c r="CO653" s="22"/>
      <c r="CP653" s="22"/>
      <c r="CQ653" s="22"/>
      <c r="CR653" s="22"/>
      <c r="CS653" s="22"/>
      <c r="CT653" s="22"/>
      <c r="CU653" s="22"/>
    </row>
    <row r="654" spans="1:99" ht="12.75" customHeight="1">
      <c r="A654" s="22"/>
      <c r="B654" s="63"/>
      <c r="C654" s="197"/>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row>
    <row r="655" spans="1:99" ht="12.75" customHeight="1">
      <c r="A655" s="22"/>
      <c r="B655" s="63"/>
      <c r="C655" s="197"/>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c r="BC655" s="22"/>
      <c r="BD655" s="22"/>
      <c r="BE655" s="22"/>
      <c r="BF655" s="22"/>
      <c r="BG655" s="22"/>
      <c r="BH655" s="22"/>
      <c r="BI655" s="22"/>
      <c r="BJ655" s="22"/>
      <c r="BK655" s="22"/>
      <c r="BL655" s="22"/>
      <c r="BM655" s="22"/>
      <c r="BN655" s="22"/>
      <c r="BO655" s="22"/>
      <c r="BP655" s="22"/>
      <c r="BQ655" s="22"/>
      <c r="BR655" s="22"/>
      <c r="BS655" s="22"/>
      <c r="BT655" s="22"/>
      <c r="BU655" s="22"/>
      <c r="BV655" s="22"/>
      <c r="BW655" s="22"/>
      <c r="BX655" s="22"/>
      <c r="BY655" s="22"/>
      <c r="BZ655" s="22"/>
      <c r="CA655" s="22"/>
      <c r="CB655" s="22"/>
      <c r="CC655" s="22"/>
      <c r="CD655" s="22"/>
      <c r="CE655" s="22"/>
      <c r="CF655" s="22"/>
      <c r="CG655" s="22"/>
      <c r="CH655" s="22"/>
      <c r="CI655" s="22"/>
      <c r="CJ655" s="22"/>
      <c r="CK655" s="22"/>
      <c r="CL655" s="22"/>
      <c r="CM655" s="22"/>
      <c r="CN655" s="22"/>
      <c r="CO655" s="22"/>
      <c r="CP655" s="22"/>
      <c r="CQ655" s="22"/>
      <c r="CR655" s="22"/>
      <c r="CS655" s="22"/>
      <c r="CT655" s="22"/>
      <c r="CU655" s="22"/>
    </row>
    <row r="656" spans="1:99" ht="12.75" customHeight="1">
      <c r="A656" s="22"/>
      <c r="B656" s="63"/>
      <c r="C656" s="197"/>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c r="BZ656" s="22"/>
      <c r="CA656" s="22"/>
      <c r="CB656" s="22"/>
      <c r="CC656" s="22"/>
      <c r="CD656" s="22"/>
      <c r="CE656" s="22"/>
      <c r="CF656" s="22"/>
      <c r="CG656" s="22"/>
      <c r="CH656" s="22"/>
      <c r="CI656" s="22"/>
      <c r="CJ656" s="22"/>
      <c r="CK656" s="22"/>
      <c r="CL656" s="22"/>
      <c r="CM656" s="22"/>
      <c r="CN656" s="22"/>
      <c r="CO656" s="22"/>
      <c r="CP656" s="22"/>
      <c r="CQ656" s="22"/>
      <c r="CR656" s="22"/>
      <c r="CS656" s="22"/>
      <c r="CT656" s="22"/>
      <c r="CU656" s="22"/>
    </row>
    <row r="657" spans="1:99" ht="12.75" customHeight="1">
      <c r="A657" s="22"/>
      <c r="B657" s="63"/>
      <c r="C657" s="197"/>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c r="BO657" s="22"/>
      <c r="BP657" s="22"/>
      <c r="BQ657" s="22"/>
      <c r="BR657" s="22"/>
      <c r="BS657" s="22"/>
      <c r="BT657" s="22"/>
      <c r="BU657" s="22"/>
      <c r="BV657" s="22"/>
      <c r="BW657" s="22"/>
      <c r="BX657" s="22"/>
      <c r="BY657" s="22"/>
      <c r="BZ657" s="22"/>
      <c r="CA657" s="22"/>
      <c r="CB657" s="22"/>
      <c r="CC657" s="22"/>
      <c r="CD657" s="22"/>
      <c r="CE657" s="22"/>
      <c r="CF657" s="22"/>
      <c r="CG657" s="22"/>
      <c r="CH657" s="22"/>
      <c r="CI657" s="22"/>
      <c r="CJ657" s="22"/>
      <c r="CK657" s="22"/>
      <c r="CL657" s="22"/>
      <c r="CM657" s="22"/>
      <c r="CN657" s="22"/>
      <c r="CO657" s="22"/>
      <c r="CP657" s="22"/>
      <c r="CQ657" s="22"/>
      <c r="CR657" s="22"/>
      <c r="CS657" s="22"/>
      <c r="CT657" s="22"/>
      <c r="CU657" s="22"/>
    </row>
    <row r="658" spans="1:99" ht="12.75" customHeight="1">
      <c r="A658" s="22"/>
      <c r="B658" s="63"/>
      <c r="C658" s="197"/>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2"/>
      <c r="BY658" s="22"/>
      <c r="BZ658" s="22"/>
      <c r="CA658" s="22"/>
      <c r="CB658" s="22"/>
      <c r="CC658" s="22"/>
      <c r="CD658" s="22"/>
      <c r="CE658" s="22"/>
      <c r="CF658" s="22"/>
      <c r="CG658" s="22"/>
      <c r="CH658" s="22"/>
      <c r="CI658" s="22"/>
      <c r="CJ658" s="22"/>
      <c r="CK658" s="22"/>
      <c r="CL658" s="22"/>
      <c r="CM658" s="22"/>
      <c r="CN658" s="22"/>
      <c r="CO658" s="22"/>
      <c r="CP658" s="22"/>
      <c r="CQ658" s="22"/>
      <c r="CR658" s="22"/>
      <c r="CS658" s="22"/>
      <c r="CT658" s="22"/>
      <c r="CU658" s="22"/>
    </row>
    <row r="659" spans="1:99" ht="12.75" customHeight="1">
      <c r="A659" s="22"/>
      <c r="B659" s="63"/>
      <c r="C659" s="197"/>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2"/>
      <c r="BY659" s="22"/>
      <c r="BZ659" s="22"/>
      <c r="CA659" s="22"/>
      <c r="CB659" s="22"/>
      <c r="CC659" s="22"/>
      <c r="CD659" s="22"/>
      <c r="CE659" s="22"/>
      <c r="CF659" s="22"/>
      <c r="CG659" s="22"/>
      <c r="CH659" s="22"/>
      <c r="CI659" s="22"/>
      <c r="CJ659" s="22"/>
      <c r="CK659" s="22"/>
      <c r="CL659" s="22"/>
      <c r="CM659" s="22"/>
      <c r="CN659" s="22"/>
      <c r="CO659" s="22"/>
      <c r="CP659" s="22"/>
      <c r="CQ659" s="22"/>
      <c r="CR659" s="22"/>
      <c r="CS659" s="22"/>
      <c r="CT659" s="22"/>
      <c r="CU659" s="22"/>
    </row>
    <row r="660" spans="1:99" ht="12.75" customHeight="1">
      <c r="A660" s="22"/>
      <c r="B660" s="63"/>
      <c r="C660" s="197"/>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2"/>
      <c r="BY660" s="22"/>
      <c r="BZ660" s="22"/>
      <c r="CA660" s="22"/>
      <c r="CB660" s="22"/>
      <c r="CC660" s="22"/>
      <c r="CD660" s="22"/>
      <c r="CE660" s="22"/>
      <c r="CF660" s="22"/>
      <c r="CG660" s="22"/>
      <c r="CH660" s="22"/>
      <c r="CI660" s="22"/>
      <c r="CJ660" s="22"/>
      <c r="CK660" s="22"/>
      <c r="CL660" s="22"/>
      <c r="CM660" s="22"/>
      <c r="CN660" s="22"/>
      <c r="CO660" s="22"/>
      <c r="CP660" s="22"/>
      <c r="CQ660" s="22"/>
      <c r="CR660" s="22"/>
      <c r="CS660" s="22"/>
      <c r="CT660" s="22"/>
      <c r="CU660" s="22"/>
    </row>
    <row r="661" spans="1:99" ht="12.75" customHeight="1">
      <c r="A661" s="22"/>
      <c r="B661" s="63"/>
      <c r="C661" s="197"/>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c r="BO661" s="22"/>
      <c r="BP661" s="22"/>
      <c r="BQ661" s="22"/>
      <c r="BR661" s="22"/>
      <c r="BS661" s="22"/>
      <c r="BT661" s="22"/>
      <c r="BU661" s="22"/>
      <c r="BV661" s="22"/>
      <c r="BW661" s="22"/>
      <c r="BX661" s="22"/>
      <c r="BY661" s="22"/>
      <c r="BZ661" s="22"/>
      <c r="CA661" s="22"/>
      <c r="CB661" s="22"/>
      <c r="CC661" s="22"/>
      <c r="CD661" s="22"/>
      <c r="CE661" s="22"/>
      <c r="CF661" s="22"/>
      <c r="CG661" s="22"/>
      <c r="CH661" s="22"/>
      <c r="CI661" s="22"/>
      <c r="CJ661" s="22"/>
      <c r="CK661" s="22"/>
      <c r="CL661" s="22"/>
      <c r="CM661" s="22"/>
      <c r="CN661" s="22"/>
      <c r="CO661" s="22"/>
      <c r="CP661" s="22"/>
      <c r="CQ661" s="22"/>
      <c r="CR661" s="22"/>
      <c r="CS661" s="22"/>
      <c r="CT661" s="22"/>
      <c r="CU661" s="22"/>
    </row>
    <row r="662" spans="1:99" ht="12.75" customHeight="1">
      <c r="A662" s="22"/>
      <c r="B662" s="63"/>
      <c r="C662" s="197"/>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row>
    <row r="663" spans="1:99" ht="12.75" customHeight="1">
      <c r="A663" s="22"/>
      <c r="B663" s="63"/>
      <c r="C663" s="197"/>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c r="CD663" s="22"/>
      <c r="CE663" s="22"/>
      <c r="CF663" s="22"/>
      <c r="CG663" s="22"/>
      <c r="CH663" s="22"/>
      <c r="CI663" s="22"/>
      <c r="CJ663" s="22"/>
      <c r="CK663" s="22"/>
      <c r="CL663" s="22"/>
      <c r="CM663" s="22"/>
      <c r="CN663" s="22"/>
      <c r="CO663" s="22"/>
      <c r="CP663" s="22"/>
      <c r="CQ663" s="22"/>
      <c r="CR663" s="22"/>
      <c r="CS663" s="22"/>
      <c r="CT663" s="22"/>
      <c r="CU663" s="22"/>
    </row>
    <row r="664" spans="1:99" ht="12.75" customHeight="1">
      <c r="A664" s="22"/>
      <c r="B664" s="63"/>
      <c r="C664" s="197"/>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c r="BO664" s="22"/>
      <c r="BP664" s="22"/>
      <c r="BQ664" s="22"/>
      <c r="BR664" s="22"/>
      <c r="BS664" s="22"/>
      <c r="BT664" s="22"/>
      <c r="BU664" s="22"/>
      <c r="BV664" s="22"/>
      <c r="BW664" s="22"/>
      <c r="BX664" s="22"/>
      <c r="BY664" s="22"/>
      <c r="BZ664" s="22"/>
      <c r="CA664" s="22"/>
      <c r="CB664" s="22"/>
      <c r="CC664" s="22"/>
      <c r="CD664" s="22"/>
      <c r="CE664" s="22"/>
      <c r="CF664" s="22"/>
      <c r="CG664" s="22"/>
      <c r="CH664" s="22"/>
      <c r="CI664" s="22"/>
      <c r="CJ664" s="22"/>
      <c r="CK664" s="22"/>
      <c r="CL664" s="22"/>
      <c r="CM664" s="22"/>
      <c r="CN664" s="22"/>
      <c r="CO664" s="22"/>
      <c r="CP664" s="22"/>
      <c r="CQ664" s="22"/>
      <c r="CR664" s="22"/>
      <c r="CS664" s="22"/>
      <c r="CT664" s="22"/>
      <c r="CU664" s="22"/>
    </row>
    <row r="665" spans="1:99" ht="12.75" customHeight="1">
      <c r="A665" s="22"/>
      <c r="B665" s="63"/>
      <c r="C665" s="197"/>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2"/>
      <c r="BY665" s="22"/>
      <c r="BZ665" s="22"/>
      <c r="CA665" s="22"/>
      <c r="CB665" s="22"/>
      <c r="CC665" s="22"/>
      <c r="CD665" s="22"/>
      <c r="CE665" s="22"/>
      <c r="CF665" s="22"/>
      <c r="CG665" s="22"/>
      <c r="CH665" s="22"/>
      <c r="CI665" s="22"/>
      <c r="CJ665" s="22"/>
      <c r="CK665" s="22"/>
      <c r="CL665" s="22"/>
      <c r="CM665" s="22"/>
      <c r="CN665" s="22"/>
      <c r="CO665" s="22"/>
      <c r="CP665" s="22"/>
      <c r="CQ665" s="22"/>
      <c r="CR665" s="22"/>
      <c r="CS665" s="22"/>
      <c r="CT665" s="22"/>
      <c r="CU665" s="22"/>
    </row>
    <row r="666" spans="1:99" ht="12.75" customHeight="1">
      <c r="A666" s="22"/>
      <c r="B666" s="63"/>
      <c r="C666" s="197"/>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c r="CG666" s="22"/>
      <c r="CH666" s="22"/>
      <c r="CI666" s="22"/>
      <c r="CJ666" s="22"/>
      <c r="CK666" s="22"/>
      <c r="CL666" s="22"/>
      <c r="CM666" s="22"/>
      <c r="CN666" s="22"/>
      <c r="CO666" s="22"/>
      <c r="CP666" s="22"/>
      <c r="CQ666" s="22"/>
      <c r="CR666" s="22"/>
      <c r="CS666" s="22"/>
      <c r="CT666" s="22"/>
      <c r="CU666" s="22"/>
    </row>
    <row r="667" spans="1:99" ht="12.75" customHeight="1">
      <c r="A667" s="22"/>
      <c r="B667" s="63"/>
      <c r="C667" s="197"/>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c r="BZ667" s="22"/>
      <c r="CA667" s="22"/>
      <c r="CB667" s="22"/>
      <c r="CC667" s="22"/>
      <c r="CD667" s="22"/>
      <c r="CE667" s="22"/>
      <c r="CF667" s="22"/>
      <c r="CG667" s="22"/>
      <c r="CH667" s="22"/>
      <c r="CI667" s="22"/>
      <c r="CJ667" s="22"/>
      <c r="CK667" s="22"/>
      <c r="CL667" s="22"/>
      <c r="CM667" s="22"/>
      <c r="CN667" s="22"/>
      <c r="CO667" s="22"/>
      <c r="CP667" s="22"/>
      <c r="CQ667" s="22"/>
      <c r="CR667" s="22"/>
      <c r="CS667" s="22"/>
      <c r="CT667" s="22"/>
      <c r="CU667" s="22"/>
    </row>
    <row r="668" spans="1:99" ht="12.75" customHeight="1">
      <c r="A668" s="22"/>
      <c r="B668" s="63"/>
      <c r="C668" s="197"/>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c r="BO668" s="22"/>
      <c r="BP668" s="22"/>
      <c r="BQ668" s="22"/>
      <c r="BR668" s="22"/>
      <c r="BS668" s="22"/>
      <c r="BT668" s="22"/>
      <c r="BU668" s="22"/>
      <c r="BV668" s="22"/>
      <c r="BW668" s="22"/>
      <c r="BX668" s="22"/>
      <c r="BY668" s="22"/>
      <c r="BZ668" s="22"/>
      <c r="CA668" s="22"/>
      <c r="CB668" s="22"/>
      <c r="CC668" s="22"/>
      <c r="CD668" s="22"/>
      <c r="CE668" s="22"/>
      <c r="CF668" s="22"/>
      <c r="CG668" s="22"/>
      <c r="CH668" s="22"/>
      <c r="CI668" s="22"/>
      <c r="CJ668" s="22"/>
      <c r="CK668" s="22"/>
      <c r="CL668" s="22"/>
      <c r="CM668" s="22"/>
      <c r="CN668" s="22"/>
      <c r="CO668" s="22"/>
      <c r="CP668" s="22"/>
      <c r="CQ668" s="22"/>
      <c r="CR668" s="22"/>
      <c r="CS668" s="22"/>
      <c r="CT668" s="22"/>
      <c r="CU668" s="22"/>
    </row>
    <row r="669" spans="1:99" ht="12.75" customHeight="1">
      <c r="A669" s="22"/>
      <c r="B669" s="63"/>
      <c r="C669" s="197"/>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2"/>
      <c r="BY669" s="22"/>
      <c r="BZ669" s="22"/>
      <c r="CA669" s="22"/>
      <c r="CB669" s="22"/>
      <c r="CC669" s="22"/>
      <c r="CD669" s="22"/>
      <c r="CE669" s="22"/>
      <c r="CF669" s="22"/>
      <c r="CG669" s="22"/>
      <c r="CH669" s="22"/>
      <c r="CI669" s="22"/>
      <c r="CJ669" s="22"/>
      <c r="CK669" s="22"/>
      <c r="CL669" s="22"/>
      <c r="CM669" s="22"/>
      <c r="CN669" s="22"/>
      <c r="CO669" s="22"/>
      <c r="CP669" s="22"/>
      <c r="CQ669" s="22"/>
      <c r="CR669" s="22"/>
      <c r="CS669" s="22"/>
      <c r="CT669" s="22"/>
      <c r="CU669" s="22"/>
    </row>
    <row r="670" spans="1:99" ht="12.75" customHeight="1">
      <c r="A670" s="22"/>
      <c r="B670" s="63"/>
      <c r="C670" s="197"/>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row>
    <row r="671" spans="1:99" ht="12.75" customHeight="1">
      <c r="A671" s="22"/>
      <c r="B671" s="63"/>
      <c r="C671" s="197"/>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c r="BZ671" s="22"/>
      <c r="CA671" s="22"/>
      <c r="CB671" s="22"/>
      <c r="CC671" s="22"/>
      <c r="CD671" s="22"/>
      <c r="CE671" s="22"/>
      <c r="CF671" s="22"/>
      <c r="CG671" s="22"/>
      <c r="CH671" s="22"/>
      <c r="CI671" s="22"/>
      <c r="CJ671" s="22"/>
      <c r="CK671" s="22"/>
      <c r="CL671" s="22"/>
      <c r="CM671" s="22"/>
      <c r="CN671" s="22"/>
      <c r="CO671" s="22"/>
      <c r="CP671" s="22"/>
      <c r="CQ671" s="22"/>
      <c r="CR671" s="22"/>
      <c r="CS671" s="22"/>
      <c r="CT671" s="22"/>
      <c r="CU671" s="22"/>
    </row>
    <row r="672" spans="1:99" ht="12.75" customHeight="1">
      <c r="A672" s="22"/>
      <c r="B672" s="63"/>
      <c r="C672" s="197"/>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2"/>
      <c r="BY672" s="22"/>
      <c r="BZ672" s="22"/>
      <c r="CA672" s="22"/>
      <c r="CB672" s="22"/>
      <c r="CC672" s="22"/>
      <c r="CD672" s="22"/>
      <c r="CE672" s="22"/>
      <c r="CF672" s="22"/>
      <c r="CG672" s="22"/>
      <c r="CH672" s="22"/>
      <c r="CI672" s="22"/>
      <c r="CJ672" s="22"/>
      <c r="CK672" s="22"/>
      <c r="CL672" s="22"/>
      <c r="CM672" s="22"/>
      <c r="CN672" s="22"/>
      <c r="CO672" s="22"/>
      <c r="CP672" s="22"/>
      <c r="CQ672" s="22"/>
      <c r="CR672" s="22"/>
      <c r="CS672" s="22"/>
      <c r="CT672" s="22"/>
      <c r="CU672" s="22"/>
    </row>
    <row r="673" spans="1:99" ht="12.75" customHeight="1">
      <c r="A673" s="22"/>
      <c r="B673" s="63"/>
      <c r="C673" s="197"/>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2"/>
      <c r="BY673" s="22"/>
      <c r="BZ673" s="22"/>
      <c r="CA673" s="22"/>
      <c r="CB673" s="22"/>
      <c r="CC673" s="22"/>
      <c r="CD673" s="22"/>
      <c r="CE673" s="22"/>
      <c r="CF673" s="22"/>
      <c r="CG673" s="22"/>
      <c r="CH673" s="22"/>
      <c r="CI673" s="22"/>
      <c r="CJ673" s="22"/>
      <c r="CK673" s="22"/>
      <c r="CL673" s="22"/>
      <c r="CM673" s="22"/>
      <c r="CN673" s="22"/>
      <c r="CO673" s="22"/>
      <c r="CP673" s="22"/>
      <c r="CQ673" s="22"/>
      <c r="CR673" s="22"/>
      <c r="CS673" s="22"/>
      <c r="CT673" s="22"/>
      <c r="CU673" s="22"/>
    </row>
    <row r="674" spans="1:99" ht="12.75" customHeight="1">
      <c r="A674" s="22"/>
      <c r="B674" s="63"/>
      <c r="C674" s="197"/>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c r="BZ674" s="22"/>
      <c r="CA674" s="22"/>
      <c r="CB674" s="22"/>
      <c r="CC674" s="22"/>
      <c r="CD674" s="22"/>
      <c r="CE674" s="22"/>
      <c r="CF674" s="22"/>
      <c r="CG674" s="22"/>
      <c r="CH674" s="22"/>
      <c r="CI674" s="22"/>
      <c r="CJ674" s="22"/>
      <c r="CK674" s="22"/>
      <c r="CL674" s="22"/>
      <c r="CM674" s="22"/>
      <c r="CN674" s="22"/>
      <c r="CO674" s="22"/>
      <c r="CP674" s="22"/>
      <c r="CQ674" s="22"/>
      <c r="CR674" s="22"/>
      <c r="CS674" s="22"/>
      <c r="CT674" s="22"/>
      <c r="CU674" s="22"/>
    </row>
    <row r="675" spans="1:99" ht="12.75" customHeight="1">
      <c r="A675" s="22"/>
      <c r="B675" s="63"/>
      <c r="C675" s="197"/>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c r="BZ675" s="22"/>
      <c r="CA675" s="22"/>
      <c r="CB675" s="22"/>
      <c r="CC675" s="22"/>
      <c r="CD675" s="22"/>
      <c r="CE675" s="22"/>
      <c r="CF675" s="22"/>
      <c r="CG675" s="22"/>
      <c r="CH675" s="22"/>
      <c r="CI675" s="22"/>
      <c r="CJ675" s="22"/>
      <c r="CK675" s="22"/>
      <c r="CL675" s="22"/>
      <c r="CM675" s="22"/>
      <c r="CN675" s="22"/>
      <c r="CO675" s="22"/>
      <c r="CP675" s="22"/>
      <c r="CQ675" s="22"/>
      <c r="CR675" s="22"/>
      <c r="CS675" s="22"/>
      <c r="CT675" s="22"/>
      <c r="CU675" s="22"/>
    </row>
    <row r="676" spans="1:99" ht="12.75" customHeight="1">
      <c r="A676" s="22"/>
      <c r="B676" s="63"/>
      <c r="C676" s="197"/>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c r="CD676" s="22"/>
      <c r="CE676" s="22"/>
      <c r="CF676" s="22"/>
      <c r="CG676" s="22"/>
      <c r="CH676" s="22"/>
      <c r="CI676" s="22"/>
      <c r="CJ676" s="22"/>
      <c r="CK676" s="22"/>
      <c r="CL676" s="22"/>
      <c r="CM676" s="22"/>
      <c r="CN676" s="22"/>
      <c r="CO676" s="22"/>
      <c r="CP676" s="22"/>
      <c r="CQ676" s="22"/>
      <c r="CR676" s="22"/>
      <c r="CS676" s="22"/>
      <c r="CT676" s="22"/>
      <c r="CU676" s="22"/>
    </row>
    <row r="677" spans="1:99" ht="12.75" customHeight="1">
      <c r="A677" s="22"/>
      <c r="B677" s="63"/>
      <c r="C677" s="197"/>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2"/>
      <c r="BY677" s="22"/>
      <c r="BZ677" s="22"/>
      <c r="CA677" s="22"/>
      <c r="CB677" s="22"/>
      <c r="CC677" s="22"/>
      <c r="CD677" s="22"/>
      <c r="CE677" s="22"/>
      <c r="CF677" s="22"/>
      <c r="CG677" s="22"/>
      <c r="CH677" s="22"/>
      <c r="CI677" s="22"/>
      <c r="CJ677" s="22"/>
      <c r="CK677" s="22"/>
      <c r="CL677" s="22"/>
      <c r="CM677" s="22"/>
      <c r="CN677" s="22"/>
      <c r="CO677" s="22"/>
      <c r="CP677" s="22"/>
      <c r="CQ677" s="22"/>
      <c r="CR677" s="22"/>
      <c r="CS677" s="22"/>
      <c r="CT677" s="22"/>
      <c r="CU677" s="22"/>
    </row>
    <row r="678" spans="1:99" ht="12.75" customHeight="1">
      <c r="A678" s="22"/>
      <c r="B678" s="63"/>
      <c r="C678" s="197"/>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row>
    <row r="679" spans="1:99" ht="12.75" customHeight="1">
      <c r="A679" s="22"/>
      <c r="B679" s="63"/>
      <c r="C679" s="197"/>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c r="CD679" s="22"/>
      <c r="CE679" s="22"/>
      <c r="CF679" s="22"/>
      <c r="CG679" s="22"/>
      <c r="CH679" s="22"/>
      <c r="CI679" s="22"/>
      <c r="CJ679" s="22"/>
      <c r="CK679" s="22"/>
      <c r="CL679" s="22"/>
      <c r="CM679" s="22"/>
      <c r="CN679" s="22"/>
      <c r="CO679" s="22"/>
      <c r="CP679" s="22"/>
      <c r="CQ679" s="22"/>
      <c r="CR679" s="22"/>
      <c r="CS679" s="22"/>
      <c r="CT679" s="22"/>
      <c r="CU679" s="22"/>
    </row>
    <row r="680" spans="1:99" ht="12.75" customHeight="1">
      <c r="A680" s="22"/>
      <c r="B680" s="63"/>
      <c r="C680" s="197"/>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c r="CD680" s="22"/>
      <c r="CE680" s="22"/>
      <c r="CF680" s="22"/>
      <c r="CG680" s="22"/>
      <c r="CH680" s="22"/>
      <c r="CI680" s="22"/>
      <c r="CJ680" s="22"/>
      <c r="CK680" s="22"/>
      <c r="CL680" s="22"/>
      <c r="CM680" s="22"/>
      <c r="CN680" s="22"/>
      <c r="CO680" s="22"/>
      <c r="CP680" s="22"/>
      <c r="CQ680" s="22"/>
      <c r="CR680" s="22"/>
      <c r="CS680" s="22"/>
      <c r="CT680" s="22"/>
      <c r="CU680" s="22"/>
    </row>
    <row r="681" spans="1:99" ht="12.75" customHeight="1">
      <c r="A681" s="22"/>
      <c r="B681" s="63"/>
      <c r="C681" s="197"/>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c r="BZ681" s="22"/>
      <c r="CA681" s="22"/>
      <c r="CB681" s="22"/>
      <c r="CC681" s="22"/>
      <c r="CD681" s="22"/>
      <c r="CE681" s="22"/>
      <c r="CF681" s="22"/>
      <c r="CG681" s="22"/>
      <c r="CH681" s="22"/>
      <c r="CI681" s="22"/>
      <c r="CJ681" s="22"/>
      <c r="CK681" s="22"/>
      <c r="CL681" s="22"/>
      <c r="CM681" s="22"/>
      <c r="CN681" s="22"/>
      <c r="CO681" s="22"/>
      <c r="CP681" s="22"/>
      <c r="CQ681" s="22"/>
      <c r="CR681" s="22"/>
      <c r="CS681" s="22"/>
      <c r="CT681" s="22"/>
      <c r="CU681" s="22"/>
    </row>
    <row r="682" spans="1:99" ht="12.75" customHeight="1">
      <c r="A682" s="22"/>
      <c r="B682" s="63"/>
      <c r="C682" s="197"/>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c r="CD682" s="22"/>
      <c r="CE682" s="22"/>
      <c r="CF682" s="22"/>
      <c r="CG682" s="22"/>
      <c r="CH682" s="22"/>
      <c r="CI682" s="22"/>
      <c r="CJ682" s="22"/>
      <c r="CK682" s="22"/>
      <c r="CL682" s="22"/>
      <c r="CM682" s="22"/>
      <c r="CN682" s="22"/>
      <c r="CO682" s="22"/>
      <c r="CP682" s="22"/>
      <c r="CQ682" s="22"/>
      <c r="CR682" s="22"/>
      <c r="CS682" s="22"/>
      <c r="CT682" s="22"/>
      <c r="CU682" s="22"/>
    </row>
    <row r="683" spans="1:99" ht="12.75" customHeight="1">
      <c r="A683" s="22"/>
      <c r="B683" s="63"/>
      <c r="C683" s="197"/>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c r="BO683" s="22"/>
      <c r="BP683" s="22"/>
      <c r="BQ683" s="22"/>
      <c r="BR683" s="22"/>
      <c r="BS683" s="22"/>
      <c r="BT683" s="22"/>
      <c r="BU683" s="22"/>
      <c r="BV683" s="22"/>
      <c r="BW683" s="22"/>
      <c r="BX683" s="22"/>
      <c r="BY683" s="22"/>
      <c r="BZ683" s="22"/>
      <c r="CA683" s="22"/>
      <c r="CB683" s="22"/>
      <c r="CC683" s="22"/>
      <c r="CD683" s="22"/>
      <c r="CE683" s="22"/>
      <c r="CF683" s="22"/>
      <c r="CG683" s="22"/>
      <c r="CH683" s="22"/>
      <c r="CI683" s="22"/>
      <c r="CJ683" s="22"/>
      <c r="CK683" s="22"/>
      <c r="CL683" s="22"/>
      <c r="CM683" s="22"/>
      <c r="CN683" s="22"/>
      <c r="CO683" s="22"/>
      <c r="CP683" s="22"/>
      <c r="CQ683" s="22"/>
      <c r="CR683" s="22"/>
      <c r="CS683" s="22"/>
      <c r="CT683" s="22"/>
      <c r="CU683" s="22"/>
    </row>
    <row r="684" spans="1:99" ht="12.75" customHeight="1">
      <c r="A684" s="22"/>
      <c r="B684" s="63"/>
      <c r="C684" s="197"/>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c r="BO684" s="22"/>
      <c r="BP684" s="22"/>
      <c r="BQ684" s="22"/>
      <c r="BR684" s="22"/>
      <c r="BS684" s="22"/>
      <c r="BT684" s="22"/>
      <c r="BU684" s="22"/>
      <c r="BV684" s="22"/>
      <c r="BW684" s="22"/>
      <c r="BX684" s="22"/>
      <c r="BY684" s="22"/>
      <c r="BZ684" s="22"/>
      <c r="CA684" s="22"/>
      <c r="CB684" s="22"/>
      <c r="CC684" s="22"/>
      <c r="CD684" s="22"/>
      <c r="CE684" s="22"/>
      <c r="CF684" s="22"/>
      <c r="CG684" s="22"/>
      <c r="CH684" s="22"/>
      <c r="CI684" s="22"/>
      <c r="CJ684" s="22"/>
      <c r="CK684" s="22"/>
      <c r="CL684" s="22"/>
      <c r="CM684" s="22"/>
      <c r="CN684" s="22"/>
      <c r="CO684" s="22"/>
      <c r="CP684" s="22"/>
      <c r="CQ684" s="22"/>
      <c r="CR684" s="22"/>
      <c r="CS684" s="22"/>
      <c r="CT684" s="22"/>
      <c r="CU684" s="22"/>
    </row>
    <row r="685" spans="1:99" ht="12.75" customHeight="1">
      <c r="A685" s="22"/>
      <c r="B685" s="63"/>
      <c r="C685" s="197"/>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2"/>
      <c r="BY685" s="22"/>
      <c r="BZ685" s="22"/>
      <c r="CA685" s="22"/>
      <c r="CB685" s="22"/>
      <c r="CC685" s="22"/>
      <c r="CD685" s="22"/>
      <c r="CE685" s="22"/>
      <c r="CF685" s="22"/>
      <c r="CG685" s="22"/>
      <c r="CH685" s="22"/>
      <c r="CI685" s="22"/>
      <c r="CJ685" s="22"/>
      <c r="CK685" s="22"/>
      <c r="CL685" s="22"/>
      <c r="CM685" s="22"/>
      <c r="CN685" s="22"/>
      <c r="CO685" s="22"/>
      <c r="CP685" s="22"/>
      <c r="CQ685" s="22"/>
      <c r="CR685" s="22"/>
      <c r="CS685" s="22"/>
      <c r="CT685" s="22"/>
      <c r="CU685" s="22"/>
    </row>
    <row r="686" spans="1:99" ht="12.75" customHeight="1">
      <c r="A686" s="22"/>
      <c r="B686" s="63"/>
      <c r="C686" s="197"/>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row>
    <row r="687" spans="1:99" ht="12.75" customHeight="1">
      <c r="A687" s="22"/>
      <c r="B687" s="63"/>
      <c r="C687" s="197"/>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2"/>
      <c r="BY687" s="22"/>
      <c r="BZ687" s="22"/>
      <c r="CA687" s="22"/>
      <c r="CB687" s="22"/>
      <c r="CC687" s="22"/>
      <c r="CD687" s="22"/>
      <c r="CE687" s="22"/>
      <c r="CF687" s="22"/>
      <c r="CG687" s="22"/>
      <c r="CH687" s="22"/>
      <c r="CI687" s="22"/>
      <c r="CJ687" s="22"/>
      <c r="CK687" s="22"/>
      <c r="CL687" s="22"/>
      <c r="CM687" s="22"/>
      <c r="CN687" s="22"/>
      <c r="CO687" s="22"/>
      <c r="CP687" s="22"/>
      <c r="CQ687" s="22"/>
      <c r="CR687" s="22"/>
      <c r="CS687" s="22"/>
      <c r="CT687" s="22"/>
      <c r="CU687" s="22"/>
    </row>
    <row r="688" spans="1:99" ht="12.75" customHeight="1">
      <c r="A688" s="22"/>
      <c r="B688" s="63"/>
      <c r="C688" s="197"/>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c r="BO688" s="22"/>
      <c r="BP688" s="22"/>
      <c r="BQ688" s="22"/>
      <c r="BR688" s="22"/>
      <c r="BS688" s="22"/>
      <c r="BT688" s="22"/>
      <c r="BU688" s="22"/>
      <c r="BV688" s="22"/>
      <c r="BW688" s="22"/>
      <c r="BX688" s="22"/>
      <c r="BY688" s="22"/>
      <c r="BZ688" s="22"/>
      <c r="CA688" s="22"/>
      <c r="CB688" s="22"/>
      <c r="CC688" s="22"/>
      <c r="CD688" s="22"/>
      <c r="CE688" s="22"/>
      <c r="CF688" s="22"/>
      <c r="CG688" s="22"/>
      <c r="CH688" s="22"/>
      <c r="CI688" s="22"/>
      <c r="CJ688" s="22"/>
      <c r="CK688" s="22"/>
      <c r="CL688" s="22"/>
      <c r="CM688" s="22"/>
      <c r="CN688" s="22"/>
      <c r="CO688" s="22"/>
      <c r="CP688" s="22"/>
      <c r="CQ688" s="22"/>
      <c r="CR688" s="22"/>
      <c r="CS688" s="22"/>
      <c r="CT688" s="22"/>
      <c r="CU688" s="22"/>
    </row>
    <row r="689" spans="1:99" ht="12.75" customHeight="1">
      <c r="A689" s="22"/>
      <c r="B689" s="63"/>
      <c r="C689" s="197"/>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c r="BO689" s="22"/>
      <c r="BP689" s="22"/>
      <c r="BQ689" s="22"/>
      <c r="BR689" s="22"/>
      <c r="BS689" s="22"/>
      <c r="BT689" s="22"/>
      <c r="BU689" s="22"/>
      <c r="BV689" s="22"/>
      <c r="BW689" s="22"/>
      <c r="BX689" s="22"/>
      <c r="BY689" s="22"/>
      <c r="BZ689" s="22"/>
      <c r="CA689" s="22"/>
      <c r="CB689" s="22"/>
      <c r="CC689" s="22"/>
      <c r="CD689" s="22"/>
      <c r="CE689" s="22"/>
      <c r="CF689" s="22"/>
      <c r="CG689" s="22"/>
      <c r="CH689" s="22"/>
      <c r="CI689" s="22"/>
      <c r="CJ689" s="22"/>
      <c r="CK689" s="22"/>
      <c r="CL689" s="22"/>
      <c r="CM689" s="22"/>
      <c r="CN689" s="22"/>
      <c r="CO689" s="22"/>
      <c r="CP689" s="22"/>
      <c r="CQ689" s="22"/>
      <c r="CR689" s="22"/>
      <c r="CS689" s="22"/>
      <c r="CT689" s="22"/>
      <c r="CU689" s="22"/>
    </row>
    <row r="690" spans="1:99" ht="12.75" customHeight="1">
      <c r="A690" s="22"/>
      <c r="B690" s="63"/>
      <c r="C690" s="197"/>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c r="BO690" s="22"/>
      <c r="BP690" s="22"/>
      <c r="BQ690" s="22"/>
      <c r="BR690" s="22"/>
      <c r="BS690" s="22"/>
      <c r="BT690" s="22"/>
      <c r="BU690" s="22"/>
      <c r="BV690" s="22"/>
      <c r="BW690" s="22"/>
      <c r="BX690" s="22"/>
      <c r="BY690" s="22"/>
      <c r="BZ690" s="22"/>
      <c r="CA690" s="22"/>
      <c r="CB690" s="22"/>
      <c r="CC690" s="22"/>
      <c r="CD690" s="22"/>
      <c r="CE690" s="22"/>
      <c r="CF690" s="22"/>
      <c r="CG690" s="22"/>
      <c r="CH690" s="22"/>
      <c r="CI690" s="22"/>
      <c r="CJ690" s="22"/>
      <c r="CK690" s="22"/>
      <c r="CL690" s="22"/>
      <c r="CM690" s="22"/>
      <c r="CN690" s="22"/>
      <c r="CO690" s="22"/>
      <c r="CP690" s="22"/>
      <c r="CQ690" s="22"/>
      <c r="CR690" s="22"/>
      <c r="CS690" s="22"/>
      <c r="CT690" s="22"/>
      <c r="CU690" s="22"/>
    </row>
    <row r="691" spans="1:99" ht="12.75" customHeight="1">
      <c r="A691" s="22"/>
      <c r="B691" s="63"/>
      <c r="C691" s="197"/>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c r="BO691" s="22"/>
      <c r="BP691" s="22"/>
      <c r="BQ691" s="22"/>
      <c r="BR691" s="22"/>
      <c r="BS691" s="22"/>
      <c r="BT691" s="22"/>
      <c r="BU691" s="22"/>
      <c r="BV691" s="22"/>
      <c r="BW691" s="22"/>
      <c r="BX691" s="22"/>
      <c r="BY691" s="22"/>
      <c r="BZ691" s="22"/>
      <c r="CA691" s="22"/>
      <c r="CB691" s="22"/>
      <c r="CC691" s="22"/>
      <c r="CD691" s="22"/>
      <c r="CE691" s="22"/>
      <c r="CF691" s="22"/>
      <c r="CG691" s="22"/>
      <c r="CH691" s="22"/>
      <c r="CI691" s="22"/>
      <c r="CJ691" s="22"/>
      <c r="CK691" s="22"/>
      <c r="CL691" s="22"/>
      <c r="CM691" s="22"/>
      <c r="CN691" s="22"/>
      <c r="CO691" s="22"/>
      <c r="CP691" s="22"/>
      <c r="CQ691" s="22"/>
      <c r="CR691" s="22"/>
      <c r="CS691" s="22"/>
      <c r="CT691" s="22"/>
      <c r="CU691" s="22"/>
    </row>
    <row r="692" spans="1:99" ht="12.75" customHeight="1">
      <c r="A692" s="22"/>
      <c r="B692" s="63"/>
      <c r="C692" s="197"/>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c r="BO692" s="22"/>
      <c r="BP692" s="22"/>
      <c r="BQ692" s="22"/>
      <c r="BR692" s="22"/>
      <c r="BS692" s="22"/>
      <c r="BT692" s="22"/>
      <c r="BU692" s="22"/>
      <c r="BV692" s="22"/>
      <c r="BW692" s="22"/>
      <c r="BX692" s="22"/>
      <c r="BY692" s="22"/>
      <c r="BZ692" s="22"/>
      <c r="CA692" s="22"/>
      <c r="CB692" s="22"/>
      <c r="CC692" s="22"/>
      <c r="CD692" s="22"/>
      <c r="CE692" s="22"/>
      <c r="CF692" s="22"/>
      <c r="CG692" s="22"/>
      <c r="CH692" s="22"/>
      <c r="CI692" s="22"/>
      <c r="CJ692" s="22"/>
      <c r="CK692" s="22"/>
      <c r="CL692" s="22"/>
      <c r="CM692" s="22"/>
      <c r="CN692" s="22"/>
      <c r="CO692" s="22"/>
      <c r="CP692" s="22"/>
      <c r="CQ692" s="22"/>
      <c r="CR692" s="22"/>
      <c r="CS692" s="22"/>
      <c r="CT692" s="22"/>
      <c r="CU692" s="22"/>
    </row>
    <row r="693" spans="1:99" ht="12.75" customHeight="1">
      <c r="A693" s="22"/>
      <c r="B693" s="63"/>
      <c r="C693" s="197"/>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c r="BO693" s="22"/>
      <c r="BP693" s="22"/>
      <c r="BQ693" s="22"/>
      <c r="BR693" s="22"/>
      <c r="BS693" s="22"/>
      <c r="BT693" s="22"/>
      <c r="BU693" s="22"/>
      <c r="BV693" s="22"/>
      <c r="BW693" s="22"/>
      <c r="BX693" s="22"/>
      <c r="BY693" s="22"/>
      <c r="BZ693" s="22"/>
      <c r="CA693" s="22"/>
      <c r="CB693" s="22"/>
      <c r="CC693" s="22"/>
      <c r="CD693" s="22"/>
      <c r="CE693" s="22"/>
      <c r="CF693" s="22"/>
      <c r="CG693" s="22"/>
      <c r="CH693" s="22"/>
      <c r="CI693" s="22"/>
      <c r="CJ693" s="22"/>
      <c r="CK693" s="22"/>
      <c r="CL693" s="22"/>
      <c r="CM693" s="22"/>
      <c r="CN693" s="22"/>
      <c r="CO693" s="22"/>
      <c r="CP693" s="22"/>
      <c r="CQ693" s="22"/>
      <c r="CR693" s="22"/>
      <c r="CS693" s="22"/>
      <c r="CT693" s="22"/>
      <c r="CU693" s="22"/>
    </row>
    <row r="694" spans="1:99" ht="12.75" customHeight="1">
      <c r="A694" s="22"/>
      <c r="B694" s="63"/>
      <c r="C694" s="197"/>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c r="CG694" s="22"/>
      <c r="CH694" s="22"/>
      <c r="CI694" s="22"/>
      <c r="CJ694" s="22"/>
      <c r="CK694" s="22"/>
      <c r="CL694" s="22"/>
      <c r="CM694" s="22"/>
      <c r="CN694" s="22"/>
      <c r="CO694" s="22"/>
      <c r="CP694" s="22"/>
      <c r="CQ694" s="22"/>
      <c r="CR694" s="22"/>
      <c r="CS694" s="22"/>
      <c r="CT694" s="22"/>
      <c r="CU694" s="22"/>
    </row>
    <row r="695" spans="1:99" ht="12.75" customHeight="1">
      <c r="A695" s="22"/>
      <c r="B695" s="63"/>
      <c r="C695" s="197"/>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c r="BO695" s="22"/>
      <c r="BP695" s="22"/>
      <c r="BQ695" s="22"/>
      <c r="BR695" s="22"/>
      <c r="BS695" s="22"/>
      <c r="BT695" s="22"/>
      <c r="BU695" s="22"/>
      <c r="BV695" s="22"/>
      <c r="BW695" s="22"/>
      <c r="BX695" s="22"/>
      <c r="BY695" s="22"/>
      <c r="BZ695" s="22"/>
      <c r="CA695" s="22"/>
      <c r="CB695" s="22"/>
      <c r="CC695" s="22"/>
      <c r="CD695" s="22"/>
      <c r="CE695" s="22"/>
      <c r="CF695" s="22"/>
      <c r="CG695" s="22"/>
      <c r="CH695" s="22"/>
      <c r="CI695" s="22"/>
      <c r="CJ695" s="22"/>
      <c r="CK695" s="22"/>
      <c r="CL695" s="22"/>
      <c r="CM695" s="22"/>
      <c r="CN695" s="22"/>
      <c r="CO695" s="22"/>
      <c r="CP695" s="22"/>
      <c r="CQ695" s="22"/>
      <c r="CR695" s="22"/>
      <c r="CS695" s="22"/>
      <c r="CT695" s="22"/>
      <c r="CU695" s="22"/>
    </row>
    <row r="696" spans="1:99" ht="12.75" customHeight="1">
      <c r="A696" s="22"/>
      <c r="B696" s="63"/>
      <c r="C696" s="197"/>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c r="CD696" s="22"/>
      <c r="CE696" s="22"/>
      <c r="CF696" s="22"/>
      <c r="CG696" s="22"/>
      <c r="CH696" s="22"/>
      <c r="CI696" s="22"/>
      <c r="CJ696" s="22"/>
      <c r="CK696" s="22"/>
      <c r="CL696" s="22"/>
      <c r="CM696" s="22"/>
      <c r="CN696" s="22"/>
      <c r="CO696" s="22"/>
      <c r="CP696" s="22"/>
      <c r="CQ696" s="22"/>
      <c r="CR696" s="22"/>
      <c r="CS696" s="22"/>
      <c r="CT696" s="22"/>
      <c r="CU696" s="22"/>
    </row>
    <row r="697" spans="1:99" ht="12.75" customHeight="1">
      <c r="A697" s="22"/>
      <c r="B697" s="63"/>
      <c r="C697" s="197"/>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2"/>
      <c r="BY697" s="22"/>
      <c r="BZ697" s="22"/>
      <c r="CA697" s="22"/>
      <c r="CB697" s="22"/>
      <c r="CC697" s="22"/>
      <c r="CD697" s="22"/>
      <c r="CE697" s="22"/>
      <c r="CF697" s="22"/>
      <c r="CG697" s="22"/>
      <c r="CH697" s="22"/>
      <c r="CI697" s="22"/>
      <c r="CJ697" s="22"/>
      <c r="CK697" s="22"/>
      <c r="CL697" s="22"/>
      <c r="CM697" s="22"/>
      <c r="CN697" s="22"/>
      <c r="CO697" s="22"/>
      <c r="CP697" s="22"/>
      <c r="CQ697" s="22"/>
      <c r="CR697" s="22"/>
      <c r="CS697" s="22"/>
      <c r="CT697" s="22"/>
      <c r="CU697" s="22"/>
    </row>
    <row r="698" spans="1:99" ht="12.75" customHeight="1">
      <c r="A698" s="22"/>
      <c r="B698" s="63"/>
      <c r="C698" s="197"/>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c r="BO698" s="22"/>
      <c r="BP698" s="22"/>
      <c r="BQ698" s="22"/>
      <c r="BR698" s="22"/>
      <c r="BS698" s="22"/>
      <c r="BT698" s="22"/>
      <c r="BU698" s="22"/>
      <c r="BV698" s="22"/>
      <c r="BW698" s="22"/>
      <c r="BX698" s="22"/>
      <c r="BY698" s="22"/>
      <c r="BZ698" s="22"/>
      <c r="CA698" s="22"/>
      <c r="CB698" s="22"/>
      <c r="CC698" s="22"/>
      <c r="CD698" s="22"/>
      <c r="CE698" s="22"/>
      <c r="CF698" s="22"/>
      <c r="CG698" s="22"/>
      <c r="CH698" s="22"/>
      <c r="CI698" s="22"/>
      <c r="CJ698" s="22"/>
      <c r="CK698" s="22"/>
      <c r="CL698" s="22"/>
      <c r="CM698" s="22"/>
      <c r="CN698" s="22"/>
      <c r="CO698" s="22"/>
      <c r="CP698" s="22"/>
      <c r="CQ698" s="22"/>
      <c r="CR698" s="22"/>
      <c r="CS698" s="22"/>
      <c r="CT698" s="22"/>
      <c r="CU698" s="22"/>
    </row>
    <row r="699" spans="1:99" ht="12.75" customHeight="1">
      <c r="A699" s="22"/>
      <c r="B699" s="63"/>
      <c r="C699" s="197"/>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2"/>
      <c r="BY699" s="22"/>
      <c r="BZ699" s="22"/>
      <c r="CA699" s="22"/>
      <c r="CB699" s="22"/>
      <c r="CC699" s="22"/>
      <c r="CD699" s="22"/>
      <c r="CE699" s="22"/>
      <c r="CF699" s="22"/>
      <c r="CG699" s="22"/>
      <c r="CH699" s="22"/>
      <c r="CI699" s="22"/>
      <c r="CJ699" s="22"/>
      <c r="CK699" s="22"/>
      <c r="CL699" s="22"/>
      <c r="CM699" s="22"/>
      <c r="CN699" s="22"/>
      <c r="CO699" s="22"/>
      <c r="CP699" s="22"/>
      <c r="CQ699" s="22"/>
      <c r="CR699" s="22"/>
      <c r="CS699" s="22"/>
      <c r="CT699" s="22"/>
      <c r="CU699" s="22"/>
    </row>
    <row r="700" spans="1:99" ht="12.75" customHeight="1">
      <c r="A700" s="22"/>
      <c r="B700" s="63"/>
      <c r="C700" s="197"/>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c r="BO700" s="22"/>
      <c r="BP700" s="22"/>
      <c r="BQ700" s="22"/>
      <c r="BR700" s="22"/>
      <c r="BS700" s="22"/>
      <c r="BT700" s="22"/>
      <c r="BU700" s="22"/>
      <c r="BV700" s="22"/>
      <c r="BW700" s="22"/>
      <c r="BX700" s="22"/>
      <c r="BY700" s="22"/>
      <c r="BZ700" s="22"/>
      <c r="CA700" s="22"/>
      <c r="CB700" s="22"/>
      <c r="CC700" s="22"/>
      <c r="CD700" s="22"/>
      <c r="CE700" s="22"/>
      <c r="CF700" s="22"/>
      <c r="CG700" s="22"/>
      <c r="CH700" s="22"/>
      <c r="CI700" s="22"/>
      <c r="CJ700" s="22"/>
      <c r="CK700" s="22"/>
      <c r="CL700" s="22"/>
      <c r="CM700" s="22"/>
      <c r="CN700" s="22"/>
      <c r="CO700" s="22"/>
      <c r="CP700" s="22"/>
      <c r="CQ700" s="22"/>
      <c r="CR700" s="22"/>
      <c r="CS700" s="22"/>
      <c r="CT700" s="22"/>
      <c r="CU700" s="22"/>
    </row>
    <row r="701" spans="1:99" ht="12.75" customHeight="1">
      <c r="A701" s="22"/>
      <c r="B701" s="63"/>
      <c r="C701" s="197"/>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c r="BO701" s="22"/>
      <c r="BP701" s="22"/>
      <c r="BQ701" s="22"/>
      <c r="BR701" s="22"/>
      <c r="BS701" s="22"/>
      <c r="BT701" s="22"/>
      <c r="BU701" s="22"/>
      <c r="BV701" s="22"/>
      <c r="BW701" s="22"/>
      <c r="BX701" s="22"/>
      <c r="BY701" s="22"/>
      <c r="BZ701" s="22"/>
      <c r="CA701" s="22"/>
      <c r="CB701" s="22"/>
      <c r="CC701" s="22"/>
      <c r="CD701" s="22"/>
      <c r="CE701" s="22"/>
      <c r="CF701" s="22"/>
      <c r="CG701" s="22"/>
      <c r="CH701" s="22"/>
      <c r="CI701" s="22"/>
      <c r="CJ701" s="22"/>
      <c r="CK701" s="22"/>
      <c r="CL701" s="22"/>
      <c r="CM701" s="22"/>
      <c r="CN701" s="22"/>
      <c r="CO701" s="22"/>
      <c r="CP701" s="22"/>
      <c r="CQ701" s="22"/>
      <c r="CR701" s="22"/>
      <c r="CS701" s="22"/>
      <c r="CT701" s="22"/>
      <c r="CU701" s="22"/>
    </row>
    <row r="702" spans="1:99" ht="12.75" customHeight="1">
      <c r="A702" s="22"/>
      <c r="B702" s="63"/>
      <c r="C702" s="197"/>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c r="CG702" s="22"/>
      <c r="CH702" s="22"/>
      <c r="CI702" s="22"/>
      <c r="CJ702" s="22"/>
      <c r="CK702" s="22"/>
      <c r="CL702" s="22"/>
      <c r="CM702" s="22"/>
      <c r="CN702" s="22"/>
      <c r="CO702" s="22"/>
      <c r="CP702" s="22"/>
      <c r="CQ702" s="22"/>
      <c r="CR702" s="22"/>
      <c r="CS702" s="22"/>
      <c r="CT702" s="22"/>
      <c r="CU702" s="22"/>
    </row>
    <row r="703" spans="1:99" ht="12.75" customHeight="1">
      <c r="A703" s="22"/>
      <c r="B703" s="63"/>
      <c r="C703" s="197"/>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c r="BO703" s="22"/>
      <c r="BP703" s="22"/>
      <c r="BQ703" s="22"/>
      <c r="BR703" s="22"/>
      <c r="BS703" s="22"/>
      <c r="BT703" s="22"/>
      <c r="BU703" s="22"/>
      <c r="BV703" s="22"/>
      <c r="BW703" s="22"/>
      <c r="BX703" s="22"/>
      <c r="BY703" s="22"/>
      <c r="BZ703" s="22"/>
      <c r="CA703" s="22"/>
      <c r="CB703" s="22"/>
      <c r="CC703" s="22"/>
      <c r="CD703" s="22"/>
      <c r="CE703" s="22"/>
      <c r="CF703" s="22"/>
      <c r="CG703" s="22"/>
      <c r="CH703" s="22"/>
      <c r="CI703" s="22"/>
      <c r="CJ703" s="22"/>
      <c r="CK703" s="22"/>
      <c r="CL703" s="22"/>
      <c r="CM703" s="22"/>
      <c r="CN703" s="22"/>
      <c r="CO703" s="22"/>
      <c r="CP703" s="22"/>
      <c r="CQ703" s="22"/>
      <c r="CR703" s="22"/>
      <c r="CS703" s="22"/>
      <c r="CT703" s="22"/>
      <c r="CU703" s="22"/>
    </row>
    <row r="704" spans="1:99" ht="12.75" customHeight="1">
      <c r="A704" s="22"/>
      <c r="B704" s="63"/>
      <c r="C704" s="197"/>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2"/>
      <c r="AW704" s="22"/>
      <c r="AX704" s="22"/>
      <c r="AY704" s="22"/>
      <c r="AZ704" s="22"/>
      <c r="BA704" s="22"/>
      <c r="BB704" s="22"/>
      <c r="BC704" s="22"/>
      <c r="BD704" s="22"/>
      <c r="BE704" s="22"/>
      <c r="BF704" s="22"/>
      <c r="BG704" s="22"/>
      <c r="BH704" s="22"/>
      <c r="BI704" s="22"/>
      <c r="BJ704" s="22"/>
      <c r="BK704" s="22"/>
      <c r="BL704" s="22"/>
      <c r="BM704" s="22"/>
      <c r="BN704" s="22"/>
      <c r="BO704" s="22"/>
      <c r="BP704" s="22"/>
      <c r="BQ704" s="22"/>
      <c r="BR704" s="22"/>
      <c r="BS704" s="22"/>
      <c r="BT704" s="22"/>
      <c r="BU704" s="22"/>
      <c r="BV704" s="22"/>
      <c r="BW704" s="22"/>
      <c r="BX704" s="22"/>
      <c r="BY704" s="22"/>
      <c r="BZ704" s="22"/>
      <c r="CA704" s="22"/>
      <c r="CB704" s="22"/>
      <c r="CC704" s="22"/>
      <c r="CD704" s="22"/>
      <c r="CE704" s="22"/>
      <c r="CF704" s="22"/>
      <c r="CG704" s="22"/>
      <c r="CH704" s="22"/>
      <c r="CI704" s="22"/>
      <c r="CJ704" s="22"/>
      <c r="CK704" s="22"/>
      <c r="CL704" s="22"/>
      <c r="CM704" s="22"/>
      <c r="CN704" s="22"/>
      <c r="CO704" s="22"/>
      <c r="CP704" s="22"/>
      <c r="CQ704" s="22"/>
      <c r="CR704" s="22"/>
      <c r="CS704" s="22"/>
      <c r="CT704" s="22"/>
      <c r="CU704" s="22"/>
    </row>
    <row r="705" spans="1:99" ht="12.75" customHeight="1">
      <c r="A705" s="22"/>
      <c r="B705" s="63"/>
      <c r="C705" s="197"/>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2"/>
      <c r="AW705" s="22"/>
      <c r="AX705" s="22"/>
      <c r="AY705" s="22"/>
      <c r="AZ705" s="22"/>
      <c r="BA705" s="22"/>
      <c r="BB705" s="22"/>
      <c r="BC705" s="22"/>
      <c r="BD705" s="22"/>
      <c r="BE705" s="22"/>
      <c r="BF705" s="22"/>
      <c r="BG705" s="22"/>
      <c r="BH705" s="22"/>
      <c r="BI705" s="22"/>
      <c r="BJ705" s="22"/>
      <c r="BK705" s="22"/>
      <c r="BL705" s="22"/>
      <c r="BM705" s="22"/>
      <c r="BN705" s="22"/>
      <c r="BO705" s="22"/>
      <c r="BP705" s="22"/>
      <c r="BQ705" s="22"/>
      <c r="BR705" s="22"/>
      <c r="BS705" s="22"/>
      <c r="BT705" s="22"/>
      <c r="BU705" s="22"/>
      <c r="BV705" s="22"/>
      <c r="BW705" s="22"/>
      <c r="BX705" s="22"/>
      <c r="BY705" s="22"/>
      <c r="BZ705" s="22"/>
      <c r="CA705" s="22"/>
      <c r="CB705" s="22"/>
      <c r="CC705" s="22"/>
      <c r="CD705" s="22"/>
      <c r="CE705" s="22"/>
      <c r="CF705" s="22"/>
      <c r="CG705" s="22"/>
      <c r="CH705" s="22"/>
      <c r="CI705" s="22"/>
      <c r="CJ705" s="22"/>
      <c r="CK705" s="22"/>
      <c r="CL705" s="22"/>
      <c r="CM705" s="22"/>
      <c r="CN705" s="22"/>
      <c r="CO705" s="22"/>
      <c r="CP705" s="22"/>
      <c r="CQ705" s="22"/>
      <c r="CR705" s="22"/>
      <c r="CS705" s="22"/>
      <c r="CT705" s="22"/>
      <c r="CU705" s="22"/>
    </row>
    <row r="706" spans="1:99" ht="12.75" customHeight="1">
      <c r="A706" s="22"/>
      <c r="B706" s="63"/>
      <c r="C706" s="197"/>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2"/>
      <c r="BY706" s="22"/>
      <c r="BZ706" s="22"/>
      <c r="CA706" s="22"/>
      <c r="CB706" s="22"/>
      <c r="CC706" s="22"/>
      <c r="CD706" s="22"/>
      <c r="CE706" s="22"/>
      <c r="CF706" s="22"/>
      <c r="CG706" s="22"/>
      <c r="CH706" s="22"/>
      <c r="CI706" s="22"/>
      <c r="CJ706" s="22"/>
      <c r="CK706" s="22"/>
      <c r="CL706" s="22"/>
      <c r="CM706" s="22"/>
      <c r="CN706" s="22"/>
      <c r="CO706" s="22"/>
      <c r="CP706" s="22"/>
      <c r="CQ706" s="22"/>
      <c r="CR706" s="22"/>
      <c r="CS706" s="22"/>
      <c r="CT706" s="22"/>
      <c r="CU706" s="22"/>
    </row>
    <row r="707" spans="1:99" ht="12.75" customHeight="1">
      <c r="A707" s="22"/>
      <c r="B707" s="63"/>
      <c r="C707" s="197"/>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c r="BO707" s="22"/>
      <c r="BP707" s="22"/>
      <c r="BQ707" s="22"/>
      <c r="BR707" s="22"/>
      <c r="BS707" s="22"/>
      <c r="BT707" s="22"/>
      <c r="BU707" s="22"/>
      <c r="BV707" s="22"/>
      <c r="BW707" s="22"/>
      <c r="BX707" s="22"/>
      <c r="BY707" s="22"/>
      <c r="BZ707" s="22"/>
      <c r="CA707" s="22"/>
      <c r="CB707" s="22"/>
      <c r="CC707" s="22"/>
      <c r="CD707" s="22"/>
      <c r="CE707" s="22"/>
      <c r="CF707" s="22"/>
      <c r="CG707" s="22"/>
      <c r="CH707" s="22"/>
      <c r="CI707" s="22"/>
      <c r="CJ707" s="22"/>
      <c r="CK707" s="22"/>
      <c r="CL707" s="22"/>
      <c r="CM707" s="22"/>
      <c r="CN707" s="22"/>
      <c r="CO707" s="22"/>
      <c r="CP707" s="22"/>
      <c r="CQ707" s="22"/>
      <c r="CR707" s="22"/>
      <c r="CS707" s="22"/>
      <c r="CT707" s="22"/>
      <c r="CU707" s="22"/>
    </row>
    <row r="708" spans="1:99" ht="12.75" customHeight="1">
      <c r="A708" s="22"/>
      <c r="B708" s="63"/>
      <c r="C708" s="197"/>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c r="AX708" s="22"/>
      <c r="AY708" s="22"/>
      <c r="AZ708" s="22"/>
      <c r="BA708" s="22"/>
      <c r="BB708" s="22"/>
      <c r="BC708" s="22"/>
      <c r="BD708" s="22"/>
      <c r="BE708" s="22"/>
      <c r="BF708" s="22"/>
      <c r="BG708" s="22"/>
      <c r="BH708" s="22"/>
      <c r="BI708" s="22"/>
      <c r="BJ708" s="22"/>
      <c r="BK708" s="22"/>
      <c r="BL708" s="22"/>
      <c r="BM708" s="22"/>
      <c r="BN708" s="22"/>
      <c r="BO708" s="22"/>
      <c r="BP708" s="22"/>
      <c r="BQ708" s="22"/>
      <c r="BR708" s="22"/>
      <c r="BS708" s="22"/>
      <c r="BT708" s="22"/>
      <c r="BU708" s="22"/>
      <c r="BV708" s="22"/>
      <c r="BW708" s="22"/>
      <c r="BX708" s="22"/>
      <c r="BY708" s="22"/>
      <c r="BZ708" s="22"/>
      <c r="CA708" s="22"/>
      <c r="CB708" s="22"/>
      <c r="CC708" s="22"/>
      <c r="CD708" s="22"/>
      <c r="CE708" s="22"/>
      <c r="CF708" s="22"/>
      <c r="CG708" s="22"/>
      <c r="CH708" s="22"/>
      <c r="CI708" s="22"/>
      <c r="CJ708" s="22"/>
      <c r="CK708" s="22"/>
      <c r="CL708" s="22"/>
      <c r="CM708" s="22"/>
      <c r="CN708" s="22"/>
      <c r="CO708" s="22"/>
      <c r="CP708" s="22"/>
      <c r="CQ708" s="22"/>
      <c r="CR708" s="22"/>
      <c r="CS708" s="22"/>
      <c r="CT708" s="22"/>
      <c r="CU708" s="22"/>
    </row>
    <row r="709" spans="1:99" ht="12.75" customHeight="1">
      <c r="A709" s="22"/>
      <c r="B709" s="63"/>
      <c r="C709" s="197"/>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c r="BO709" s="22"/>
      <c r="BP709" s="22"/>
      <c r="BQ709" s="22"/>
      <c r="BR709" s="22"/>
      <c r="BS709" s="22"/>
      <c r="BT709" s="22"/>
      <c r="BU709" s="22"/>
      <c r="BV709" s="22"/>
      <c r="BW709" s="22"/>
      <c r="BX709" s="22"/>
      <c r="BY709" s="22"/>
      <c r="BZ709" s="22"/>
      <c r="CA709" s="22"/>
      <c r="CB709" s="22"/>
      <c r="CC709" s="22"/>
      <c r="CD709" s="22"/>
      <c r="CE709" s="22"/>
      <c r="CF709" s="22"/>
      <c r="CG709" s="22"/>
      <c r="CH709" s="22"/>
      <c r="CI709" s="22"/>
      <c r="CJ709" s="22"/>
      <c r="CK709" s="22"/>
      <c r="CL709" s="22"/>
      <c r="CM709" s="22"/>
      <c r="CN709" s="22"/>
      <c r="CO709" s="22"/>
      <c r="CP709" s="22"/>
      <c r="CQ709" s="22"/>
      <c r="CR709" s="22"/>
      <c r="CS709" s="22"/>
      <c r="CT709" s="22"/>
      <c r="CU709" s="22"/>
    </row>
    <row r="710" spans="1:99" ht="12.75" customHeight="1">
      <c r="A710" s="22"/>
      <c r="B710" s="63"/>
      <c r="C710" s="197"/>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row>
    <row r="711" spans="1:99" ht="12.75" customHeight="1">
      <c r="A711" s="22"/>
      <c r="B711" s="63"/>
      <c r="C711" s="197"/>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c r="BO711" s="22"/>
      <c r="BP711" s="22"/>
      <c r="BQ711" s="22"/>
      <c r="BR711" s="22"/>
      <c r="BS711" s="22"/>
      <c r="BT711" s="22"/>
      <c r="BU711" s="22"/>
      <c r="BV711" s="22"/>
      <c r="BW711" s="22"/>
      <c r="BX711" s="22"/>
      <c r="BY711" s="22"/>
      <c r="BZ711" s="22"/>
      <c r="CA711" s="22"/>
      <c r="CB711" s="22"/>
      <c r="CC711" s="22"/>
      <c r="CD711" s="22"/>
      <c r="CE711" s="22"/>
      <c r="CF711" s="22"/>
      <c r="CG711" s="22"/>
      <c r="CH711" s="22"/>
      <c r="CI711" s="22"/>
      <c r="CJ711" s="22"/>
      <c r="CK711" s="22"/>
      <c r="CL711" s="22"/>
      <c r="CM711" s="22"/>
      <c r="CN711" s="22"/>
      <c r="CO711" s="22"/>
      <c r="CP711" s="22"/>
      <c r="CQ711" s="22"/>
      <c r="CR711" s="22"/>
      <c r="CS711" s="22"/>
      <c r="CT711" s="22"/>
      <c r="CU711" s="22"/>
    </row>
    <row r="712" spans="1:99" ht="12.75" customHeight="1">
      <c r="A712" s="22"/>
      <c r="B712" s="63"/>
      <c r="C712" s="197"/>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2"/>
      <c r="BY712" s="22"/>
      <c r="BZ712" s="22"/>
      <c r="CA712" s="22"/>
      <c r="CB712" s="22"/>
      <c r="CC712" s="22"/>
      <c r="CD712" s="22"/>
      <c r="CE712" s="22"/>
      <c r="CF712" s="22"/>
      <c r="CG712" s="22"/>
      <c r="CH712" s="22"/>
      <c r="CI712" s="22"/>
      <c r="CJ712" s="22"/>
      <c r="CK712" s="22"/>
      <c r="CL712" s="22"/>
      <c r="CM712" s="22"/>
      <c r="CN712" s="22"/>
      <c r="CO712" s="22"/>
      <c r="CP712" s="22"/>
      <c r="CQ712" s="22"/>
      <c r="CR712" s="22"/>
      <c r="CS712" s="22"/>
      <c r="CT712" s="22"/>
      <c r="CU712" s="22"/>
    </row>
    <row r="713" spans="1:99" ht="12.75" customHeight="1">
      <c r="A713" s="22"/>
      <c r="B713" s="63"/>
      <c r="C713" s="197"/>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c r="BO713" s="22"/>
      <c r="BP713" s="22"/>
      <c r="BQ713" s="22"/>
      <c r="BR713" s="22"/>
      <c r="BS713" s="22"/>
      <c r="BT713" s="22"/>
      <c r="BU713" s="22"/>
      <c r="BV713" s="22"/>
      <c r="BW713" s="22"/>
      <c r="BX713" s="22"/>
      <c r="BY713" s="22"/>
      <c r="BZ713" s="22"/>
      <c r="CA713" s="22"/>
      <c r="CB713" s="22"/>
      <c r="CC713" s="22"/>
      <c r="CD713" s="22"/>
      <c r="CE713" s="22"/>
      <c r="CF713" s="22"/>
      <c r="CG713" s="22"/>
      <c r="CH713" s="22"/>
      <c r="CI713" s="22"/>
      <c r="CJ713" s="22"/>
      <c r="CK713" s="22"/>
      <c r="CL713" s="22"/>
      <c r="CM713" s="22"/>
      <c r="CN713" s="22"/>
      <c r="CO713" s="22"/>
      <c r="CP713" s="22"/>
      <c r="CQ713" s="22"/>
      <c r="CR713" s="22"/>
      <c r="CS713" s="22"/>
      <c r="CT713" s="22"/>
      <c r="CU713" s="22"/>
    </row>
    <row r="714" spans="1:99" ht="12.75" customHeight="1">
      <c r="A714" s="22"/>
      <c r="B714" s="63"/>
      <c r="C714" s="197"/>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c r="BO714" s="22"/>
      <c r="BP714" s="22"/>
      <c r="BQ714" s="22"/>
      <c r="BR714" s="22"/>
      <c r="BS714" s="22"/>
      <c r="BT714" s="22"/>
      <c r="BU714" s="22"/>
      <c r="BV714" s="22"/>
      <c r="BW714" s="22"/>
      <c r="BX714" s="22"/>
      <c r="BY714" s="22"/>
      <c r="BZ714" s="22"/>
      <c r="CA714" s="22"/>
      <c r="CB714" s="22"/>
      <c r="CC714" s="22"/>
      <c r="CD714" s="22"/>
      <c r="CE714" s="22"/>
      <c r="CF714" s="22"/>
      <c r="CG714" s="22"/>
      <c r="CH714" s="22"/>
      <c r="CI714" s="22"/>
      <c r="CJ714" s="22"/>
      <c r="CK714" s="22"/>
      <c r="CL714" s="22"/>
      <c r="CM714" s="22"/>
      <c r="CN714" s="22"/>
      <c r="CO714" s="22"/>
      <c r="CP714" s="22"/>
      <c r="CQ714" s="22"/>
      <c r="CR714" s="22"/>
      <c r="CS714" s="22"/>
      <c r="CT714" s="22"/>
      <c r="CU714" s="22"/>
    </row>
    <row r="715" spans="1:99" ht="12.75" customHeight="1">
      <c r="A715" s="22"/>
      <c r="B715" s="63"/>
      <c r="C715" s="197"/>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2"/>
      <c r="BY715" s="22"/>
      <c r="BZ715" s="22"/>
      <c r="CA715" s="22"/>
      <c r="CB715" s="22"/>
      <c r="CC715" s="22"/>
      <c r="CD715" s="22"/>
      <c r="CE715" s="22"/>
      <c r="CF715" s="22"/>
      <c r="CG715" s="22"/>
      <c r="CH715" s="22"/>
      <c r="CI715" s="22"/>
      <c r="CJ715" s="22"/>
      <c r="CK715" s="22"/>
      <c r="CL715" s="22"/>
      <c r="CM715" s="22"/>
      <c r="CN715" s="22"/>
      <c r="CO715" s="22"/>
      <c r="CP715" s="22"/>
      <c r="CQ715" s="22"/>
      <c r="CR715" s="22"/>
      <c r="CS715" s="22"/>
      <c r="CT715" s="22"/>
      <c r="CU715" s="22"/>
    </row>
    <row r="716" spans="1:99" ht="12.75" customHeight="1">
      <c r="A716" s="22"/>
      <c r="B716" s="63"/>
      <c r="C716" s="197"/>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c r="CD716" s="22"/>
      <c r="CE716" s="22"/>
      <c r="CF716" s="22"/>
      <c r="CG716" s="22"/>
      <c r="CH716" s="22"/>
      <c r="CI716" s="22"/>
      <c r="CJ716" s="22"/>
      <c r="CK716" s="22"/>
      <c r="CL716" s="22"/>
      <c r="CM716" s="22"/>
      <c r="CN716" s="22"/>
      <c r="CO716" s="22"/>
      <c r="CP716" s="22"/>
      <c r="CQ716" s="22"/>
      <c r="CR716" s="22"/>
      <c r="CS716" s="22"/>
      <c r="CT716" s="22"/>
      <c r="CU716" s="22"/>
    </row>
    <row r="717" spans="1:99" ht="12.75" customHeight="1">
      <c r="A717" s="22"/>
      <c r="B717" s="63"/>
      <c r="C717" s="197"/>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c r="BZ717" s="22"/>
      <c r="CA717" s="22"/>
      <c r="CB717" s="22"/>
      <c r="CC717" s="22"/>
      <c r="CD717" s="22"/>
      <c r="CE717" s="22"/>
      <c r="CF717" s="22"/>
      <c r="CG717" s="22"/>
      <c r="CH717" s="22"/>
      <c r="CI717" s="22"/>
      <c r="CJ717" s="22"/>
      <c r="CK717" s="22"/>
      <c r="CL717" s="22"/>
      <c r="CM717" s="22"/>
      <c r="CN717" s="22"/>
      <c r="CO717" s="22"/>
      <c r="CP717" s="22"/>
      <c r="CQ717" s="22"/>
      <c r="CR717" s="22"/>
      <c r="CS717" s="22"/>
      <c r="CT717" s="22"/>
      <c r="CU717" s="22"/>
    </row>
    <row r="718" spans="1:99" ht="12.75" customHeight="1">
      <c r="A718" s="22"/>
      <c r="B718" s="63"/>
      <c r="C718" s="197"/>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row>
    <row r="719" spans="1:99" ht="12.75" customHeight="1">
      <c r="A719" s="22"/>
      <c r="B719" s="63"/>
      <c r="C719" s="197"/>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c r="BZ719" s="22"/>
      <c r="CA719" s="22"/>
      <c r="CB719" s="22"/>
      <c r="CC719" s="22"/>
      <c r="CD719" s="22"/>
      <c r="CE719" s="22"/>
      <c r="CF719" s="22"/>
      <c r="CG719" s="22"/>
      <c r="CH719" s="22"/>
      <c r="CI719" s="22"/>
      <c r="CJ719" s="22"/>
      <c r="CK719" s="22"/>
      <c r="CL719" s="22"/>
      <c r="CM719" s="22"/>
      <c r="CN719" s="22"/>
      <c r="CO719" s="22"/>
      <c r="CP719" s="22"/>
      <c r="CQ719" s="22"/>
      <c r="CR719" s="22"/>
      <c r="CS719" s="22"/>
      <c r="CT719" s="22"/>
      <c r="CU719" s="22"/>
    </row>
    <row r="720" spans="1:99" ht="12.75" customHeight="1">
      <c r="A720" s="22"/>
      <c r="B720" s="63"/>
      <c r="C720" s="197"/>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c r="BO720" s="22"/>
      <c r="BP720" s="22"/>
      <c r="BQ720" s="22"/>
      <c r="BR720" s="22"/>
      <c r="BS720" s="22"/>
      <c r="BT720" s="22"/>
      <c r="BU720" s="22"/>
      <c r="BV720" s="22"/>
      <c r="BW720" s="22"/>
      <c r="BX720" s="22"/>
      <c r="BY720" s="22"/>
      <c r="BZ720" s="22"/>
      <c r="CA720" s="22"/>
      <c r="CB720" s="22"/>
      <c r="CC720" s="22"/>
      <c r="CD720" s="22"/>
      <c r="CE720" s="22"/>
      <c r="CF720" s="22"/>
      <c r="CG720" s="22"/>
      <c r="CH720" s="22"/>
      <c r="CI720" s="22"/>
      <c r="CJ720" s="22"/>
      <c r="CK720" s="22"/>
      <c r="CL720" s="22"/>
      <c r="CM720" s="22"/>
      <c r="CN720" s="22"/>
      <c r="CO720" s="22"/>
      <c r="CP720" s="22"/>
      <c r="CQ720" s="22"/>
      <c r="CR720" s="22"/>
      <c r="CS720" s="22"/>
      <c r="CT720" s="22"/>
      <c r="CU720" s="22"/>
    </row>
    <row r="721" spans="1:99" ht="12.75" customHeight="1">
      <c r="A721" s="22"/>
      <c r="B721" s="63"/>
      <c r="C721" s="197"/>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c r="BO721" s="22"/>
      <c r="BP721" s="22"/>
      <c r="BQ721" s="22"/>
      <c r="BR721" s="22"/>
      <c r="BS721" s="22"/>
      <c r="BT721" s="22"/>
      <c r="BU721" s="22"/>
      <c r="BV721" s="22"/>
      <c r="BW721" s="22"/>
      <c r="BX721" s="22"/>
      <c r="BY721" s="22"/>
      <c r="BZ721" s="22"/>
      <c r="CA721" s="22"/>
      <c r="CB721" s="22"/>
      <c r="CC721" s="22"/>
      <c r="CD721" s="22"/>
      <c r="CE721" s="22"/>
      <c r="CF721" s="22"/>
      <c r="CG721" s="22"/>
      <c r="CH721" s="22"/>
      <c r="CI721" s="22"/>
      <c r="CJ721" s="22"/>
      <c r="CK721" s="22"/>
      <c r="CL721" s="22"/>
      <c r="CM721" s="22"/>
      <c r="CN721" s="22"/>
      <c r="CO721" s="22"/>
      <c r="CP721" s="22"/>
      <c r="CQ721" s="22"/>
      <c r="CR721" s="22"/>
      <c r="CS721" s="22"/>
      <c r="CT721" s="22"/>
      <c r="CU721" s="22"/>
    </row>
    <row r="722" spans="1:99" ht="12.75" customHeight="1">
      <c r="A722" s="22"/>
      <c r="B722" s="63"/>
      <c r="C722" s="197"/>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2"/>
      <c r="BY722" s="22"/>
      <c r="BZ722" s="22"/>
      <c r="CA722" s="22"/>
      <c r="CB722" s="22"/>
      <c r="CC722" s="22"/>
      <c r="CD722" s="22"/>
      <c r="CE722" s="22"/>
      <c r="CF722" s="22"/>
      <c r="CG722" s="22"/>
      <c r="CH722" s="22"/>
      <c r="CI722" s="22"/>
      <c r="CJ722" s="22"/>
      <c r="CK722" s="22"/>
      <c r="CL722" s="22"/>
      <c r="CM722" s="22"/>
      <c r="CN722" s="22"/>
      <c r="CO722" s="22"/>
      <c r="CP722" s="22"/>
      <c r="CQ722" s="22"/>
      <c r="CR722" s="22"/>
      <c r="CS722" s="22"/>
      <c r="CT722" s="22"/>
      <c r="CU722" s="22"/>
    </row>
    <row r="723" spans="1:99" ht="12.75" customHeight="1">
      <c r="A723" s="22"/>
      <c r="B723" s="63"/>
      <c r="C723" s="197"/>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c r="BO723" s="22"/>
      <c r="BP723" s="22"/>
      <c r="BQ723" s="22"/>
      <c r="BR723" s="22"/>
      <c r="BS723" s="22"/>
      <c r="BT723" s="22"/>
      <c r="BU723" s="22"/>
      <c r="BV723" s="22"/>
      <c r="BW723" s="22"/>
      <c r="BX723" s="22"/>
      <c r="BY723" s="22"/>
      <c r="BZ723" s="22"/>
      <c r="CA723" s="22"/>
      <c r="CB723" s="22"/>
      <c r="CC723" s="22"/>
      <c r="CD723" s="22"/>
      <c r="CE723" s="22"/>
      <c r="CF723" s="22"/>
      <c r="CG723" s="22"/>
      <c r="CH723" s="22"/>
      <c r="CI723" s="22"/>
      <c r="CJ723" s="22"/>
      <c r="CK723" s="22"/>
      <c r="CL723" s="22"/>
      <c r="CM723" s="22"/>
      <c r="CN723" s="22"/>
      <c r="CO723" s="22"/>
      <c r="CP723" s="22"/>
      <c r="CQ723" s="22"/>
      <c r="CR723" s="22"/>
      <c r="CS723" s="22"/>
      <c r="CT723" s="22"/>
      <c r="CU723" s="22"/>
    </row>
    <row r="724" spans="1:99" ht="12.75" customHeight="1">
      <c r="A724" s="22"/>
      <c r="B724" s="63"/>
      <c r="C724" s="197"/>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c r="BO724" s="22"/>
      <c r="BP724" s="22"/>
      <c r="BQ724" s="22"/>
      <c r="BR724" s="22"/>
      <c r="BS724" s="22"/>
      <c r="BT724" s="22"/>
      <c r="BU724" s="22"/>
      <c r="BV724" s="22"/>
      <c r="BW724" s="22"/>
      <c r="BX724" s="22"/>
      <c r="BY724" s="22"/>
      <c r="BZ724" s="22"/>
      <c r="CA724" s="22"/>
      <c r="CB724" s="22"/>
      <c r="CC724" s="22"/>
      <c r="CD724" s="22"/>
      <c r="CE724" s="22"/>
      <c r="CF724" s="22"/>
      <c r="CG724" s="22"/>
      <c r="CH724" s="22"/>
      <c r="CI724" s="22"/>
      <c r="CJ724" s="22"/>
      <c r="CK724" s="22"/>
      <c r="CL724" s="22"/>
      <c r="CM724" s="22"/>
      <c r="CN724" s="22"/>
      <c r="CO724" s="22"/>
      <c r="CP724" s="22"/>
      <c r="CQ724" s="22"/>
      <c r="CR724" s="22"/>
      <c r="CS724" s="22"/>
      <c r="CT724" s="22"/>
      <c r="CU724" s="22"/>
    </row>
    <row r="725" spans="1:99" ht="12.75" customHeight="1">
      <c r="A725" s="22"/>
      <c r="B725" s="63"/>
      <c r="C725" s="197"/>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c r="BO725" s="22"/>
      <c r="BP725" s="22"/>
      <c r="BQ725" s="22"/>
      <c r="BR725" s="22"/>
      <c r="BS725" s="22"/>
      <c r="BT725" s="22"/>
      <c r="BU725" s="22"/>
      <c r="BV725" s="22"/>
      <c r="BW725" s="22"/>
      <c r="BX725" s="22"/>
      <c r="BY725" s="22"/>
      <c r="BZ725" s="22"/>
      <c r="CA725" s="22"/>
      <c r="CB725" s="22"/>
      <c r="CC725" s="22"/>
      <c r="CD725" s="22"/>
      <c r="CE725" s="22"/>
      <c r="CF725" s="22"/>
      <c r="CG725" s="22"/>
      <c r="CH725" s="22"/>
      <c r="CI725" s="22"/>
      <c r="CJ725" s="22"/>
      <c r="CK725" s="22"/>
      <c r="CL725" s="22"/>
      <c r="CM725" s="22"/>
      <c r="CN725" s="22"/>
      <c r="CO725" s="22"/>
      <c r="CP725" s="22"/>
      <c r="CQ725" s="22"/>
      <c r="CR725" s="22"/>
      <c r="CS725" s="22"/>
      <c r="CT725" s="22"/>
      <c r="CU725" s="22"/>
    </row>
    <row r="726" spans="1:99" ht="12.75" customHeight="1">
      <c r="A726" s="22"/>
      <c r="B726" s="63"/>
      <c r="C726" s="197"/>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row>
    <row r="727" spans="1:99" ht="12.75" customHeight="1">
      <c r="A727" s="22"/>
      <c r="B727" s="63"/>
      <c r="C727" s="197"/>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c r="BO727" s="22"/>
      <c r="BP727" s="22"/>
      <c r="BQ727" s="22"/>
      <c r="BR727" s="22"/>
      <c r="BS727" s="22"/>
      <c r="BT727" s="22"/>
      <c r="BU727" s="22"/>
      <c r="BV727" s="22"/>
      <c r="BW727" s="22"/>
      <c r="BX727" s="22"/>
      <c r="BY727" s="22"/>
      <c r="BZ727" s="22"/>
      <c r="CA727" s="22"/>
      <c r="CB727" s="22"/>
      <c r="CC727" s="22"/>
      <c r="CD727" s="22"/>
      <c r="CE727" s="22"/>
      <c r="CF727" s="22"/>
      <c r="CG727" s="22"/>
      <c r="CH727" s="22"/>
      <c r="CI727" s="22"/>
      <c r="CJ727" s="22"/>
      <c r="CK727" s="22"/>
      <c r="CL727" s="22"/>
      <c r="CM727" s="22"/>
      <c r="CN727" s="22"/>
      <c r="CO727" s="22"/>
      <c r="CP727" s="22"/>
      <c r="CQ727" s="22"/>
      <c r="CR727" s="22"/>
      <c r="CS727" s="22"/>
      <c r="CT727" s="22"/>
      <c r="CU727" s="22"/>
    </row>
    <row r="728" spans="1:99" ht="12.75" customHeight="1">
      <c r="A728" s="22"/>
      <c r="B728" s="63"/>
      <c r="C728" s="197"/>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c r="BO728" s="22"/>
      <c r="BP728" s="22"/>
      <c r="BQ728" s="22"/>
      <c r="BR728" s="22"/>
      <c r="BS728" s="22"/>
      <c r="BT728" s="22"/>
      <c r="BU728" s="22"/>
      <c r="BV728" s="22"/>
      <c r="BW728" s="22"/>
      <c r="BX728" s="22"/>
      <c r="BY728" s="22"/>
      <c r="BZ728" s="22"/>
      <c r="CA728" s="22"/>
      <c r="CB728" s="22"/>
      <c r="CC728" s="22"/>
      <c r="CD728" s="22"/>
      <c r="CE728" s="22"/>
      <c r="CF728" s="22"/>
      <c r="CG728" s="22"/>
      <c r="CH728" s="22"/>
      <c r="CI728" s="22"/>
      <c r="CJ728" s="22"/>
      <c r="CK728" s="22"/>
      <c r="CL728" s="22"/>
      <c r="CM728" s="22"/>
      <c r="CN728" s="22"/>
      <c r="CO728" s="22"/>
      <c r="CP728" s="22"/>
      <c r="CQ728" s="22"/>
      <c r="CR728" s="22"/>
      <c r="CS728" s="22"/>
      <c r="CT728" s="22"/>
      <c r="CU728" s="22"/>
    </row>
    <row r="729" spans="1:99" ht="12.75" customHeight="1">
      <c r="A729" s="22"/>
      <c r="B729" s="63"/>
      <c r="C729" s="197"/>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c r="BO729" s="22"/>
      <c r="BP729" s="22"/>
      <c r="BQ729" s="22"/>
      <c r="BR729" s="22"/>
      <c r="BS729" s="22"/>
      <c r="BT729" s="22"/>
      <c r="BU729" s="22"/>
      <c r="BV729" s="22"/>
      <c r="BW729" s="22"/>
      <c r="BX729" s="22"/>
      <c r="BY729" s="22"/>
      <c r="BZ729" s="22"/>
      <c r="CA729" s="22"/>
      <c r="CB729" s="22"/>
      <c r="CC729" s="22"/>
      <c r="CD729" s="22"/>
      <c r="CE729" s="22"/>
      <c r="CF729" s="22"/>
      <c r="CG729" s="22"/>
      <c r="CH729" s="22"/>
      <c r="CI729" s="22"/>
      <c r="CJ729" s="22"/>
      <c r="CK729" s="22"/>
      <c r="CL729" s="22"/>
      <c r="CM729" s="22"/>
      <c r="CN729" s="22"/>
      <c r="CO729" s="22"/>
      <c r="CP729" s="22"/>
      <c r="CQ729" s="22"/>
      <c r="CR729" s="22"/>
      <c r="CS729" s="22"/>
      <c r="CT729" s="22"/>
      <c r="CU729" s="22"/>
    </row>
    <row r="730" spans="1:99" ht="12.75" customHeight="1">
      <c r="A730" s="22"/>
      <c r="B730" s="63"/>
      <c r="C730" s="197"/>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2"/>
      <c r="BY730" s="22"/>
      <c r="BZ730" s="22"/>
      <c r="CA730" s="22"/>
      <c r="CB730" s="22"/>
      <c r="CC730" s="22"/>
      <c r="CD730" s="22"/>
      <c r="CE730" s="22"/>
      <c r="CF730" s="22"/>
      <c r="CG730" s="22"/>
      <c r="CH730" s="22"/>
      <c r="CI730" s="22"/>
      <c r="CJ730" s="22"/>
      <c r="CK730" s="22"/>
      <c r="CL730" s="22"/>
      <c r="CM730" s="22"/>
      <c r="CN730" s="22"/>
      <c r="CO730" s="22"/>
      <c r="CP730" s="22"/>
      <c r="CQ730" s="22"/>
      <c r="CR730" s="22"/>
      <c r="CS730" s="22"/>
      <c r="CT730" s="22"/>
      <c r="CU730" s="22"/>
    </row>
    <row r="731" spans="1:99" ht="12.75" customHeight="1">
      <c r="A731" s="22"/>
      <c r="B731" s="63"/>
      <c r="C731" s="197"/>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2"/>
      <c r="BY731" s="22"/>
      <c r="BZ731" s="22"/>
      <c r="CA731" s="22"/>
      <c r="CB731" s="22"/>
      <c r="CC731" s="22"/>
      <c r="CD731" s="22"/>
      <c r="CE731" s="22"/>
      <c r="CF731" s="22"/>
      <c r="CG731" s="22"/>
      <c r="CH731" s="22"/>
      <c r="CI731" s="22"/>
      <c r="CJ731" s="22"/>
      <c r="CK731" s="22"/>
      <c r="CL731" s="22"/>
      <c r="CM731" s="22"/>
      <c r="CN731" s="22"/>
      <c r="CO731" s="22"/>
      <c r="CP731" s="22"/>
      <c r="CQ731" s="22"/>
      <c r="CR731" s="22"/>
      <c r="CS731" s="22"/>
      <c r="CT731" s="22"/>
      <c r="CU731" s="22"/>
    </row>
    <row r="732" spans="1:99" ht="12.75" customHeight="1">
      <c r="A732" s="22"/>
      <c r="B732" s="63"/>
      <c r="C732" s="197"/>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c r="BO732" s="22"/>
      <c r="BP732" s="22"/>
      <c r="BQ732" s="22"/>
      <c r="BR732" s="22"/>
      <c r="BS732" s="22"/>
      <c r="BT732" s="22"/>
      <c r="BU732" s="22"/>
      <c r="BV732" s="22"/>
      <c r="BW732" s="22"/>
      <c r="BX732" s="22"/>
      <c r="BY732" s="22"/>
      <c r="BZ732" s="22"/>
      <c r="CA732" s="22"/>
      <c r="CB732" s="22"/>
      <c r="CC732" s="22"/>
      <c r="CD732" s="22"/>
      <c r="CE732" s="22"/>
      <c r="CF732" s="22"/>
      <c r="CG732" s="22"/>
      <c r="CH732" s="22"/>
      <c r="CI732" s="22"/>
      <c r="CJ732" s="22"/>
      <c r="CK732" s="22"/>
      <c r="CL732" s="22"/>
      <c r="CM732" s="22"/>
      <c r="CN732" s="22"/>
      <c r="CO732" s="22"/>
      <c r="CP732" s="22"/>
      <c r="CQ732" s="22"/>
      <c r="CR732" s="22"/>
      <c r="CS732" s="22"/>
      <c r="CT732" s="22"/>
      <c r="CU732" s="22"/>
    </row>
    <row r="733" spans="1:99" ht="12.75" customHeight="1">
      <c r="A733" s="22"/>
      <c r="B733" s="63"/>
      <c r="C733" s="197"/>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c r="BO733" s="22"/>
      <c r="BP733" s="22"/>
      <c r="BQ733" s="22"/>
      <c r="BR733" s="22"/>
      <c r="BS733" s="22"/>
      <c r="BT733" s="22"/>
      <c r="BU733" s="22"/>
      <c r="BV733" s="22"/>
      <c r="BW733" s="22"/>
      <c r="BX733" s="22"/>
      <c r="BY733" s="22"/>
      <c r="BZ733" s="22"/>
      <c r="CA733" s="22"/>
      <c r="CB733" s="22"/>
      <c r="CC733" s="22"/>
      <c r="CD733" s="22"/>
      <c r="CE733" s="22"/>
      <c r="CF733" s="22"/>
      <c r="CG733" s="22"/>
      <c r="CH733" s="22"/>
      <c r="CI733" s="22"/>
      <c r="CJ733" s="22"/>
      <c r="CK733" s="22"/>
      <c r="CL733" s="22"/>
      <c r="CM733" s="22"/>
      <c r="CN733" s="22"/>
      <c r="CO733" s="22"/>
      <c r="CP733" s="22"/>
      <c r="CQ733" s="22"/>
      <c r="CR733" s="22"/>
      <c r="CS733" s="22"/>
      <c r="CT733" s="22"/>
      <c r="CU733" s="22"/>
    </row>
    <row r="734" spans="1:99" ht="12.75" customHeight="1">
      <c r="A734" s="22"/>
      <c r="B734" s="63"/>
      <c r="C734" s="197"/>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c r="CG734" s="22"/>
      <c r="CH734" s="22"/>
      <c r="CI734" s="22"/>
      <c r="CJ734" s="22"/>
      <c r="CK734" s="22"/>
      <c r="CL734" s="22"/>
      <c r="CM734" s="22"/>
      <c r="CN734" s="22"/>
      <c r="CO734" s="22"/>
      <c r="CP734" s="22"/>
      <c r="CQ734" s="22"/>
      <c r="CR734" s="22"/>
      <c r="CS734" s="22"/>
      <c r="CT734" s="22"/>
      <c r="CU734" s="22"/>
    </row>
    <row r="735" spans="1:99" ht="12.75" customHeight="1">
      <c r="A735" s="22"/>
      <c r="B735" s="63"/>
      <c r="C735" s="197"/>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c r="BO735" s="22"/>
      <c r="BP735" s="22"/>
      <c r="BQ735" s="22"/>
      <c r="BR735" s="22"/>
      <c r="BS735" s="22"/>
      <c r="BT735" s="22"/>
      <c r="BU735" s="22"/>
      <c r="BV735" s="22"/>
      <c r="BW735" s="22"/>
      <c r="BX735" s="22"/>
      <c r="BY735" s="22"/>
      <c r="BZ735" s="22"/>
      <c r="CA735" s="22"/>
      <c r="CB735" s="22"/>
      <c r="CC735" s="22"/>
      <c r="CD735" s="22"/>
      <c r="CE735" s="22"/>
      <c r="CF735" s="22"/>
      <c r="CG735" s="22"/>
      <c r="CH735" s="22"/>
      <c r="CI735" s="22"/>
      <c r="CJ735" s="22"/>
      <c r="CK735" s="22"/>
      <c r="CL735" s="22"/>
      <c r="CM735" s="22"/>
      <c r="CN735" s="22"/>
      <c r="CO735" s="22"/>
      <c r="CP735" s="22"/>
      <c r="CQ735" s="22"/>
      <c r="CR735" s="22"/>
      <c r="CS735" s="22"/>
      <c r="CT735" s="22"/>
      <c r="CU735" s="22"/>
    </row>
    <row r="736" spans="1:99" ht="12.75" customHeight="1">
      <c r="A736" s="22"/>
      <c r="B736" s="63"/>
      <c r="C736" s="197"/>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c r="BZ736" s="22"/>
      <c r="CA736" s="22"/>
      <c r="CB736" s="22"/>
      <c r="CC736" s="22"/>
      <c r="CD736" s="22"/>
      <c r="CE736" s="22"/>
      <c r="CF736" s="22"/>
      <c r="CG736" s="22"/>
      <c r="CH736" s="22"/>
      <c r="CI736" s="22"/>
      <c r="CJ736" s="22"/>
      <c r="CK736" s="22"/>
      <c r="CL736" s="22"/>
      <c r="CM736" s="22"/>
      <c r="CN736" s="22"/>
      <c r="CO736" s="22"/>
      <c r="CP736" s="22"/>
      <c r="CQ736" s="22"/>
      <c r="CR736" s="22"/>
      <c r="CS736" s="22"/>
      <c r="CT736" s="22"/>
      <c r="CU736" s="22"/>
    </row>
    <row r="737" spans="1:99" ht="12.75" customHeight="1">
      <c r="A737" s="22"/>
      <c r="B737" s="63"/>
      <c r="C737" s="197"/>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c r="BO737" s="22"/>
      <c r="BP737" s="22"/>
      <c r="BQ737" s="22"/>
      <c r="BR737" s="22"/>
      <c r="BS737" s="22"/>
      <c r="BT737" s="22"/>
      <c r="BU737" s="22"/>
      <c r="BV737" s="22"/>
      <c r="BW737" s="22"/>
      <c r="BX737" s="22"/>
      <c r="BY737" s="22"/>
      <c r="BZ737" s="22"/>
      <c r="CA737" s="22"/>
      <c r="CB737" s="22"/>
      <c r="CC737" s="22"/>
      <c r="CD737" s="22"/>
      <c r="CE737" s="22"/>
      <c r="CF737" s="22"/>
      <c r="CG737" s="22"/>
      <c r="CH737" s="22"/>
      <c r="CI737" s="22"/>
      <c r="CJ737" s="22"/>
      <c r="CK737" s="22"/>
      <c r="CL737" s="22"/>
      <c r="CM737" s="22"/>
      <c r="CN737" s="22"/>
      <c r="CO737" s="22"/>
      <c r="CP737" s="22"/>
      <c r="CQ737" s="22"/>
      <c r="CR737" s="22"/>
      <c r="CS737" s="22"/>
      <c r="CT737" s="22"/>
      <c r="CU737" s="22"/>
    </row>
    <row r="738" spans="1:99" ht="12.75" customHeight="1">
      <c r="A738" s="22"/>
      <c r="B738" s="63"/>
      <c r="C738" s="197"/>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c r="BO738" s="22"/>
      <c r="BP738" s="22"/>
      <c r="BQ738" s="22"/>
      <c r="BR738" s="22"/>
      <c r="BS738" s="22"/>
      <c r="BT738" s="22"/>
      <c r="BU738" s="22"/>
      <c r="BV738" s="22"/>
      <c r="BW738" s="22"/>
      <c r="BX738" s="22"/>
      <c r="BY738" s="22"/>
      <c r="BZ738" s="22"/>
      <c r="CA738" s="22"/>
      <c r="CB738" s="22"/>
      <c r="CC738" s="22"/>
      <c r="CD738" s="22"/>
      <c r="CE738" s="22"/>
      <c r="CF738" s="22"/>
      <c r="CG738" s="22"/>
      <c r="CH738" s="22"/>
      <c r="CI738" s="22"/>
      <c r="CJ738" s="22"/>
      <c r="CK738" s="22"/>
      <c r="CL738" s="22"/>
      <c r="CM738" s="22"/>
      <c r="CN738" s="22"/>
      <c r="CO738" s="22"/>
      <c r="CP738" s="22"/>
      <c r="CQ738" s="22"/>
      <c r="CR738" s="22"/>
      <c r="CS738" s="22"/>
      <c r="CT738" s="22"/>
      <c r="CU738" s="22"/>
    </row>
    <row r="739" spans="1:99" ht="12.75" customHeight="1">
      <c r="A739" s="22"/>
      <c r="B739" s="63"/>
      <c r="C739" s="197"/>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c r="BO739" s="22"/>
      <c r="BP739" s="22"/>
      <c r="BQ739" s="22"/>
      <c r="BR739" s="22"/>
      <c r="BS739" s="22"/>
      <c r="BT739" s="22"/>
      <c r="BU739" s="22"/>
      <c r="BV739" s="22"/>
      <c r="BW739" s="22"/>
      <c r="BX739" s="22"/>
      <c r="BY739" s="22"/>
      <c r="BZ739" s="22"/>
      <c r="CA739" s="22"/>
      <c r="CB739" s="22"/>
      <c r="CC739" s="22"/>
      <c r="CD739" s="22"/>
      <c r="CE739" s="22"/>
      <c r="CF739" s="22"/>
      <c r="CG739" s="22"/>
      <c r="CH739" s="22"/>
      <c r="CI739" s="22"/>
      <c r="CJ739" s="22"/>
      <c r="CK739" s="22"/>
      <c r="CL739" s="22"/>
      <c r="CM739" s="22"/>
      <c r="CN739" s="22"/>
      <c r="CO739" s="22"/>
      <c r="CP739" s="22"/>
      <c r="CQ739" s="22"/>
      <c r="CR739" s="22"/>
      <c r="CS739" s="22"/>
      <c r="CT739" s="22"/>
      <c r="CU739" s="22"/>
    </row>
    <row r="740" spans="1:99" ht="12.75" customHeight="1">
      <c r="A740" s="22"/>
      <c r="B740" s="63"/>
      <c r="C740" s="197"/>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c r="BO740" s="22"/>
      <c r="BP740" s="22"/>
      <c r="BQ740" s="22"/>
      <c r="BR740" s="22"/>
      <c r="BS740" s="22"/>
      <c r="BT740" s="22"/>
      <c r="BU740" s="22"/>
      <c r="BV740" s="22"/>
      <c r="BW740" s="22"/>
      <c r="BX740" s="22"/>
      <c r="BY740" s="22"/>
      <c r="BZ740" s="22"/>
      <c r="CA740" s="22"/>
      <c r="CB740" s="22"/>
      <c r="CC740" s="22"/>
      <c r="CD740" s="22"/>
      <c r="CE740" s="22"/>
      <c r="CF740" s="22"/>
      <c r="CG740" s="22"/>
      <c r="CH740" s="22"/>
      <c r="CI740" s="22"/>
      <c r="CJ740" s="22"/>
      <c r="CK740" s="22"/>
      <c r="CL740" s="22"/>
      <c r="CM740" s="22"/>
      <c r="CN740" s="22"/>
      <c r="CO740" s="22"/>
      <c r="CP740" s="22"/>
      <c r="CQ740" s="22"/>
      <c r="CR740" s="22"/>
      <c r="CS740" s="22"/>
      <c r="CT740" s="22"/>
      <c r="CU740" s="22"/>
    </row>
    <row r="741" spans="1:99" ht="12.75" customHeight="1">
      <c r="A741" s="22"/>
      <c r="B741" s="63"/>
      <c r="C741" s="197"/>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c r="BO741" s="22"/>
      <c r="BP741" s="22"/>
      <c r="BQ741" s="22"/>
      <c r="BR741" s="22"/>
      <c r="BS741" s="22"/>
      <c r="BT741" s="22"/>
      <c r="BU741" s="22"/>
      <c r="BV741" s="22"/>
      <c r="BW741" s="22"/>
      <c r="BX741" s="22"/>
      <c r="BY741" s="22"/>
      <c r="BZ741" s="22"/>
      <c r="CA741" s="22"/>
      <c r="CB741" s="22"/>
      <c r="CC741" s="22"/>
      <c r="CD741" s="22"/>
      <c r="CE741" s="22"/>
      <c r="CF741" s="22"/>
      <c r="CG741" s="22"/>
      <c r="CH741" s="22"/>
      <c r="CI741" s="22"/>
      <c r="CJ741" s="22"/>
      <c r="CK741" s="22"/>
      <c r="CL741" s="22"/>
      <c r="CM741" s="22"/>
      <c r="CN741" s="22"/>
      <c r="CO741" s="22"/>
      <c r="CP741" s="22"/>
      <c r="CQ741" s="22"/>
      <c r="CR741" s="22"/>
      <c r="CS741" s="22"/>
      <c r="CT741" s="22"/>
      <c r="CU741" s="22"/>
    </row>
    <row r="742" spans="1:99" ht="12.75" customHeight="1">
      <c r="A742" s="22"/>
      <c r="B742" s="63"/>
      <c r="C742" s="197"/>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row>
    <row r="743" spans="1:99" ht="12.75" customHeight="1">
      <c r="A743" s="22"/>
      <c r="B743" s="63"/>
      <c r="C743" s="197"/>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c r="BZ743" s="22"/>
      <c r="CA743" s="22"/>
      <c r="CB743" s="22"/>
      <c r="CC743" s="22"/>
      <c r="CD743" s="22"/>
      <c r="CE743" s="22"/>
      <c r="CF743" s="22"/>
      <c r="CG743" s="22"/>
      <c r="CH743" s="22"/>
      <c r="CI743" s="22"/>
      <c r="CJ743" s="22"/>
      <c r="CK743" s="22"/>
      <c r="CL743" s="22"/>
      <c r="CM743" s="22"/>
      <c r="CN743" s="22"/>
      <c r="CO743" s="22"/>
      <c r="CP743" s="22"/>
      <c r="CQ743" s="22"/>
      <c r="CR743" s="22"/>
      <c r="CS743" s="22"/>
      <c r="CT743" s="22"/>
      <c r="CU743" s="22"/>
    </row>
    <row r="744" spans="1:99" ht="12.75" customHeight="1">
      <c r="A744" s="22"/>
      <c r="B744" s="63"/>
      <c r="C744" s="197"/>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c r="BO744" s="22"/>
      <c r="BP744" s="22"/>
      <c r="BQ744" s="22"/>
      <c r="BR744" s="22"/>
      <c r="BS744" s="22"/>
      <c r="BT744" s="22"/>
      <c r="BU744" s="22"/>
      <c r="BV744" s="22"/>
      <c r="BW744" s="22"/>
      <c r="BX744" s="22"/>
      <c r="BY744" s="22"/>
      <c r="BZ744" s="22"/>
      <c r="CA744" s="22"/>
      <c r="CB744" s="22"/>
      <c r="CC744" s="22"/>
      <c r="CD744" s="22"/>
      <c r="CE744" s="22"/>
      <c r="CF744" s="22"/>
      <c r="CG744" s="22"/>
      <c r="CH744" s="22"/>
      <c r="CI744" s="22"/>
      <c r="CJ744" s="22"/>
      <c r="CK744" s="22"/>
      <c r="CL744" s="22"/>
      <c r="CM744" s="22"/>
      <c r="CN744" s="22"/>
      <c r="CO744" s="22"/>
      <c r="CP744" s="22"/>
      <c r="CQ744" s="22"/>
      <c r="CR744" s="22"/>
      <c r="CS744" s="22"/>
      <c r="CT744" s="22"/>
      <c r="CU744" s="22"/>
    </row>
    <row r="745" spans="1:99" ht="12.75" customHeight="1">
      <c r="A745" s="22"/>
      <c r="B745" s="63"/>
      <c r="C745" s="197"/>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c r="BO745" s="22"/>
      <c r="BP745" s="22"/>
      <c r="BQ745" s="22"/>
      <c r="BR745" s="22"/>
      <c r="BS745" s="22"/>
      <c r="BT745" s="22"/>
      <c r="BU745" s="22"/>
      <c r="BV745" s="22"/>
      <c r="BW745" s="22"/>
      <c r="BX745" s="22"/>
      <c r="BY745" s="22"/>
      <c r="BZ745" s="22"/>
      <c r="CA745" s="22"/>
      <c r="CB745" s="22"/>
      <c r="CC745" s="22"/>
      <c r="CD745" s="22"/>
      <c r="CE745" s="22"/>
      <c r="CF745" s="22"/>
      <c r="CG745" s="22"/>
      <c r="CH745" s="22"/>
      <c r="CI745" s="22"/>
      <c r="CJ745" s="22"/>
      <c r="CK745" s="22"/>
      <c r="CL745" s="22"/>
      <c r="CM745" s="22"/>
      <c r="CN745" s="22"/>
      <c r="CO745" s="22"/>
      <c r="CP745" s="22"/>
      <c r="CQ745" s="22"/>
      <c r="CR745" s="22"/>
      <c r="CS745" s="22"/>
      <c r="CT745" s="22"/>
      <c r="CU745" s="22"/>
    </row>
    <row r="746" spans="1:99" ht="12.75" customHeight="1">
      <c r="A746" s="22"/>
      <c r="B746" s="63"/>
      <c r="C746" s="197"/>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c r="CD746" s="22"/>
      <c r="CE746" s="22"/>
      <c r="CF746" s="22"/>
      <c r="CG746" s="22"/>
      <c r="CH746" s="22"/>
      <c r="CI746" s="22"/>
      <c r="CJ746" s="22"/>
      <c r="CK746" s="22"/>
      <c r="CL746" s="22"/>
      <c r="CM746" s="22"/>
      <c r="CN746" s="22"/>
      <c r="CO746" s="22"/>
      <c r="CP746" s="22"/>
      <c r="CQ746" s="22"/>
      <c r="CR746" s="22"/>
      <c r="CS746" s="22"/>
      <c r="CT746" s="22"/>
      <c r="CU746" s="22"/>
    </row>
    <row r="747" spans="1:99" ht="12.75" customHeight="1">
      <c r="A747" s="22"/>
      <c r="B747" s="63"/>
      <c r="C747" s="197"/>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2"/>
      <c r="BY747" s="22"/>
      <c r="BZ747" s="22"/>
      <c r="CA747" s="22"/>
      <c r="CB747" s="22"/>
      <c r="CC747" s="22"/>
      <c r="CD747" s="22"/>
      <c r="CE747" s="22"/>
      <c r="CF747" s="22"/>
      <c r="CG747" s="22"/>
      <c r="CH747" s="22"/>
      <c r="CI747" s="22"/>
      <c r="CJ747" s="22"/>
      <c r="CK747" s="22"/>
      <c r="CL747" s="22"/>
      <c r="CM747" s="22"/>
      <c r="CN747" s="22"/>
      <c r="CO747" s="22"/>
      <c r="CP747" s="22"/>
      <c r="CQ747" s="22"/>
      <c r="CR747" s="22"/>
      <c r="CS747" s="22"/>
      <c r="CT747" s="22"/>
      <c r="CU747" s="22"/>
    </row>
    <row r="748" spans="1:99" ht="12.75" customHeight="1">
      <c r="A748" s="22"/>
      <c r="B748" s="63"/>
      <c r="C748" s="197"/>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c r="BO748" s="22"/>
      <c r="BP748" s="22"/>
      <c r="BQ748" s="22"/>
      <c r="BR748" s="22"/>
      <c r="BS748" s="22"/>
      <c r="BT748" s="22"/>
      <c r="BU748" s="22"/>
      <c r="BV748" s="22"/>
      <c r="BW748" s="22"/>
      <c r="BX748" s="22"/>
      <c r="BY748" s="22"/>
      <c r="BZ748" s="22"/>
      <c r="CA748" s="22"/>
      <c r="CB748" s="22"/>
      <c r="CC748" s="22"/>
      <c r="CD748" s="22"/>
      <c r="CE748" s="22"/>
      <c r="CF748" s="22"/>
      <c r="CG748" s="22"/>
      <c r="CH748" s="22"/>
      <c r="CI748" s="22"/>
      <c r="CJ748" s="22"/>
      <c r="CK748" s="22"/>
      <c r="CL748" s="22"/>
      <c r="CM748" s="22"/>
      <c r="CN748" s="22"/>
      <c r="CO748" s="22"/>
      <c r="CP748" s="22"/>
      <c r="CQ748" s="22"/>
      <c r="CR748" s="22"/>
      <c r="CS748" s="22"/>
      <c r="CT748" s="22"/>
      <c r="CU748" s="22"/>
    </row>
    <row r="749" spans="1:99" ht="12.75" customHeight="1">
      <c r="A749" s="22"/>
      <c r="B749" s="63"/>
      <c r="C749" s="197"/>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c r="BO749" s="22"/>
      <c r="BP749" s="22"/>
      <c r="BQ749" s="22"/>
      <c r="BR749" s="22"/>
      <c r="BS749" s="22"/>
      <c r="BT749" s="22"/>
      <c r="BU749" s="22"/>
      <c r="BV749" s="22"/>
      <c r="BW749" s="22"/>
      <c r="BX749" s="22"/>
      <c r="BY749" s="22"/>
      <c r="BZ749" s="22"/>
      <c r="CA749" s="22"/>
      <c r="CB749" s="22"/>
      <c r="CC749" s="22"/>
      <c r="CD749" s="22"/>
      <c r="CE749" s="22"/>
      <c r="CF749" s="22"/>
      <c r="CG749" s="22"/>
      <c r="CH749" s="22"/>
      <c r="CI749" s="22"/>
      <c r="CJ749" s="22"/>
      <c r="CK749" s="22"/>
      <c r="CL749" s="22"/>
      <c r="CM749" s="22"/>
      <c r="CN749" s="22"/>
      <c r="CO749" s="22"/>
      <c r="CP749" s="22"/>
      <c r="CQ749" s="22"/>
      <c r="CR749" s="22"/>
      <c r="CS749" s="22"/>
      <c r="CT749" s="22"/>
      <c r="CU749" s="22"/>
    </row>
    <row r="750" spans="1:99" ht="12.75" customHeight="1">
      <c r="A750" s="22"/>
      <c r="B750" s="63"/>
      <c r="C750" s="197"/>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c r="CG750" s="22"/>
      <c r="CH750" s="22"/>
      <c r="CI750" s="22"/>
      <c r="CJ750" s="22"/>
      <c r="CK750" s="22"/>
      <c r="CL750" s="22"/>
      <c r="CM750" s="22"/>
      <c r="CN750" s="22"/>
      <c r="CO750" s="22"/>
      <c r="CP750" s="22"/>
      <c r="CQ750" s="22"/>
      <c r="CR750" s="22"/>
      <c r="CS750" s="22"/>
      <c r="CT750" s="22"/>
      <c r="CU750" s="22"/>
    </row>
    <row r="751" spans="1:99" ht="12.75" customHeight="1">
      <c r="A751" s="22"/>
      <c r="B751" s="63"/>
      <c r="C751" s="197"/>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c r="BO751" s="22"/>
      <c r="BP751" s="22"/>
      <c r="BQ751" s="22"/>
      <c r="BR751" s="22"/>
      <c r="BS751" s="22"/>
      <c r="BT751" s="22"/>
      <c r="BU751" s="22"/>
      <c r="BV751" s="22"/>
      <c r="BW751" s="22"/>
      <c r="BX751" s="22"/>
      <c r="BY751" s="22"/>
      <c r="BZ751" s="22"/>
      <c r="CA751" s="22"/>
      <c r="CB751" s="22"/>
      <c r="CC751" s="22"/>
      <c r="CD751" s="22"/>
      <c r="CE751" s="22"/>
      <c r="CF751" s="22"/>
      <c r="CG751" s="22"/>
      <c r="CH751" s="22"/>
      <c r="CI751" s="22"/>
      <c r="CJ751" s="22"/>
      <c r="CK751" s="22"/>
      <c r="CL751" s="22"/>
      <c r="CM751" s="22"/>
      <c r="CN751" s="22"/>
      <c r="CO751" s="22"/>
      <c r="CP751" s="22"/>
      <c r="CQ751" s="22"/>
      <c r="CR751" s="22"/>
      <c r="CS751" s="22"/>
      <c r="CT751" s="22"/>
      <c r="CU751" s="22"/>
    </row>
    <row r="752" spans="1:99" ht="12.75" customHeight="1">
      <c r="A752" s="22"/>
      <c r="B752" s="63"/>
      <c r="C752" s="197"/>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c r="BC752" s="22"/>
      <c r="BD752" s="22"/>
      <c r="BE752" s="22"/>
      <c r="BF752" s="22"/>
      <c r="BG752" s="22"/>
      <c r="BH752" s="22"/>
      <c r="BI752" s="22"/>
      <c r="BJ752" s="22"/>
      <c r="BK752" s="22"/>
      <c r="BL752" s="22"/>
      <c r="BM752" s="22"/>
      <c r="BN752" s="22"/>
      <c r="BO752" s="22"/>
      <c r="BP752" s="22"/>
      <c r="BQ752" s="22"/>
      <c r="BR752" s="22"/>
      <c r="BS752" s="22"/>
      <c r="BT752" s="22"/>
      <c r="BU752" s="22"/>
      <c r="BV752" s="22"/>
      <c r="BW752" s="22"/>
      <c r="BX752" s="22"/>
      <c r="BY752" s="22"/>
      <c r="BZ752" s="22"/>
      <c r="CA752" s="22"/>
      <c r="CB752" s="22"/>
      <c r="CC752" s="22"/>
      <c r="CD752" s="22"/>
      <c r="CE752" s="22"/>
      <c r="CF752" s="22"/>
      <c r="CG752" s="22"/>
      <c r="CH752" s="22"/>
      <c r="CI752" s="22"/>
      <c r="CJ752" s="22"/>
      <c r="CK752" s="22"/>
      <c r="CL752" s="22"/>
      <c r="CM752" s="22"/>
      <c r="CN752" s="22"/>
      <c r="CO752" s="22"/>
      <c r="CP752" s="22"/>
      <c r="CQ752" s="22"/>
      <c r="CR752" s="22"/>
      <c r="CS752" s="22"/>
      <c r="CT752" s="22"/>
      <c r="CU752" s="22"/>
    </row>
    <row r="753" spans="1:99" ht="12.75" customHeight="1">
      <c r="A753" s="22"/>
      <c r="B753" s="63"/>
      <c r="C753" s="197"/>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c r="BC753" s="22"/>
      <c r="BD753" s="22"/>
      <c r="BE753" s="22"/>
      <c r="BF753" s="22"/>
      <c r="BG753" s="22"/>
      <c r="BH753" s="22"/>
      <c r="BI753" s="22"/>
      <c r="BJ753" s="22"/>
      <c r="BK753" s="22"/>
      <c r="BL753" s="22"/>
      <c r="BM753" s="22"/>
      <c r="BN753" s="22"/>
      <c r="BO753" s="22"/>
      <c r="BP753" s="22"/>
      <c r="BQ753" s="22"/>
      <c r="BR753" s="22"/>
      <c r="BS753" s="22"/>
      <c r="BT753" s="22"/>
      <c r="BU753" s="22"/>
      <c r="BV753" s="22"/>
      <c r="BW753" s="22"/>
      <c r="BX753" s="22"/>
      <c r="BY753" s="22"/>
      <c r="BZ753" s="22"/>
      <c r="CA753" s="22"/>
      <c r="CB753" s="22"/>
      <c r="CC753" s="22"/>
      <c r="CD753" s="22"/>
      <c r="CE753" s="22"/>
      <c r="CF753" s="22"/>
      <c r="CG753" s="22"/>
      <c r="CH753" s="22"/>
      <c r="CI753" s="22"/>
      <c r="CJ753" s="22"/>
      <c r="CK753" s="22"/>
      <c r="CL753" s="22"/>
      <c r="CM753" s="22"/>
      <c r="CN753" s="22"/>
      <c r="CO753" s="22"/>
      <c r="CP753" s="22"/>
      <c r="CQ753" s="22"/>
      <c r="CR753" s="22"/>
      <c r="CS753" s="22"/>
      <c r="CT753" s="22"/>
      <c r="CU753" s="22"/>
    </row>
    <row r="754" spans="1:99" ht="12.75" customHeight="1">
      <c r="A754" s="22"/>
      <c r="B754" s="63"/>
      <c r="C754" s="197"/>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c r="BO754" s="22"/>
      <c r="BP754" s="22"/>
      <c r="BQ754" s="22"/>
      <c r="BR754" s="22"/>
      <c r="BS754" s="22"/>
      <c r="BT754" s="22"/>
      <c r="BU754" s="22"/>
      <c r="BV754" s="22"/>
      <c r="BW754" s="22"/>
      <c r="BX754" s="22"/>
      <c r="BY754" s="22"/>
      <c r="BZ754" s="22"/>
      <c r="CA754" s="22"/>
      <c r="CB754" s="22"/>
      <c r="CC754" s="22"/>
      <c r="CD754" s="22"/>
      <c r="CE754" s="22"/>
      <c r="CF754" s="22"/>
      <c r="CG754" s="22"/>
      <c r="CH754" s="22"/>
      <c r="CI754" s="22"/>
      <c r="CJ754" s="22"/>
      <c r="CK754" s="22"/>
      <c r="CL754" s="22"/>
      <c r="CM754" s="22"/>
      <c r="CN754" s="22"/>
      <c r="CO754" s="22"/>
      <c r="CP754" s="22"/>
      <c r="CQ754" s="22"/>
      <c r="CR754" s="22"/>
      <c r="CS754" s="22"/>
      <c r="CT754" s="22"/>
      <c r="CU754" s="22"/>
    </row>
    <row r="755" spans="1:99" ht="12.75" customHeight="1">
      <c r="A755" s="22"/>
      <c r="B755" s="63"/>
      <c r="C755" s="197"/>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c r="BO755" s="22"/>
      <c r="BP755" s="22"/>
      <c r="BQ755" s="22"/>
      <c r="BR755" s="22"/>
      <c r="BS755" s="22"/>
      <c r="BT755" s="22"/>
      <c r="BU755" s="22"/>
      <c r="BV755" s="22"/>
      <c r="BW755" s="22"/>
      <c r="BX755" s="22"/>
      <c r="BY755" s="22"/>
      <c r="BZ755" s="22"/>
      <c r="CA755" s="22"/>
      <c r="CB755" s="22"/>
      <c r="CC755" s="22"/>
      <c r="CD755" s="22"/>
      <c r="CE755" s="22"/>
      <c r="CF755" s="22"/>
      <c r="CG755" s="22"/>
      <c r="CH755" s="22"/>
      <c r="CI755" s="22"/>
      <c r="CJ755" s="22"/>
      <c r="CK755" s="22"/>
      <c r="CL755" s="22"/>
      <c r="CM755" s="22"/>
      <c r="CN755" s="22"/>
      <c r="CO755" s="22"/>
      <c r="CP755" s="22"/>
      <c r="CQ755" s="22"/>
      <c r="CR755" s="22"/>
      <c r="CS755" s="22"/>
      <c r="CT755" s="22"/>
      <c r="CU755" s="22"/>
    </row>
    <row r="756" spans="1:99" ht="12.75" customHeight="1">
      <c r="A756" s="22"/>
      <c r="B756" s="63"/>
      <c r="C756" s="197"/>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2"/>
      <c r="BY756" s="22"/>
      <c r="BZ756" s="22"/>
      <c r="CA756" s="22"/>
      <c r="CB756" s="22"/>
      <c r="CC756" s="22"/>
      <c r="CD756" s="22"/>
      <c r="CE756" s="22"/>
      <c r="CF756" s="22"/>
      <c r="CG756" s="22"/>
      <c r="CH756" s="22"/>
      <c r="CI756" s="22"/>
      <c r="CJ756" s="22"/>
      <c r="CK756" s="22"/>
      <c r="CL756" s="22"/>
      <c r="CM756" s="22"/>
      <c r="CN756" s="22"/>
      <c r="CO756" s="22"/>
      <c r="CP756" s="22"/>
      <c r="CQ756" s="22"/>
      <c r="CR756" s="22"/>
      <c r="CS756" s="22"/>
      <c r="CT756" s="22"/>
      <c r="CU756" s="22"/>
    </row>
    <row r="757" spans="1:99" ht="12.75" customHeight="1">
      <c r="A757" s="22"/>
      <c r="B757" s="63"/>
      <c r="C757" s="197"/>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2"/>
      <c r="BB757" s="22"/>
      <c r="BC757" s="22"/>
      <c r="BD757" s="22"/>
      <c r="BE757" s="22"/>
      <c r="BF757" s="22"/>
      <c r="BG757" s="22"/>
      <c r="BH757" s="22"/>
      <c r="BI757" s="22"/>
      <c r="BJ757" s="22"/>
      <c r="BK757" s="22"/>
      <c r="BL757" s="22"/>
      <c r="BM757" s="22"/>
      <c r="BN757" s="22"/>
      <c r="BO757" s="22"/>
      <c r="BP757" s="22"/>
      <c r="BQ757" s="22"/>
      <c r="BR757" s="22"/>
      <c r="BS757" s="22"/>
      <c r="BT757" s="22"/>
      <c r="BU757" s="22"/>
      <c r="BV757" s="22"/>
      <c r="BW757" s="22"/>
      <c r="BX757" s="22"/>
      <c r="BY757" s="22"/>
      <c r="BZ757" s="22"/>
      <c r="CA757" s="22"/>
      <c r="CB757" s="22"/>
      <c r="CC757" s="22"/>
      <c r="CD757" s="22"/>
      <c r="CE757" s="22"/>
      <c r="CF757" s="22"/>
      <c r="CG757" s="22"/>
      <c r="CH757" s="22"/>
      <c r="CI757" s="22"/>
      <c r="CJ757" s="22"/>
      <c r="CK757" s="22"/>
      <c r="CL757" s="22"/>
      <c r="CM757" s="22"/>
      <c r="CN757" s="22"/>
      <c r="CO757" s="22"/>
      <c r="CP757" s="22"/>
      <c r="CQ757" s="22"/>
      <c r="CR757" s="22"/>
      <c r="CS757" s="22"/>
      <c r="CT757" s="22"/>
      <c r="CU757" s="22"/>
    </row>
    <row r="758" spans="1:99" ht="12.75" customHeight="1">
      <c r="A758" s="22"/>
      <c r="B758" s="63"/>
      <c r="C758" s="197"/>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c r="CG758" s="22"/>
      <c r="CH758" s="22"/>
      <c r="CI758" s="22"/>
      <c r="CJ758" s="22"/>
      <c r="CK758" s="22"/>
      <c r="CL758" s="22"/>
      <c r="CM758" s="22"/>
      <c r="CN758" s="22"/>
      <c r="CO758" s="22"/>
      <c r="CP758" s="22"/>
      <c r="CQ758" s="22"/>
      <c r="CR758" s="22"/>
      <c r="CS758" s="22"/>
      <c r="CT758" s="22"/>
      <c r="CU758" s="22"/>
    </row>
    <row r="759" spans="1:99" ht="12.75" customHeight="1">
      <c r="A759" s="22"/>
      <c r="B759" s="63"/>
      <c r="C759" s="197"/>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c r="BO759" s="22"/>
      <c r="BP759" s="22"/>
      <c r="BQ759" s="22"/>
      <c r="BR759" s="22"/>
      <c r="BS759" s="22"/>
      <c r="BT759" s="22"/>
      <c r="BU759" s="22"/>
      <c r="BV759" s="22"/>
      <c r="BW759" s="22"/>
      <c r="BX759" s="22"/>
      <c r="BY759" s="22"/>
      <c r="BZ759" s="22"/>
      <c r="CA759" s="22"/>
      <c r="CB759" s="22"/>
      <c r="CC759" s="22"/>
      <c r="CD759" s="22"/>
      <c r="CE759" s="22"/>
      <c r="CF759" s="22"/>
      <c r="CG759" s="22"/>
      <c r="CH759" s="22"/>
      <c r="CI759" s="22"/>
      <c r="CJ759" s="22"/>
      <c r="CK759" s="22"/>
      <c r="CL759" s="22"/>
      <c r="CM759" s="22"/>
      <c r="CN759" s="22"/>
      <c r="CO759" s="22"/>
      <c r="CP759" s="22"/>
      <c r="CQ759" s="22"/>
      <c r="CR759" s="22"/>
      <c r="CS759" s="22"/>
      <c r="CT759" s="22"/>
      <c r="CU759" s="22"/>
    </row>
    <row r="760" spans="1:99" ht="12.75" customHeight="1">
      <c r="A760" s="22"/>
      <c r="B760" s="63"/>
      <c r="C760" s="197"/>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c r="BO760" s="22"/>
      <c r="BP760" s="22"/>
      <c r="BQ760" s="22"/>
      <c r="BR760" s="22"/>
      <c r="BS760" s="22"/>
      <c r="BT760" s="22"/>
      <c r="BU760" s="22"/>
      <c r="BV760" s="22"/>
      <c r="BW760" s="22"/>
      <c r="BX760" s="22"/>
      <c r="BY760" s="22"/>
      <c r="BZ760" s="22"/>
      <c r="CA760" s="22"/>
      <c r="CB760" s="22"/>
      <c r="CC760" s="22"/>
      <c r="CD760" s="22"/>
      <c r="CE760" s="22"/>
      <c r="CF760" s="22"/>
      <c r="CG760" s="22"/>
      <c r="CH760" s="22"/>
      <c r="CI760" s="22"/>
      <c r="CJ760" s="22"/>
      <c r="CK760" s="22"/>
      <c r="CL760" s="22"/>
      <c r="CM760" s="22"/>
      <c r="CN760" s="22"/>
      <c r="CO760" s="22"/>
      <c r="CP760" s="22"/>
      <c r="CQ760" s="22"/>
      <c r="CR760" s="22"/>
      <c r="CS760" s="22"/>
      <c r="CT760" s="22"/>
      <c r="CU760" s="22"/>
    </row>
    <row r="761" spans="1:99" ht="12.75" customHeight="1">
      <c r="A761" s="22"/>
      <c r="B761" s="63"/>
      <c r="C761" s="197"/>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c r="BL761" s="22"/>
      <c r="BM761" s="22"/>
      <c r="BN761" s="22"/>
      <c r="BO761" s="22"/>
      <c r="BP761" s="22"/>
      <c r="BQ761" s="22"/>
      <c r="BR761" s="22"/>
      <c r="BS761" s="22"/>
      <c r="BT761" s="22"/>
      <c r="BU761" s="22"/>
      <c r="BV761" s="22"/>
      <c r="BW761" s="22"/>
      <c r="BX761" s="22"/>
      <c r="BY761" s="22"/>
      <c r="BZ761" s="22"/>
      <c r="CA761" s="22"/>
      <c r="CB761" s="22"/>
      <c r="CC761" s="22"/>
      <c r="CD761" s="22"/>
      <c r="CE761" s="22"/>
      <c r="CF761" s="22"/>
      <c r="CG761" s="22"/>
      <c r="CH761" s="22"/>
      <c r="CI761" s="22"/>
      <c r="CJ761" s="22"/>
      <c r="CK761" s="22"/>
      <c r="CL761" s="22"/>
      <c r="CM761" s="22"/>
      <c r="CN761" s="22"/>
      <c r="CO761" s="22"/>
      <c r="CP761" s="22"/>
      <c r="CQ761" s="22"/>
      <c r="CR761" s="22"/>
      <c r="CS761" s="22"/>
      <c r="CT761" s="22"/>
      <c r="CU761" s="22"/>
    </row>
    <row r="762" spans="1:99" ht="12.75" customHeight="1">
      <c r="A762" s="22"/>
      <c r="B762" s="63"/>
      <c r="C762" s="197"/>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c r="BO762" s="22"/>
      <c r="BP762" s="22"/>
      <c r="BQ762" s="22"/>
      <c r="BR762" s="22"/>
      <c r="BS762" s="22"/>
      <c r="BT762" s="22"/>
      <c r="BU762" s="22"/>
      <c r="BV762" s="22"/>
      <c r="BW762" s="22"/>
      <c r="BX762" s="22"/>
      <c r="BY762" s="22"/>
      <c r="BZ762" s="22"/>
      <c r="CA762" s="22"/>
      <c r="CB762" s="22"/>
      <c r="CC762" s="22"/>
      <c r="CD762" s="22"/>
      <c r="CE762" s="22"/>
      <c r="CF762" s="22"/>
      <c r="CG762" s="22"/>
      <c r="CH762" s="22"/>
      <c r="CI762" s="22"/>
      <c r="CJ762" s="22"/>
      <c r="CK762" s="22"/>
      <c r="CL762" s="22"/>
      <c r="CM762" s="22"/>
      <c r="CN762" s="22"/>
      <c r="CO762" s="22"/>
      <c r="CP762" s="22"/>
      <c r="CQ762" s="22"/>
      <c r="CR762" s="22"/>
      <c r="CS762" s="22"/>
      <c r="CT762" s="22"/>
      <c r="CU762" s="22"/>
    </row>
    <row r="763" spans="1:99" ht="12.75" customHeight="1">
      <c r="A763" s="22"/>
      <c r="B763" s="63"/>
      <c r="C763" s="197"/>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c r="BO763" s="22"/>
      <c r="BP763" s="22"/>
      <c r="BQ763" s="22"/>
      <c r="BR763" s="22"/>
      <c r="BS763" s="22"/>
      <c r="BT763" s="22"/>
      <c r="BU763" s="22"/>
      <c r="BV763" s="22"/>
      <c r="BW763" s="22"/>
      <c r="BX763" s="22"/>
      <c r="BY763" s="22"/>
      <c r="BZ763" s="22"/>
      <c r="CA763" s="22"/>
      <c r="CB763" s="22"/>
      <c r="CC763" s="22"/>
      <c r="CD763" s="22"/>
      <c r="CE763" s="22"/>
      <c r="CF763" s="22"/>
      <c r="CG763" s="22"/>
      <c r="CH763" s="22"/>
      <c r="CI763" s="22"/>
      <c r="CJ763" s="22"/>
      <c r="CK763" s="22"/>
      <c r="CL763" s="22"/>
      <c r="CM763" s="22"/>
      <c r="CN763" s="22"/>
      <c r="CO763" s="22"/>
      <c r="CP763" s="22"/>
      <c r="CQ763" s="22"/>
      <c r="CR763" s="22"/>
      <c r="CS763" s="22"/>
      <c r="CT763" s="22"/>
      <c r="CU763" s="22"/>
    </row>
    <row r="764" spans="1:99" ht="12.75" customHeight="1">
      <c r="A764" s="22"/>
      <c r="B764" s="63"/>
      <c r="C764" s="197"/>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c r="AW764" s="22"/>
      <c r="AX764" s="22"/>
      <c r="AY764" s="22"/>
      <c r="AZ764" s="22"/>
      <c r="BA764" s="22"/>
      <c r="BB764" s="22"/>
      <c r="BC764" s="22"/>
      <c r="BD764" s="22"/>
      <c r="BE764" s="22"/>
      <c r="BF764" s="22"/>
      <c r="BG764" s="22"/>
      <c r="BH764" s="22"/>
      <c r="BI764" s="22"/>
      <c r="BJ764" s="22"/>
      <c r="BK764" s="22"/>
      <c r="BL764" s="22"/>
      <c r="BM764" s="22"/>
      <c r="BN764" s="22"/>
      <c r="BO764" s="22"/>
      <c r="BP764" s="22"/>
      <c r="BQ764" s="22"/>
      <c r="BR764" s="22"/>
      <c r="BS764" s="22"/>
      <c r="BT764" s="22"/>
      <c r="BU764" s="22"/>
      <c r="BV764" s="22"/>
      <c r="BW764" s="22"/>
      <c r="BX764" s="22"/>
      <c r="BY764" s="22"/>
      <c r="BZ764" s="22"/>
      <c r="CA764" s="22"/>
      <c r="CB764" s="22"/>
      <c r="CC764" s="22"/>
      <c r="CD764" s="22"/>
      <c r="CE764" s="22"/>
      <c r="CF764" s="22"/>
      <c r="CG764" s="22"/>
      <c r="CH764" s="22"/>
      <c r="CI764" s="22"/>
      <c r="CJ764" s="22"/>
      <c r="CK764" s="22"/>
      <c r="CL764" s="22"/>
      <c r="CM764" s="22"/>
      <c r="CN764" s="22"/>
      <c r="CO764" s="22"/>
      <c r="CP764" s="22"/>
      <c r="CQ764" s="22"/>
      <c r="CR764" s="22"/>
      <c r="CS764" s="22"/>
      <c r="CT764" s="22"/>
      <c r="CU764" s="22"/>
    </row>
    <row r="765" spans="1:99" ht="12.75" customHeight="1">
      <c r="A765" s="22"/>
      <c r="B765" s="63"/>
      <c r="C765" s="197"/>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2"/>
      <c r="AW765" s="22"/>
      <c r="AX765" s="22"/>
      <c r="AY765" s="22"/>
      <c r="AZ765" s="22"/>
      <c r="BA765" s="22"/>
      <c r="BB765" s="22"/>
      <c r="BC765" s="22"/>
      <c r="BD765" s="22"/>
      <c r="BE765" s="22"/>
      <c r="BF765" s="22"/>
      <c r="BG765" s="22"/>
      <c r="BH765" s="22"/>
      <c r="BI765" s="22"/>
      <c r="BJ765" s="22"/>
      <c r="BK765" s="22"/>
      <c r="BL765" s="22"/>
      <c r="BM765" s="22"/>
      <c r="BN765" s="22"/>
      <c r="BO765" s="22"/>
      <c r="BP765" s="22"/>
      <c r="BQ765" s="22"/>
      <c r="BR765" s="22"/>
      <c r="BS765" s="22"/>
      <c r="BT765" s="22"/>
      <c r="BU765" s="22"/>
      <c r="BV765" s="22"/>
      <c r="BW765" s="22"/>
      <c r="BX765" s="22"/>
      <c r="BY765" s="22"/>
      <c r="BZ765" s="22"/>
      <c r="CA765" s="22"/>
      <c r="CB765" s="22"/>
      <c r="CC765" s="22"/>
      <c r="CD765" s="22"/>
      <c r="CE765" s="22"/>
      <c r="CF765" s="22"/>
      <c r="CG765" s="22"/>
      <c r="CH765" s="22"/>
      <c r="CI765" s="22"/>
      <c r="CJ765" s="22"/>
      <c r="CK765" s="22"/>
      <c r="CL765" s="22"/>
      <c r="CM765" s="22"/>
      <c r="CN765" s="22"/>
      <c r="CO765" s="22"/>
      <c r="CP765" s="22"/>
      <c r="CQ765" s="22"/>
      <c r="CR765" s="22"/>
      <c r="CS765" s="22"/>
      <c r="CT765" s="22"/>
      <c r="CU765" s="22"/>
    </row>
    <row r="766" spans="1:99" ht="12.75" customHeight="1">
      <c r="A766" s="22"/>
      <c r="B766" s="63"/>
      <c r="C766" s="197"/>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c r="CG766" s="22"/>
      <c r="CH766" s="22"/>
      <c r="CI766" s="22"/>
      <c r="CJ766" s="22"/>
      <c r="CK766" s="22"/>
      <c r="CL766" s="22"/>
      <c r="CM766" s="22"/>
      <c r="CN766" s="22"/>
      <c r="CO766" s="22"/>
      <c r="CP766" s="22"/>
      <c r="CQ766" s="22"/>
      <c r="CR766" s="22"/>
      <c r="CS766" s="22"/>
      <c r="CT766" s="22"/>
      <c r="CU766" s="22"/>
    </row>
    <row r="767" spans="1:99" ht="12.75" customHeight="1">
      <c r="A767" s="22"/>
      <c r="B767" s="63"/>
      <c r="C767" s="197"/>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2"/>
      <c r="AW767" s="22"/>
      <c r="AX767" s="22"/>
      <c r="AY767" s="22"/>
      <c r="AZ767" s="22"/>
      <c r="BA767" s="22"/>
      <c r="BB767" s="22"/>
      <c r="BC767" s="22"/>
      <c r="BD767" s="22"/>
      <c r="BE767" s="22"/>
      <c r="BF767" s="22"/>
      <c r="BG767" s="22"/>
      <c r="BH767" s="22"/>
      <c r="BI767" s="22"/>
      <c r="BJ767" s="22"/>
      <c r="BK767" s="22"/>
      <c r="BL767" s="22"/>
      <c r="BM767" s="22"/>
      <c r="BN767" s="22"/>
      <c r="BO767" s="22"/>
      <c r="BP767" s="22"/>
      <c r="BQ767" s="22"/>
      <c r="BR767" s="22"/>
      <c r="BS767" s="22"/>
      <c r="BT767" s="22"/>
      <c r="BU767" s="22"/>
      <c r="BV767" s="22"/>
      <c r="BW767" s="22"/>
      <c r="BX767" s="22"/>
      <c r="BY767" s="22"/>
      <c r="BZ767" s="22"/>
      <c r="CA767" s="22"/>
      <c r="CB767" s="22"/>
      <c r="CC767" s="22"/>
      <c r="CD767" s="22"/>
      <c r="CE767" s="22"/>
      <c r="CF767" s="22"/>
      <c r="CG767" s="22"/>
      <c r="CH767" s="22"/>
      <c r="CI767" s="22"/>
      <c r="CJ767" s="22"/>
      <c r="CK767" s="22"/>
      <c r="CL767" s="22"/>
      <c r="CM767" s="22"/>
      <c r="CN767" s="22"/>
      <c r="CO767" s="22"/>
      <c r="CP767" s="22"/>
      <c r="CQ767" s="22"/>
      <c r="CR767" s="22"/>
      <c r="CS767" s="22"/>
      <c r="CT767" s="22"/>
      <c r="CU767" s="22"/>
    </row>
    <row r="768" spans="1:99" ht="12.75" customHeight="1">
      <c r="A768" s="22"/>
      <c r="B768" s="63"/>
      <c r="C768" s="197"/>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c r="BO768" s="22"/>
      <c r="BP768" s="22"/>
      <c r="BQ768" s="22"/>
      <c r="BR768" s="22"/>
      <c r="BS768" s="22"/>
      <c r="BT768" s="22"/>
      <c r="BU768" s="22"/>
      <c r="BV768" s="22"/>
      <c r="BW768" s="22"/>
      <c r="BX768" s="22"/>
      <c r="BY768" s="22"/>
      <c r="BZ768" s="22"/>
      <c r="CA768" s="22"/>
      <c r="CB768" s="22"/>
      <c r="CC768" s="22"/>
      <c r="CD768" s="22"/>
      <c r="CE768" s="22"/>
      <c r="CF768" s="22"/>
      <c r="CG768" s="22"/>
      <c r="CH768" s="22"/>
      <c r="CI768" s="22"/>
      <c r="CJ768" s="22"/>
      <c r="CK768" s="22"/>
      <c r="CL768" s="22"/>
      <c r="CM768" s="22"/>
      <c r="CN768" s="22"/>
      <c r="CO768" s="22"/>
      <c r="CP768" s="22"/>
      <c r="CQ768" s="22"/>
      <c r="CR768" s="22"/>
      <c r="CS768" s="22"/>
      <c r="CT768" s="22"/>
      <c r="CU768" s="22"/>
    </row>
    <row r="769" spans="1:99" ht="12.75" customHeight="1">
      <c r="A769" s="22"/>
      <c r="B769" s="63"/>
      <c r="C769" s="197"/>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c r="BO769" s="22"/>
      <c r="BP769" s="22"/>
      <c r="BQ769" s="22"/>
      <c r="BR769" s="22"/>
      <c r="BS769" s="22"/>
      <c r="BT769" s="22"/>
      <c r="BU769" s="22"/>
      <c r="BV769" s="22"/>
      <c r="BW769" s="22"/>
      <c r="BX769" s="22"/>
      <c r="BY769" s="22"/>
      <c r="BZ769" s="22"/>
      <c r="CA769" s="22"/>
      <c r="CB769" s="22"/>
      <c r="CC769" s="22"/>
      <c r="CD769" s="22"/>
      <c r="CE769" s="22"/>
      <c r="CF769" s="22"/>
      <c r="CG769" s="22"/>
      <c r="CH769" s="22"/>
      <c r="CI769" s="22"/>
      <c r="CJ769" s="22"/>
      <c r="CK769" s="22"/>
      <c r="CL769" s="22"/>
      <c r="CM769" s="22"/>
      <c r="CN769" s="22"/>
      <c r="CO769" s="22"/>
      <c r="CP769" s="22"/>
      <c r="CQ769" s="22"/>
      <c r="CR769" s="22"/>
      <c r="CS769" s="22"/>
      <c r="CT769" s="22"/>
      <c r="CU769" s="22"/>
    </row>
    <row r="770" spans="1:99" ht="12.75" customHeight="1">
      <c r="A770" s="22"/>
      <c r="B770" s="63"/>
      <c r="C770" s="197"/>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c r="BO770" s="22"/>
      <c r="BP770" s="22"/>
      <c r="BQ770" s="22"/>
      <c r="BR770" s="22"/>
      <c r="BS770" s="22"/>
      <c r="BT770" s="22"/>
      <c r="BU770" s="22"/>
      <c r="BV770" s="22"/>
      <c r="BW770" s="22"/>
      <c r="BX770" s="22"/>
      <c r="BY770" s="22"/>
      <c r="BZ770" s="22"/>
      <c r="CA770" s="22"/>
      <c r="CB770" s="22"/>
      <c r="CC770" s="22"/>
      <c r="CD770" s="22"/>
      <c r="CE770" s="22"/>
      <c r="CF770" s="22"/>
      <c r="CG770" s="22"/>
      <c r="CH770" s="22"/>
      <c r="CI770" s="22"/>
      <c r="CJ770" s="22"/>
      <c r="CK770" s="22"/>
      <c r="CL770" s="22"/>
      <c r="CM770" s="22"/>
      <c r="CN770" s="22"/>
      <c r="CO770" s="22"/>
      <c r="CP770" s="22"/>
      <c r="CQ770" s="22"/>
      <c r="CR770" s="22"/>
      <c r="CS770" s="22"/>
      <c r="CT770" s="22"/>
      <c r="CU770" s="22"/>
    </row>
    <row r="771" spans="1:99" ht="12.75" customHeight="1">
      <c r="A771" s="22"/>
      <c r="B771" s="63"/>
      <c r="C771" s="197"/>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c r="BC771" s="22"/>
      <c r="BD771" s="22"/>
      <c r="BE771" s="22"/>
      <c r="BF771" s="22"/>
      <c r="BG771" s="22"/>
      <c r="BH771" s="22"/>
      <c r="BI771" s="22"/>
      <c r="BJ771" s="22"/>
      <c r="BK771" s="22"/>
      <c r="BL771" s="22"/>
      <c r="BM771" s="22"/>
      <c r="BN771" s="22"/>
      <c r="BO771" s="22"/>
      <c r="BP771" s="22"/>
      <c r="BQ771" s="22"/>
      <c r="BR771" s="22"/>
      <c r="BS771" s="22"/>
      <c r="BT771" s="22"/>
      <c r="BU771" s="22"/>
      <c r="BV771" s="22"/>
      <c r="BW771" s="22"/>
      <c r="BX771" s="22"/>
      <c r="BY771" s="22"/>
      <c r="BZ771" s="22"/>
      <c r="CA771" s="22"/>
      <c r="CB771" s="22"/>
      <c r="CC771" s="22"/>
      <c r="CD771" s="22"/>
      <c r="CE771" s="22"/>
      <c r="CF771" s="22"/>
      <c r="CG771" s="22"/>
      <c r="CH771" s="22"/>
      <c r="CI771" s="22"/>
      <c r="CJ771" s="22"/>
      <c r="CK771" s="22"/>
      <c r="CL771" s="22"/>
      <c r="CM771" s="22"/>
      <c r="CN771" s="22"/>
      <c r="CO771" s="22"/>
      <c r="CP771" s="22"/>
      <c r="CQ771" s="22"/>
      <c r="CR771" s="22"/>
      <c r="CS771" s="22"/>
      <c r="CT771" s="22"/>
      <c r="CU771" s="22"/>
    </row>
    <row r="772" spans="1:99" ht="12.75" customHeight="1">
      <c r="A772" s="22"/>
      <c r="B772" s="63"/>
      <c r="C772" s="197"/>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c r="BO772" s="22"/>
      <c r="BP772" s="22"/>
      <c r="BQ772" s="22"/>
      <c r="BR772" s="22"/>
      <c r="BS772" s="22"/>
      <c r="BT772" s="22"/>
      <c r="BU772" s="22"/>
      <c r="BV772" s="22"/>
      <c r="BW772" s="22"/>
      <c r="BX772" s="22"/>
      <c r="BY772" s="22"/>
      <c r="BZ772" s="22"/>
      <c r="CA772" s="22"/>
      <c r="CB772" s="22"/>
      <c r="CC772" s="22"/>
      <c r="CD772" s="22"/>
      <c r="CE772" s="22"/>
      <c r="CF772" s="22"/>
      <c r="CG772" s="22"/>
      <c r="CH772" s="22"/>
      <c r="CI772" s="22"/>
      <c r="CJ772" s="22"/>
      <c r="CK772" s="22"/>
      <c r="CL772" s="22"/>
      <c r="CM772" s="22"/>
      <c r="CN772" s="22"/>
      <c r="CO772" s="22"/>
      <c r="CP772" s="22"/>
      <c r="CQ772" s="22"/>
      <c r="CR772" s="22"/>
      <c r="CS772" s="22"/>
      <c r="CT772" s="22"/>
      <c r="CU772" s="22"/>
    </row>
    <row r="773" spans="1:99" ht="12.75" customHeight="1">
      <c r="A773" s="22"/>
      <c r="B773" s="63"/>
      <c r="C773" s="197"/>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2"/>
      <c r="BB773" s="22"/>
      <c r="BC773" s="22"/>
      <c r="BD773" s="22"/>
      <c r="BE773" s="22"/>
      <c r="BF773" s="22"/>
      <c r="BG773" s="22"/>
      <c r="BH773" s="22"/>
      <c r="BI773" s="22"/>
      <c r="BJ773" s="22"/>
      <c r="BK773" s="22"/>
      <c r="BL773" s="22"/>
      <c r="BM773" s="22"/>
      <c r="BN773" s="22"/>
      <c r="BO773" s="22"/>
      <c r="BP773" s="22"/>
      <c r="BQ773" s="22"/>
      <c r="BR773" s="22"/>
      <c r="BS773" s="22"/>
      <c r="BT773" s="22"/>
      <c r="BU773" s="22"/>
      <c r="BV773" s="22"/>
      <c r="BW773" s="22"/>
      <c r="BX773" s="22"/>
      <c r="BY773" s="22"/>
      <c r="BZ773" s="22"/>
      <c r="CA773" s="22"/>
      <c r="CB773" s="22"/>
      <c r="CC773" s="22"/>
      <c r="CD773" s="22"/>
      <c r="CE773" s="22"/>
      <c r="CF773" s="22"/>
      <c r="CG773" s="22"/>
      <c r="CH773" s="22"/>
      <c r="CI773" s="22"/>
      <c r="CJ773" s="22"/>
      <c r="CK773" s="22"/>
      <c r="CL773" s="22"/>
      <c r="CM773" s="22"/>
      <c r="CN773" s="22"/>
      <c r="CO773" s="22"/>
      <c r="CP773" s="22"/>
      <c r="CQ773" s="22"/>
      <c r="CR773" s="22"/>
      <c r="CS773" s="22"/>
      <c r="CT773" s="22"/>
      <c r="CU773" s="22"/>
    </row>
    <row r="774" spans="1:99" ht="12.75" customHeight="1">
      <c r="A774" s="22"/>
      <c r="B774" s="63"/>
      <c r="C774" s="197"/>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c r="CG774" s="22"/>
      <c r="CH774" s="22"/>
      <c r="CI774" s="22"/>
      <c r="CJ774" s="22"/>
      <c r="CK774" s="22"/>
      <c r="CL774" s="22"/>
      <c r="CM774" s="22"/>
      <c r="CN774" s="22"/>
      <c r="CO774" s="22"/>
      <c r="CP774" s="22"/>
      <c r="CQ774" s="22"/>
      <c r="CR774" s="22"/>
      <c r="CS774" s="22"/>
      <c r="CT774" s="22"/>
      <c r="CU774" s="22"/>
    </row>
    <row r="775" spans="1:99" ht="12.75" customHeight="1">
      <c r="A775" s="22"/>
      <c r="B775" s="63"/>
      <c r="C775" s="197"/>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2"/>
      <c r="AW775" s="22"/>
      <c r="AX775" s="22"/>
      <c r="AY775" s="22"/>
      <c r="AZ775" s="22"/>
      <c r="BA775" s="22"/>
      <c r="BB775" s="22"/>
      <c r="BC775" s="22"/>
      <c r="BD775" s="22"/>
      <c r="BE775" s="22"/>
      <c r="BF775" s="22"/>
      <c r="BG775" s="22"/>
      <c r="BH775" s="22"/>
      <c r="BI775" s="22"/>
      <c r="BJ775" s="22"/>
      <c r="BK775" s="22"/>
      <c r="BL775" s="22"/>
      <c r="BM775" s="22"/>
      <c r="BN775" s="22"/>
      <c r="BO775" s="22"/>
      <c r="BP775" s="22"/>
      <c r="BQ775" s="22"/>
      <c r="BR775" s="22"/>
      <c r="BS775" s="22"/>
      <c r="BT775" s="22"/>
      <c r="BU775" s="22"/>
      <c r="BV775" s="22"/>
      <c r="BW775" s="22"/>
      <c r="BX775" s="22"/>
      <c r="BY775" s="22"/>
      <c r="BZ775" s="22"/>
      <c r="CA775" s="22"/>
      <c r="CB775" s="22"/>
      <c r="CC775" s="22"/>
      <c r="CD775" s="22"/>
      <c r="CE775" s="22"/>
      <c r="CF775" s="22"/>
      <c r="CG775" s="22"/>
      <c r="CH775" s="22"/>
      <c r="CI775" s="22"/>
      <c r="CJ775" s="22"/>
      <c r="CK775" s="22"/>
      <c r="CL775" s="22"/>
      <c r="CM775" s="22"/>
      <c r="CN775" s="22"/>
      <c r="CO775" s="22"/>
      <c r="CP775" s="22"/>
      <c r="CQ775" s="22"/>
      <c r="CR775" s="22"/>
      <c r="CS775" s="22"/>
      <c r="CT775" s="22"/>
      <c r="CU775" s="22"/>
    </row>
    <row r="776" spans="1:99" ht="12.75" customHeight="1">
      <c r="A776" s="22"/>
      <c r="B776" s="63"/>
      <c r="C776" s="197"/>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2"/>
      <c r="AW776" s="22"/>
      <c r="AX776" s="22"/>
      <c r="AY776" s="22"/>
      <c r="AZ776" s="22"/>
      <c r="BA776" s="22"/>
      <c r="BB776" s="22"/>
      <c r="BC776" s="22"/>
      <c r="BD776" s="22"/>
      <c r="BE776" s="22"/>
      <c r="BF776" s="22"/>
      <c r="BG776" s="22"/>
      <c r="BH776" s="22"/>
      <c r="BI776" s="22"/>
      <c r="BJ776" s="22"/>
      <c r="BK776" s="22"/>
      <c r="BL776" s="22"/>
      <c r="BM776" s="22"/>
      <c r="BN776" s="22"/>
      <c r="BO776" s="22"/>
      <c r="BP776" s="22"/>
      <c r="BQ776" s="22"/>
      <c r="BR776" s="22"/>
      <c r="BS776" s="22"/>
      <c r="BT776" s="22"/>
      <c r="BU776" s="22"/>
      <c r="BV776" s="22"/>
      <c r="BW776" s="22"/>
      <c r="BX776" s="22"/>
      <c r="BY776" s="22"/>
      <c r="BZ776" s="22"/>
      <c r="CA776" s="22"/>
      <c r="CB776" s="22"/>
      <c r="CC776" s="22"/>
      <c r="CD776" s="22"/>
      <c r="CE776" s="22"/>
      <c r="CF776" s="22"/>
      <c r="CG776" s="22"/>
      <c r="CH776" s="22"/>
      <c r="CI776" s="22"/>
      <c r="CJ776" s="22"/>
      <c r="CK776" s="22"/>
      <c r="CL776" s="22"/>
      <c r="CM776" s="22"/>
      <c r="CN776" s="22"/>
      <c r="CO776" s="22"/>
      <c r="CP776" s="22"/>
      <c r="CQ776" s="22"/>
      <c r="CR776" s="22"/>
      <c r="CS776" s="22"/>
      <c r="CT776" s="22"/>
      <c r="CU776" s="22"/>
    </row>
    <row r="777" spans="1:99" ht="12.75" customHeight="1">
      <c r="A777" s="22"/>
      <c r="B777" s="63"/>
      <c r="C777" s="197"/>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c r="AQ777" s="22"/>
      <c r="AR777" s="22"/>
      <c r="AS777" s="22"/>
      <c r="AT777" s="22"/>
      <c r="AU777" s="22"/>
      <c r="AV777" s="22"/>
      <c r="AW777" s="22"/>
      <c r="AX777" s="22"/>
      <c r="AY777" s="22"/>
      <c r="AZ777" s="22"/>
      <c r="BA777" s="22"/>
      <c r="BB777" s="22"/>
      <c r="BC777" s="22"/>
      <c r="BD777" s="22"/>
      <c r="BE777" s="22"/>
      <c r="BF777" s="22"/>
      <c r="BG777" s="22"/>
      <c r="BH777" s="22"/>
      <c r="BI777" s="22"/>
      <c r="BJ777" s="22"/>
      <c r="BK777" s="22"/>
      <c r="BL777" s="22"/>
      <c r="BM777" s="22"/>
      <c r="BN777" s="22"/>
      <c r="BO777" s="22"/>
      <c r="BP777" s="22"/>
      <c r="BQ777" s="22"/>
      <c r="BR777" s="22"/>
      <c r="BS777" s="22"/>
      <c r="BT777" s="22"/>
      <c r="BU777" s="22"/>
      <c r="BV777" s="22"/>
      <c r="BW777" s="22"/>
      <c r="BX777" s="22"/>
      <c r="BY777" s="22"/>
      <c r="BZ777" s="22"/>
      <c r="CA777" s="22"/>
      <c r="CB777" s="22"/>
      <c r="CC777" s="22"/>
      <c r="CD777" s="22"/>
      <c r="CE777" s="22"/>
      <c r="CF777" s="22"/>
      <c r="CG777" s="22"/>
      <c r="CH777" s="22"/>
      <c r="CI777" s="22"/>
      <c r="CJ777" s="22"/>
      <c r="CK777" s="22"/>
      <c r="CL777" s="22"/>
      <c r="CM777" s="22"/>
      <c r="CN777" s="22"/>
      <c r="CO777" s="22"/>
      <c r="CP777" s="22"/>
      <c r="CQ777" s="22"/>
      <c r="CR777" s="22"/>
      <c r="CS777" s="22"/>
      <c r="CT777" s="22"/>
      <c r="CU777" s="22"/>
    </row>
    <row r="778" spans="1:99" ht="12.75" customHeight="1">
      <c r="A778" s="22"/>
      <c r="B778" s="63"/>
      <c r="C778" s="197"/>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c r="AQ778" s="22"/>
      <c r="AR778" s="22"/>
      <c r="AS778" s="22"/>
      <c r="AT778" s="22"/>
      <c r="AU778" s="22"/>
      <c r="AV778" s="22"/>
      <c r="AW778" s="22"/>
      <c r="AX778" s="22"/>
      <c r="AY778" s="22"/>
      <c r="AZ778" s="22"/>
      <c r="BA778" s="22"/>
      <c r="BB778" s="22"/>
      <c r="BC778" s="22"/>
      <c r="BD778" s="22"/>
      <c r="BE778" s="22"/>
      <c r="BF778" s="22"/>
      <c r="BG778" s="22"/>
      <c r="BH778" s="22"/>
      <c r="BI778" s="22"/>
      <c r="BJ778" s="22"/>
      <c r="BK778" s="22"/>
      <c r="BL778" s="22"/>
      <c r="BM778" s="22"/>
      <c r="BN778" s="22"/>
      <c r="BO778" s="22"/>
      <c r="BP778" s="22"/>
      <c r="BQ778" s="22"/>
      <c r="BR778" s="22"/>
      <c r="BS778" s="22"/>
      <c r="BT778" s="22"/>
      <c r="BU778" s="22"/>
      <c r="BV778" s="22"/>
      <c r="BW778" s="22"/>
      <c r="BX778" s="22"/>
      <c r="BY778" s="22"/>
      <c r="BZ778" s="22"/>
      <c r="CA778" s="22"/>
      <c r="CB778" s="22"/>
      <c r="CC778" s="22"/>
      <c r="CD778" s="22"/>
      <c r="CE778" s="22"/>
      <c r="CF778" s="22"/>
      <c r="CG778" s="22"/>
      <c r="CH778" s="22"/>
      <c r="CI778" s="22"/>
      <c r="CJ778" s="22"/>
      <c r="CK778" s="22"/>
      <c r="CL778" s="22"/>
      <c r="CM778" s="22"/>
      <c r="CN778" s="22"/>
      <c r="CO778" s="22"/>
      <c r="CP778" s="22"/>
      <c r="CQ778" s="22"/>
      <c r="CR778" s="22"/>
      <c r="CS778" s="22"/>
      <c r="CT778" s="22"/>
      <c r="CU778" s="22"/>
    </row>
    <row r="779" spans="1:99" ht="12.75" customHeight="1">
      <c r="A779" s="22"/>
      <c r="B779" s="63"/>
      <c r="C779" s="197"/>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c r="AQ779" s="22"/>
      <c r="AR779" s="22"/>
      <c r="AS779" s="22"/>
      <c r="AT779" s="22"/>
      <c r="AU779" s="22"/>
      <c r="AV779" s="22"/>
      <c r="AW779" s="22"/>
      <c r="AX779" s="22"/>
      <c r="AY779" s="22"/>
      <c r="AZ779" s="22"/>
      <c r="BA779" s="22"/>
      <c r="BB779" s="22"/>
      <c r="BC779" s="22"/>
      <c r="BD779" s="22"/>
      <c r="BE779" s="22"/>
      <c r="BF779" s="22"/>
      <c r="BG779" s="22"/>
      <c r="BH779" s="22"/>
      <c r="BI779" s="22"/>
      <c r="BJ779" s="22"/>
      <c r="BK779" s="22"/>
      <c r="BL779" s="22"/>
      <c r="BM779" s="22"/>
      <c r="BN779" s="22"/>
      <c r="BO779" s="22"/>
      <c r="BP779" s="22"/>
      <c r="BQ779" s="22"/>
      <c r="BR779" s="22"/>
      <c r="BS779" s="22"/>
      <c r="BT779" s="22"/>
      <c r="BU779" s="22"/>
      <c r="BV779" s="22"/>
      <c r="BW779" s="22"/>
      <c r="BX779" s="22"/>
      <c r="BY779" s="22"/>
      <c r="BZ779" s="22"/>
      <c r="CA779" s="22"/>
      <c r="CB779" s="22"/>
      <c r="CC779" s="22"/>
      <c r="CD779" s="22"/>
      <c r="CE779" s="22"/>
      <c r="CF779" s="22"/>
      <c r="CG779" s="22"/>
      <c r="CH779" s="22"/>
      <c r="CI779" s="22"/>
      <c r="CJ779" s="22"/>
      <c r="CK779" s="22"/>
      <c r="CL779" s="22"/>
      <c r="CM779" s="22"/>
      <c r="CN779" s="22"/>
      <c r="CO779" s="22"/>
      <c r="CP779" s="22"/>
      <c r="CQ779" s="22"/>
      <c r="CR779" s="22"/>
      <c r="CS779" s="22"/>
      <c r="CT779" s="22"/>
      <c r="CU779" s="22"/>
    </row>
    <row r="780" spans="1:99" ht="12.75" customHeight="1">
      <c r="A780" s="22"/>
      <c r="B780" s="63"/>
      <c r="C780" s="197"/>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c r="AQ780" s="22"/>
      <c r="AR780" s="22"/>
      <c r="AS780" s="22"/>
      <c r="AT780" s="22"/>
      <c r="AU780" s="22"/>
      <c r="AV780" s="22"/>
      <c r="AW780" s="22"/>
      <c r="AX780" s="22"/>
      <c r="AY780" s="22"/>
      <c r="AZ780" s="22"/>
      <c r="BA780" s="22"/>
      <c r="BB780" s="22"/>
      <c r="BC780" s="22"/>
      <c r="BD780" s="22"/>
      <c r="BE780" s="22"/>
      <c r="BF780" s="22"/>
      <c r="BG780" s="22"/>
      <c r="BH780" s="22"/>
      <c r="BI780" s="22"/>
      <c r="BJ780" s="22"/>
      <c r="BK780" s="22"/>
      <c r="BL780" s="22"/>
      <c r="BM780" s="22"/>
      <c r="BN780" s="22"/>
      <c r="BO780" s="22"/>
      <c r="BP780" s="22"/>
      <c r="BQ780" s="22"/>
      <c r="BR780" s="22"/>
      <c r="BS780" s="22"/>
      <c r="BT780" s="22"/>
      <c r="BU780" s="22"/>
      <c r="BV780" s="22"/>
      <c r="BW780" s="22"/>
      <c r="BX780" s="22"/>
      <c r="BY780" s="22"/>
      <c r="BZ780" s="22"/>
      <c r="CA780" s="22"/>
      <c r="CB780" s="22"/>
      <c r="CC780" s="22"/>
      <c r="CD780" s="22"/>
      <c r="CE780" s="22"/>
      <c r="CF780" s="22"/>
      <c r="CG780" s="22"/>
      <c r="CH780" s="22"/>
      <c r="CI780" s="22"/>
      <c r="CJ780" s="22"/>
      <c r="CK780" s="22"/>
      <c r="CL780" s="22"/>
      <c r="CM780" s="22"/>
      <c r="CN780" s="22"/>
      <c r="CO780" s="22"/>
      <c r="CP780" s="22"/>
      <c r="CQ780" s="22"/>
      <c r="CR780" s="22"/>
      <c r="CS780" s="22"/>
      <c r="CT780" s="22"/>
      <c r="CU780" s="22"/>
    </row>
    <row r="781" spans="1:99" ht="12.75" customHeight="1">
      <c r="A781" s="22"/>
      <c r="B781" s="63"/>
      <c r="C781" s="197"/>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c r="AQ781" s="22"/>
      <c r="AR781" s="22"/>
      <c r="AS781" s="22"/>
      <c r="AT781" s="22"/>
      <c r="AU781" s="22"/>
      <c r="AV781" s="22"/>
      <c r="AW781" s="22"/>
      <c r="AX781" s="22"/>
      <c r="AY781" s="22"/>
      <c r="AZ781" s="22"/>
      <c r="BA781" s="22"/>
      <c r="BB781" s="22"/>
      <c r="BC781" s="22"/>
      <c r="BD781" s="22"/>
      <c r="BE781" s="22"/>
      <c r="BF781" s="22"/>
      <c r="BG781" s="22"/>
      <c r="BH781" s="22"/>
      <c r="BI781" s="22"/>
      <c r="BJ781" s="22"/>
      <c r="BK781" s="22"/>
      <c r="BL781" s="22"/>
      <c r="BM781" s="22"/>
      <c r="BN781" s="22"/>
      <c r="BO781" s="22"/>
      <c r="BP781" s="22"/>
      <c r="BQ781" s="22"/>
      <c r="BR781" s="22"/>
      <c r="BS781" s="22"/>
      <c r="BT781" s="22"/>
      <c r="BU781" s="22"/>
      <c r="BV781" s="22"/>
      <c r="BW781" s="22"/>
      <c r="BX781" s="22"/>
      <c r="BY781" s="22"/>
      <c r="BZ781" s="22"/>
      <c r="CA781" s="22"/>
      <c r="CB781" s="22"/>
      <c r="CC781" s="22"/>
      <c r="CD781" s="22"/>
      <c r="CE781" s="22"/>
      <c r="CF781" s="22"/>
      <c r="CG781" s="22"/>
      <c r="CH781" s="22"/>
      <c r="CI781" s="22"/>
      <c r="CJ781" s="22"/>
      <c r="CK781" s="22"/>
      <c r="CL781" s="22"/>
      <c r="CM781" s="22"/>
      <c r="CN781" s="22"/>
      <c r="CO781" s="22"/>
      <c r="CP781" s="22"/>
      <c r="CQ781" s="22"/>
      <c r="CR781" s="22"/>
      <c r="CS781" s="22"/>
      <c r="CT781" s="22"/>
      <c r="CU781" s="22"/>
    </row>
    <row r="782" spans="1:99" ht="12.75" customHeight="1">
      <c r="A782" s="22"/>
      <c r="B782" s="63"/>
      <c r="C782" s="197"/>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22"/>
      <c r="CG782" s="22"/>
      <c r="CH782" s="22"/>
      <c r="CI782" s="22"/>
      <c r="CJ782" s="22"/>
      <c r="CK782" s="22"/>
      <c r="CL782" s="22"/>
      <c r="CM782" s="22"/>
      <c r="CN782" s="22"/>
      <c r="CO782" s="22"/>
      <c r="CP782" s="22"/>
      <c r="CQ782" s="22"/>
      <c r="CR782" s="22"/>
      <c r="CS782" s="22"/>
      <c r="CT782" s="22"/>
      <c r="CU782" s="22"/>
    </row>
    <row r="783" spans="1:99" ht="12.75" customHeight="1">
      <c r="A783" s="22"/>
      <c r="B783" s="63"/>
      <c r="C783" s="197"/>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c r="AQ783" s="22"/>
      <c r="AR783" s="22"/>
      <c r="AS783" s="22"/>
      <c r="AT783" s="22"/>
      <c r="AU783" s="22"/>
      <c r="AV783" s="22"/>
      <c r="AW783" s="22"/>
      <c r="AX783" s="22"/>
      <c r="AY783" s="22"/>
      <c r="AZ783" s="22"/>
      <c r="BA783" s="22"/>
      <c r="BB783" s="22"/>
      <c r="BC783" s="22"/>
      <c r="BD783" s="22"/>
      <c r="BE783" s="22"/>
      <c r="BF783" s="22"/>
      <c r="BG783" s="22"/>
      <c r="BH783" s="22"/>
      <c r="BI783" s="22"/>
      <c r="BJ783" s="22"/>
      <c r="BK783" s="22"/>
      <c r="BL783" s="22"/>
      <c r="BM783" s="22"/>
      <c r="BN783" s="22"/>
      <c r="BO783" s="22"/>
      <c r="BP783" s="22"/>
      <c r="BQ783" s="22"/>
      <c r="BR783" s="22"/>
      <c r="BS783" s="22"/>
      <c r="BT783" s="22"/>
      <c r="BU783" s="22"/>
      <c r="BV783" s="22"/>
      <c r="BW783" s="22"/>
      <c r="BX783" s="22"/>
      <c r="BY783" s="22"/>
      <c r="BZ783" s="22"/>
      <c r="CA783" s="22"/>
      <c r="CB783" s="22"/>
      <c r="CC783" s="22"/>
      <c r="CD783" s="22"/>
      <c r="CE783" s="22"/>
      <c r="CF783" s="22"/>
      <c r="CG783" s="22"/>
      <c r="CH783" s="22"/>
      <c r="CI783" s="22"/>
      <c r="CJ783" s="22"/>
      <c r="CK783" s="22"/>
      <c r="CL783" s="22"/>
      <c r="CM783" s="22"/>
      <c r="CN783" s="22"/>
      <c r="CO783" s="22"/>
      <c r="CP783" s="22"/>
      <c r="CQ783" s="22"/>
      <c r="CR783" s="22"/>
      <c r="CS783" s="22"/>
      <c r="CT783" s="22"/>
      <c r="CU783" s="22"/>
    </row>
    <row r="784" spans="1:99" ht="12.75" customHeight="1">
      <c r="A784" s="22"/>
      <c r="B784" s="63"/>
      <c r="C784" s="197"/>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c r="AQ784" s="22"/>
      <c r="AR784" s="22"/>
      <c r="AS784" s="22"/>
      <c r="AT784" s="22"/>
      <c r="AU784" s="22"/>
      <c r="AV784" s="22"/>
      <c r="AW784" s="22"/>
      <c r="AX784" s="22"/>
      <c r="AY784" s="22"/>
      <c r="AZ784" s="22"/>
      <c r="BA784" s="22"/>
      <c r="BB784" s="22"/>
      <c r="BC784" s="22"/>
      <c r="BD784" s="22"/>
      <c r="BE784" s="22"/>
      <c r="BF784" s="22"/>
      <c r="BG784" s="22"/>
      <c r="BH784" s="22"/>
      <c r="BI784" s="22"/>
      <c r="BJ784" s="22"/>
      <c r="BK784" s="22"/>
      <c r="BL784" s="22"/>
      <c r="BM784" s="22"/>
      <c r="BN784" s="22"/>
      <c r="BO784" s="22"/>
      <c r="BP784" s="22"/>
      <c r="BQ784" s="22"/>
      <c r="BR784" s="22"/>
      <c r="BS784" s="22"/>
      <c r="BT784" s="22"/>
      <c r="BU784" s="22"/>
      <c r="BV784" s="22"/>
      <c r="BW784" s="22"/>
      <c r="BX784" s="22"/>
      <c r="BY784" s="22"/>
      <c r="BZ784" s="22"/>
      <c r="CA784" s="22"/>
      <c r="CB784" s="22"/>
      <c r="CC784" s="22"/>
      <c r="CD784" s="22"/>
      <c r="CE784" s="22"/>
      <c r="CF784" s="22"/>
      <c r="CG784" s="22"/>
      <c r="CH784" s="22"/>
      <c r="CI784" s="22"/>
      <c r="CJ784" s="22"/>
      <c r="CK784" s="22"/>
      <c r="CL784" s="22"/>
      <c r="CM784" s="22"/>
      <c r="CN784" s="22"/>
      <c r="CO784" s="22"/>
      <c r="CP784" s="22"/>
      <c r="CQ784" s="22"/>
      <c r="CR784" s="22"/>
      <c r="CS784" s="22"/>
      <c r="CT784" s="22"/>
      <c r="CU784" s="22"/>
    </row>
    <row r="785" spans="1:99" ht="12.75" customHeight="1">
      <c r="A785" s="22"/>
      <c r="B785" s="63"/>
      <c r="C785" s="197"/>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c r="AQ785" s="22"/>
      <c r="AR785" s="22"/>
      <c r="AS785" s="22"/>
      <c r="AT785" s="22"/>
      <c r="AU785" s="22"/>
      <c r="AV785" s="22"/>
      <c r="AW785" s="22"/>
      <c r="AX785" s="22"/>
      <c r="AY785" s="22"/>
      <c r="AZ785" s="22"/>
      <c r="BA785" s="22"/>
      <c r="BB785" s="22"/>
      <c r="BC785" s="22"/>
      <c r="BD785" s="22"/>
      <c r="BE785" s="22"/>
      <c r="BF785" s="22"/>
      <c r="BG785" s="22"/>
      <c r="BH785" s="22"/>
      <c r="BI785" s="22"/>
      <c r="BJ785" s="22"/>
      <c r="BK785" s="22"/>
      <c r="BL785" s="22"/>
      <c r="BM785" s="22"/>
      <c r="BN785" s="22"/>
      <c r="BO785" s="22"/>
      <c r="BP785" s="22"/>
      <c r="BQ785" s="22"/>
      <c r="BR785" s="22"/>
      <c r="BS785" s="22"/>
      <c r="BT785" s="22"/>
      <c r="BU785" s="22"/>
      <c r="BV785" s="22"/>
      <c r="BW785" s="22"/>
      <c r="BX785" s="22"/>
      <c r="BY785" s="22"/>
      <c r="BZ785" s="22"/>
      <c r="CA785" s="22"/>
      <c r="CB785" s="22"/>
      <c r="CC785" s="22"/>
      <c r="CD785" s="22"/>
      <c r="CE785" s="22"/>
      <c r="CF785" s="22"/>
      <c r="CG785" s="22"/>
      <c r="CH785" s="22"/>
      <c r="CI785" s="22"/>
      <c r="CJ785" s="22"/>
      <c r="CK785" s="22"/>
      <c r="CL785" s="22"/>
      <c r="CM785" s="22"/>
      <c r="CN785" s="22"/>
      <c r="CO785" s="22"/>
      <c r="CP785" s="22"/>
      <c r="CQ785" s="22"/>
      <c r="CR785" s="22"/>
      <c r="CS785" s="22"/>
      <c r="CT785" s="22"/>
      <c r="CU785" s="22"/>
    </row>
    <row r="786" spans="1:99" ht="12.75" customHeight="1">
      <c r="A786" s="22"/>
      <c r="B786" s="63"/>
      <c r="C786" s="197"/>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c r="BO786" s="22"/>
      <c r="BP786" s="22"/>
      <c r="BQ786" s="22"/>
      <c r="BR786" s="22"/>
      <c r="BS786" s="22"/>
      <c r="BT786" s="22"/>
      <c r="BU786" s="22"/>
      <c r="BV786" s="22"/>
      <c r="BW786" s="22"/>
      <c r="BX786" s="22"/>
      <c r="BY786" s="22"/>
      <c r="BZ786" s="22"/>
      <c r="CA786" s="22"/>
      <c r="CB786" s="22"/>
      <c r="CC786" s="22"/>
      <c r="CD786" s="22"/>
      <c r="CE786" s="22"/>
      <c r="CF786" s="22"/>
      <c r="CG786" s="22"/>
      <c r="CH786" s="22"/>
      <c r="CI786" s="22"/>
      <c r="CJ786" s="22"/>
      <c r="CK786" s="22"/>
      <c r="CL786" s="22"/>
      <c r="CM786" s="22"/>
      <c r="CN786" s="22"/>
      <c r="CO786" s="22"/>
      <c r="CP786" s="22"/>
      <c r="CQ786" s="22"/>
      <c r="CR786" s="22"/>
      <c r="CS786" s="22"/>
      <c r="CT786" s="22"/>
      <c r="CU786" s="22"/>
    </row>
    <row r="787" spans="1:99" ht="12.75" customHeight="1">
      <c r="A787" s="22"/>
      <c r="B787" s="63"/>
      <c r="C787" s="197"/>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c r="AQ787" s="22"/>
      <c r="AR787" s="22"/>
      <c r="AS787" s="22"/>
      <c r="AT787" s="22"/>
      <c r="AU787" s="22"/>
      <c r="AV787" s="22"/>
      <c r="AW787" s="22"/>
      <c r="AX787" s="22"/>
      <c r="AY787" s="22"/>
      <c r="AZ787" s="22"/>
      <c r="BA787" s="22"/>
      <c r="BB787" s="22"/>
      <c r="BC787" s="22"/>
      <c r="BD787" s="22"/>
      <c r="BE787" s="22"/>
      <c r="BF787" s="22"/>
      <c r="BG787" s="22"/>
      <c r="BH787" s="22"/>
      <c r="BI787" s="22"/>
      <c r="BJ787" s="22"/>
      <c r="BK787" s="22"/>
      <c r="BL787" s="22"/>
      <c r="BM787" s="22"/>
      <c r="BN787" s="22"/>
      <c r="BO787" s="22"/>
      <c r="BP787" s="22"/>
      <c r="BQ787" s="22"/>
      <c r="BR787" s="22"/>
      <c r="BS787" s="22"/>
      <c r="BT787" s="22"/>
      <c r="BU787" s="22"/>
      <c r="BV787" s="22"/>
      <c r="BW787" s="22"/>
      <c r="BX787" s="22"/>
      <c r="BY787" s="22"/>
      <c r="BZ787" s="22"/>
      <c r="CA787" s="22"/>
      <c r="CB787" s="22"/>
      <c r="CC787" s="22"/>
      <c r="CD787" s="22"/>
      <c r="CE787" s="22"/>
      <c r="CF787" s="22"/>
      <c r="CG787" s="22"/>
      <c r="CH787" s="22"/>
      <c r="CI787" s="22"/>
      <c r="CJ787" s="22"/>
      <c r="CK787" s="22"/>
      <c r="CL787" s="22"/>
      <c r="CM787" s="22"/>
      <c r="CN787" s="22"/>
      <c r="CO787" s="22"/>
      <c r="CP787" s="22"/>
      <c r="CQ787" s="22"/>
      <c r="CR787" s="22"/>
      <c r="CS787" s="22"/>
      <c r="CT787" s="22"/>
      <c r="CU787" s="22"/>
    </row>
    <row r="788" spans="1:99" ht="12.75" customHeight="1">
      <c r="A788" s="22"/>
      <c r="B788" s="63"/>
      <c r="C788" s="197"/>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2"/>
      <c r="AU788" s="22"/>
      <c r="AV788" s="22"/>
      <c r="AW788" s="22"/>
      <c r="AX788" s="22"/>
      <c r="AY788" s="22"/>
      <c r="AZ788" s="22"/>
      <c r="BA788" s="22"/>
      <c r="BB788" s="22"/>
      <c r="BC788" s="22"/>
      <c r="BD788" s="22"/>
      <c r="BE788" s="22"/>
      <c r="BF788" s="22"/>
      <c r="BG788" s="22"/>
      <c r="BH788" s="22"/>
      <c r="BI788" s="22"/>
      <c r="BJ788" s="22"/>
      <c r="BK788" s="22"/>
      <c r="BL788" s="22"/>
      <c r="BM788" s="22"/>
      <c r="BN788" s="22"/>
      <c r="BO788" s="22"/>
      <c r="BP788" s="22"/>
      <c r="BQ788" s="22"/>
      <c r="BR788" s="22"/>
      <c r="BS788" s="22"/>
      <c r="BT788" s="22"/>
      <c r="BU788" s="22"/>
      <c r="BV788" s="22"/>
      <c r="BW788" s="22"/>
      <c r="BX788" s="22"/>
      <c r="BY788" s="22"/>
      <c r="BZ788" s="22"/>
      <c r="CA788" s="22"/>
      <c r="CB788" s="22"/>
      <c r="CC788" s="22"/>
      <c r="CD788" s="22"/>
      <c r="CE788" s="22"/>
      <c r="CF788" s="22"/>
      <c r="CG788" s="22"/>
      <c r="CH788" s="22"/>
      <c r="CI788" s="22"/>
      <c r="CJ788" s="22"/>
      <c r="CK788" s="22"/>
      <c r="CL788" s="22"/>
      <c r="CM788" s="22"/>
      <c r="CN788" s="22"/>
      <c r="CO788" s="22"/>
      <c r="CP788" s="22"/>
      <c r="CQ788" s="22"/>
      <c r="CR788" s="22"/>
      <c r="CS788" s="22"/>
      <c r="CT788" s="22"/>
      <c r="CU788" s="22"/>
    </row>
    <row r="789" spans="1:99" ht="12.75" customHeight="1">
      <c r="A789" s="22"/>
      <c r="B789" s="63"/>
      <c r="C789" s="197"/>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2"/>
      <c r="AU789" s="22"/>
      <c r="AV789" s="22"/>
      <c r="AW789" s="22"/>
      <c r="AX789" s="22"/>
      <c r="AY789" s="22"/>
      <c r="AZ789" s="22"/>
      <c r="BA789" s="22"/>
      <c r="BB789" s="22"/>
      <c r="BC789" s="22"/>
      <c r="BD789" s="22"/>
      <c r="BE789" s="22"/>
      <c r="BF789" s="22"/>
      <c r="BG789" s="22"/>
      <c r="BH789" s="22"/>
      <c r="BI789" s="22"/>
      <c r="BJ789" s="22"/>
      <c r="BK789" s="22"/>
      <c r="BL789" s="22"/>
      <c r="BM789" s="22"/>
      <c r="BN789" s="22"/>
      <c r="BO789" s="22"/>
      <c r="BP789" s="22"/>
      <c r="BQ789" s="22"/>
      <c r="BR789" s="22"/>
      <c r="BS789" s="22"/>
      <c r="BT789" s="22"/>
      <c r="BU789" s="22"/>
      <c r="BV789" s="22"/>
      <c r="BW789" s="22"/>
      <c r="BX789" s="22"/>
      <c r="BY789" s="22"/>
      <c r="BZ789" s="22"/>
      <c r="CA789" s="22"/>
      <c r="CB789" s="22"/>
      <c r="CC789" s="22"/>
      <c r="CD789" s="22"/>
      <c r="CE789" s="22"/>
      <c r="CF789" s="22"/>
      <c r="CG789" s="22"/>
      <c r="CH789" s="22"/>
      <c r="CI789" s="22"/>
      <c r="CJ789" s="22"/>
      <c r="CK789" s="22"/>
      <c r="CL789" s="22"/>
      <c r="CM789" s="22"/>
      <c r="CN789" s="22"/>
      <c r="CO789" s="22"/>
      <c r="CP789" s="22"/>
      <c r="CQ789" s="22"/>
      <c r="CR789" s="22"/>
      <c r="CS789" s="22"/>
      <c r="CT789" s="22"/>
      <c r="CU789" s="22"/>
    </row>
    <row r="790" spans="1:99" ht="12.75" customHeight="1">
      <c r="A790" s="22"/>
      <c r="B790" s="63"/>
      <c r="C790" s="197"/>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22"/>
      <c r="CG790" s="22"/>
      <c r="CH790" s="22"/>
      <c r="CI790" s="22"/>
      <c r="CJ790" s="22"/>
      <c r="CK790" s="22"/>
      <c r="CL790" s="22"/>
      <c r="CM790" s="22"/>
      <c r="CN790" s="22"/>
      <c r="CO790" s="22"/>
      <c r="CP790" s="22"/>
      <c r="CQ790" s="22"/>
      <c r="CR790" s="22"/>
      <c r="CS790" s="22"/>
      <c r="CT790" s="22"/>
      <c r="CU790" s="22"/>
    </row>
    <row r="791" spans="1:99" ht="12.75" customHeight="1">
      <c r="A791" s="22"/>
      <c r="B791" s="63"/>
      <c r="C791" s="197"/>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c r="AQ791" s="22"/>
      <c r="AR791" s="22"/>
      <c r="AS791" s="22"/>
      <c r="AT791" s="22"/>
      <c r="AU791" s="22"/>
      <c r="AV791" s="22"/>
      <c r="AW791" s="22"/>
      <c r="AX791" s="22"/>
      <c r="AY791" s="22"/>
      <c r="AZ791" s="22"/>
      <c r="BA791" s="22"/>
      <c r="BB791" s="22"/>
      <c r="BC791" s="22"/>
      <c r="BD791" s="22"/>
      <c r="BE791" s="22"/>
      <c r="BF791" s="22"/>
      <c r="BG791" s="22"/>
      <c r="BH791" s="22"/>
      <c r="BI791" s="22"/>
      <c r="BJ791" s="22"/>
      <c r="BK791" s="22"/>
      <c r="BL791" s="22"/>
      <c r="BM791" s="22"/>
      <c r="BN791" s="22"/>
      <c r="BO791" s="22"/>
      <c r="BP791" s="22"/>
      <c r="BQ791" s="22"/>
      <c r="BR791" s="22"/>
      <c r="BS791" s="22"/>
      <c r="BT791" s="22"/>
      <c r="BU791" s="22"/>
      <c r="BV791" s="22"/>
      <c r="BW791" s="22"/>
      <c r="BX791" s="22"/>
      <c r="BY791" s="22"/>
      <c r="BZ791" s="22"/>
      <c r="CA791" s="22"/>
      <c r="CB791" s="22"/>
      <c r="CC791" s="22"/>
      <c r="CD791" s="22"/>
      <c r="CE791" s="22"/>
      <c r="CF791" s="22"/>
      <c r="CG791" s="22"/>
      <c r="CH791" s="22"/>
      <c r="CI791" s="22"/>
      <c r="CJ791" s="22"/>
      <c r="CK791" s="22"/>
      <c r="CL791" s="22"/>
      <c r="CM791" s="22"/>
      <c r="CN791" s="22"/>
      <c r="CO791" s="22"/>
      <c r="CP791" s="22"/>
      <c r="CQ791" s="22"/>
      <c r="CR791" s="22"/>
      <c r="CS791" s="22"/>
      <c r="CT791" s="22"/>
      <c r="CU791" s="22"/>
    </row>
    <row r="792" spans="1:99" ht="12.75" customHeight="1">
      <c r="A792" s="22"/>
      <c r="B792" s="63"/>
      <c r="C792" s="197"/>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2"/>
      <c r="AW792" s="22"/>
      <c r="AX792" s="22"/>
      <c r="AY792" s="22"/>
      <c r="AZ792" s="22"/>
      <c r="BA792" s="22"/>
      <c r="BB792" s="22"/>
      <c r="BC792" s="22"/>
      <c r="BD792" s="22"/>
      <c r="BE792" s="22"/>
      <c r="BF792" s="22"/>
      <c r="BG792" s="22"/>
      <c r="BH792" s="22"/>
      <c r="BI792" s="22"/>
      <c r="BJ792" s="22"/>
      <c r="BK792" s="22"/>
      <c r="BL792" s="22"/>
      <c r="BM792" s="22"/>
      <c r="BN792" s="22"/>
      <c r="BO792" s="22"/>
      <c r="BP792" s="22"/>
      <c r="BQ792" s="22"/>
      <c r="BR792" s="22"/>
      <c r="BS792" s="22"/>
      <c r="BT792" s="22"/>
      <c r="BU792" s="22"/>
      <c r="BV792" s="22"/>
      <c r="BW792" s="22"/>
      <c r="BX792" s="22"/>
      <c r="BY792" s="22"/>
      <c r="BZ792" s="22"/>
      <c r="CA792" s="22"/>
      <c r="CB792" s="22"/>
      <c r="CC792" s="22"/>
      <c r="CD792" s="22"/>
      <c r="CE792" s="22"/>
      <c r="CF792" s="22"/>
      <c r="CG792" s="22"/>
      <c r="CH792" s="22"/>
      <c r="CI792" s="22"/>
      <c r="CJ792" s="22"/>
      <c r="CK792" s="22"/>
      <c r="CL792" s="22"/>
      <c r="CM792" s="22"/>
      <c r="CN792" s="22"/>
      <c r="CO792" s="22"/>
      <c r="CP792" s="22"/>
      <c r="CQ792" s="22"/>
      <c r="CR792" s="22"/>
      <c r="CS792" s="22"/>
      <c r="CT792" s="22"/>
      <c r="CU792" s="22"/>
    </row>
    <row r="793" spans="1:99" ht="12.75" customHeight="1">
      <c r="A793" s="22"/>
      <c r="B793" s="63"/>
      <c r="C793" s="197"/>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c r="AQ793" s="22"/>
      <c r="AR793" s="22"/>
      <c r="AS793" s="22"/>
      <c r="AT793" s="22"/>
      <c r="AU793" s="22"/>
      <c r="AV793" s="22"/>
      <c r="AW793" s="22"/>
      <c r="AX793" s="22"/>
      <c r="AY793" s="22"/>
      <c r="AZ793" s="22"/>
      <c r="BA793" s="22"/>
      <c r="BB793" s="22"/>
      <c r="BC793" s="22"/>
      <c r="BD793" s="22"/>
      <c r="BE793" s="22"/>
      <c r="BF793" s="22"/>
      <c r="BG793" s="22"/>
      <c r="BH793" s="22"/>
      <c r="BI793" s="22"/>
      <c r="BJ793" s="22"/>
      <c r="BK793" s="22"/>
      <c r="BL793" s="22"/>
      <c r="BM793" s="22"/>
      <c r="BN793" s="22"/>
      <c r="BO793" s="22"/>
      <c r="BP793" s="22"/>
      <c r="BQ793" s="22"/>
      <c r="BR793" s="22"/>
      <c r="BS793" s="22"/>
      <c r="BT793" s="22"/>
      <c r="BU793" s="22"/>
      <c r="BV793" s="22"/>
      <c r="BW793" s="22"/>
      <c r="BX793" s="22"/>
      <c r="BY793" s="22"/>
      <c r="BZ793" s="22"/>
      <c r="CA793" s="22"/>
      <c r="CB793" s="22"/>
      <c r="CC793" s="22"/>
      <c r="CD793" s="22"/>
      <c r="CE793" s="22"/>
      <c r="CF793" s="22"/>
      <c r="CG793" s="22"/>
      <c r="CH793" s="22"/>
      <c r="CI793" s="22"/>
      <c r="CJ793" s="22"/>
      <c r="CK793" s="22"/>
      <c r="CL793" s="22"/>
      <c r="CM793" s="22"/>
      <c r="CN793" s="22"/>
      <c r="CO793" s="22"/>
      <c r="CP793" s="22"/>
      <c r="CQ793" s="22"/>
      <c r="CR793" s="22"/>
      <c r="CS793" s="22"/>
      <c r="CT793" s="22"/>
      <c r="CU793" s="22"/>
    </row>
    <row r="794" spans="1:99" ht="12.75" customHeight="1">
      <c r="A794" s="22"/>
      <c r="B794" s="63"/>
      <c r="C794" s="197"/>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2"/>
      <c r="AW794" s="22"/>
      <c r="AX794" s="22"/>
      <c r="AY794" s="22"/>
      <c r="AZ794" s="22"/>
      <c r="BA794" s="22"/>
      <c r="BB794" s="22"/>
      <c r="BC794" s="22"/>
      <c r="BD794" s="22"/>
      <c r="BE794" s="22"/>
      <c r="BF794" s="22"/>
      <c r="BG794" s="22"/>
      <c r="BH794" s="22"/>
      <c r="BI794" s="22"/>
      <c r="BJ794" s="22"/>
      <c r="BK794" s="22"/>
      <c r="BL794" s="22"/>
      <c r="BM794" s="22"/>
      <c r="BN794" s="22"/>
      <c r="BO794" s="22"/>
      <c r="BP794" s="22"/>
      <c r="BQ794" s="22"/>
      <c r="BR794" s="22"/>
      <c r="BS794" s="22"/>
      <c r="BT794" s="22"/>
      <c r="BU794" s="22"/>
      <c r="BV794" s="22"/>
      <c r="BW794" s="22"/>
      <c r="BX794" s="22"/>
      <c r="BY794" s="22"/>
      <c r="BZ794" s="22"/>
      <c r="CA794" s="22"/>
      <c r="CB794" s="22"/>
      <c r="CC794" s="22"/>
      <c r="CD794" s="22"/>
      <c r="CE794" s="22"/>
      <c r="CF794" s="22"/>
      <c r="CG794" s="22"/>
      <c r="CH794" s="22"/>
      <c r="CI794" s="22"/>
      <c r="CJ794" s="22"/>
      <c r="CK794" s="22"/>
      <c r="CL794" s="22"/>
      <c r="CM794" s="22"/>
      <c r="CN794" s="22"/>
      <c r="CO794" s="22"/>
      <c r="CP794" s="22"/>
      <c r="CQ794" s="22"/>
      <c r="CR794" s="22"/>
      <c r="CS794" s="22"/>
      <c r="CT794" s="22"/>
      <c r="CU794" s="22"/>
    </row>
    <row r="795" spans="1:99" ht="12.75" customHeight="1">
      <c r="A795" s="22"/>
      <c r="B795" s="63"/>
      <c r="C795" s="197"/>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c r="AQ795" s="22"/>
      <c r="AR795" s="22"/>
      <c r="AS795" s="22"/>
      <c r="AT795" s="22"/>
      <c r="AU795" s="22"/>
      <c r="AV795" s="22"/>
      <c r="AW795" s="22"/>
      <c r="AX795" s="22"/>
      <c r="AY795" s="22"/>
      <c r="AZ795" s="22"/>
      <c r="BA795" s="22"/>
      <c r="BB795" s="22"/>
      <c r="BC795" s="22"/>
      <c r="BD795" s="22"/>
      <c r="BE795" s="22"/>
      <c r="BF795" s="22"/>
      <c r="BG795" s="22"/>
      <c r="BH795" s="22"/>
      <c r="BI795" s="22"/>
      <c r="BJ795" s="22"/>
      <c r="BK795" s="22"/>
      <c r="BL795" s="22"/>
      <c r="BM795" s="22"/>
      <c r="BN795" s="22"/>
      <c r="BO795" s="22"/>
      <c r="BP795" s="22"/>
      <c r="BQ795" s="22"/>
      <c r="BR795" s="22"/>
      <c r="BS795" s="22"/>
      <c r="BT795" s="22"/>
      <c r="BU795" s="22"/>
      <c r="BV795" s="22"/>
      <c r="BW795" s="22"/>
      <c r="BX795" s="22"/>
      <c r="BY795" s="22"/>
      <c r="BZ795" s="22"/>
      <c r="CA795" s="22"/>
      <c r="CB795" s="22"/>
      <c r="CC795" s="22"/>
      <c r="CD795" s="22"/>
      <c r="CE795" s="22"/>
      <c r="CF795" s="22"/>
      <c r="CG795" s="22"/>
      <c r="CH795" s="22"/>
      <c r="CI795" s="22"/>
      <c r="CJ795" s="22"/>
      <c r="CK795" s="22"/>
      <c r="CL795" s="22"/>
      <c r="CM795" s="22"/>
      <c r="CN795" s="22"/>
      <c r="CO795" s="22"/>
      <c r="CP795" s="22"/>
      <c r="CQ795" s="22"/>
      <c r="CR795" s="22"/>
      <c r="CS795" s="22"/>
      <c r="CT795" s="22"/>
      <c r="CU795" s="22"/>
    </row>
    <row r="796" spans="1:99" ht="12.75" customHeight="1">
      <c r="A796" s="22"/>
      <c r="B796" s="63"/>
      <c r="C796" s="197"/>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c r="AQ796" s="22"/>
      <c r="AR796" s="22"/>
      <c r="AS796" s="22"/>
      <c r="AT796" s="22"/>
      <c r="AU796" s="22"/>
      <c r="AV796" s="22"/>
      <c r="AW796" s="22"/>
      <c r="AX796" s="22"/>
      <c r="AY796" s="22"/>
      <c r="AZ796" s="22"/>
      <c r="BA796" s="22"/>
      <c r="BB796" s="22"/>
      <c r="BC796" s="22"/>
      <c r="BD796" s="22"/>
      <c r="BE796" s="22"/>
      <c r="BF796" s="22"/>
      <c r="BG796" s="22"/>
      <c r="BH796" s="22"/>
      <c r="BI796" s="22"/>
      <c r="BJ796" s="22"/>
      <c r="BK796" s="22"/>
      <c r="BL796" s="22"/>
      <c r="BM796" s="22"/>
      <c r="BN796" s="22"/>
      <c r="BO796" s="22"/>
      <c r="BP796" s="22"/>
      <c r="BQ796" s="22"/>
      <c r="BR796" s="22"/>
      <c r="BS796" s="22"/>
      <c r="BT796" s="22"/>
      <c r="BU796" s="22"/>
      <c r="BV796" s="22"/>
      <c r="BW796" s="22"/>
      <c r="BX796" s="22"/>
      <c r="BY796" s="22"/>
      <c r="BZ796" s="22"/>
      <c r="CA796" s="22"/>
      <c r="CB796" s="22"/>
      <c r="CC796" s="22"/>
      <c r="CD796" s="22"/>
      <c r="CE796" s="22"/>
      <c r="CF796" s="22"/>
      <c r="CG796" s="22"/>
      <c r="CH796" s="22"/>
      <c r="CI796" s="22"/>
      <c r="CJ796" s="22"/>
      <c r="CK796" s="22"/>
      <c r="CL796" s="22"/>
      <c r="CM796" s="22"/>
      <c r="CN796" s="22"/>
      <c r="CO796" s="22"/>
      <c r="CP796" s="22"/>
      <c r="CQ796" s="22"/>
      <c r="CR796" s="22"/>
      <c r="CS796" s="22"/>
      <c r="CT796" s="22"/>
      <c r="CU796" s="22"/>
    </row>
    <row r="797" spans="1:99" ht="12.75" customHeight="1">
      <c r="A797" s="22"/>
      <c r="B797" s="63"/>
      <c r="C797" s="197"/>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c r="AQ797" s="22"/>
      <c r="AR797" s="22"/>
      <c r="AS797" s="22"/>
      <c r="AT797" s="22"/>
      <c r="AU797" s="22"/>
      <c r="AV797" s="22"/>
      <c r="AW797" s="22"/>
      <c r="AX797" s="22"/>
      <c r="AY797" s="22"/>
      <c r="AZ797" s="22"/>
      <c r="BA797" s="22"/>
      <c r="BB797" s="22"/>
      <c r="BC797" s="22"/>
      <c r="BD797" s="22"/>
      <c r="BE797" s="22"/>
      <c r="BF797" s="22"/>
      <c r="BG797" s="22"/>
      <c r="BH797" s="22"/>
      <c r="BI797" s="22"/>
      <c r="BJ797" s="22"/>
      <c r="BK797" s="22"/>
      <c r="BL797" s="22"/>
      <c r="BM797" s="22"/>
      <c r="BN797" s="22"/>
      <c r="BO797" s="22"/>
      <c r="BP797" s="22"/>
      <c r="BQ797" s="22"/>
      <c r="BR797" s="22"/>
      <c r="BS797" s="22"/>
      <c r="BT797" s="22"/>
      <c r="BU797" s="22"/>
      <c r="BV797" s="22"/>
      <c r="BW797" s="22"/>
      <c r="BX797" s="22"/>
      <c r="BY797" s="22"/>
      <c r="BZ797" s="22"/>
      <c r="CA797" s="22"/>
      <c r="CB797" s="22"/>
      <c r="CC797" s="22"/>
      <c r="CD797" s="22"/>
      <c r="CE797" s="22"/>
      <c r="CF797" s="22"/>
      <c r="CG797" s="22"/>
      <c r="CH797" s="22"/>
      <c r="CI797" s="22"/>
      <c r="CJ797" s="22"/>
      <c r="CK797" s="22"/>
      <c r="CL797" s="22"/>
      <c r="CM797" s="22"/>
      <c r="CN797" s="22"/>
      <c r="CO797" s="22"/>
      <c r="CP797" s="22"/>
      <c r="CQ797" s="22"/>
      <c r="CR797" s="22"/>
      <c r="CS797" s="22"/>
      <c r="CT797" s="22"/>
      <c r="CU797" s="22"/>
    </row>
    <row r="798" spans="1:99" ht="12.75" customHeight="1">
      <c r="A798" s="22"/>
      <c r="B798" s="63"/>
      <c r="C798" s="197"/>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c r="CD798" s="22"/>
      <c r="CE798" s="22"/>
      <c r="CF798" s="22"/>
      <c r="CG798" s="22"/>
      <c r="CH798" s="22"/>
      <c r="CI798" s="22"/>
      <c r="CJ798" s="22"/>
      <c r="CK798" s="22"/>
      <c r="CL798" s="22"/>
      <c r="CM798" s="22"/>
      <c r="CN798" s="22"/>
      <c r="CO798" s="22"/>
      <c r="CP798" s="22"/>
      <c r="CQ798" s="22"/>
      <c r="CR798" s="22"/>
      <c r="CS798" s="22"/>
      <c r="CT798" s="22"/>
      <c r="CU798" s="22"/>
    </row>
    <row r="799" spans="1:99" ht="12.75" customHeight="1">
      <c r="A799" s="22"/>
      <c r="B799" s="63"/>
      <c r="C799" s="197"/>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c r="AQ799" s="22"/>
      <c r="AR799" s="22"/>
      <c r="AS799" s="22"/>
      <c r="AT799" s="22"/>
      <c r="AU799" s="22"/>
      <c r="AV799" s="22"/>
      <c r="AW799" s="22"/>
      <c r="AX799" s="22"/>
      <c r="AY799" s="22"/>
      <c r="AZ799" s="22"/>
      <c r="BA799" s="22"/>
      <c r="BB799" s="22"/>
      <c r="BC799" s="22"/>
      <c r="BD799" s="22"/>
      <c r="BE799" s="22"/>
      <c r="BF799" s="22"/>
      <c r="BG799" s="22"/>
      <c r="BH799" s="22"/>
      <c r="BI799" s="22"/>
      <c r="BJ799" s="22"/>
      <c r="BK799" s="22"/>
      <c r="BL799" s="22"/>
      <c r="BM799" s="22"/>
      <c r="BN799" s="22"/>
      <c r="BO799" s="22"/>
      <c r="BP799" s="22"/>
      <c r="BQ799" s="22"/>
      <c r="BR799" s="22"/>
      <c r="BS799" s="22"/>
      <c r="BT799" s="22"/>
      <c r="BU799" s="22"/>
      <c r="BV799" s="22"/>
      <c r="BW799" s="22"/>
      <c r="BX799" s="22"/>
      <c r="BY799" s="22"/>
      <c r="BZ799" s="22"/>
      <c r="CA799" s="22"/>
      <c r="CB799" s="22"/>
      <c r="CC799" s="22"/>
      <c r="CD799" s="22"/>
      <c r="CE799" s="22"/>
      <c r="CF799" s="22"/>
      <c r="CG799" s="22"/>
      <c r="CH799" s="22"/>
      <c r="CI799" s="22"/>
      <c r="CJ799" s="22"/>
      <c r="CK799" s="22"/>
      <c r="CL799" s="22"/>
      <c r="CM799" s="22"/>
      <c r="CN799" s="22"/>
      <c r="CO799" s="22"/>
      <c r="CP799" s="22"/>
      <c r="CQ799" s="22"/>
      <c r="CR799" s="22"/>
      <c r="CS799" s="22"/>
      <c r="CT799" s="22"/>
      <c r="CU799" s="22"/>
    </row>
    <row r="800" spans="1:99" ht="12.75" customHeight="1">
      <c r="A800" s="22"/>
      <c r="B800" s="63"/>
      <c r="C800" s="197"/>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c r="AQ800" s="22"/>
      <c r="AR800" s="22"/>
      <c r="AS800" s="22"/>
      <c r="AT800" s="22"/>
      <c r="AU800" s="22"/>
      <c r="AV800" s="22"/>
      <c r="AW800" s="22"/>
      <c r="AX800" s="22"/>
      <c r="AY800" s="22"/>
      <c r="AZ800" s="22"/>
      <c r="BA800" s="22"/>
      <c r="BB800" s="22"/>
      <c r="BC800" s="22"/>
      <c r="BD800" s="22"/>
      <c r="BE800" s="22"/>
      <c r="BF800" s="22"/>
      <c r="BG800" s="22"/>
      <c r="BH800" s="22"/>
      <c r="BI800" s="22"/>
      <c r="BJ800" s="22"/>
      <c r="BK800" s="22"/>
      <c r="BL800" s="22"/>
      <c r="BM800" s="22"/>
      <c r="BN800" s="22"/>
      <c r="BO800" s="22"/>
      <c r="BP800" s="22"/>
      <c r="BQ800" s="22"/>
      <c r="BR800" s="22"/>
      <c r="BS800" s="22"/>
      <c r="BT800" s="22"/>
      <c r="BU800" s="22"/>
      <c r="BV800" s="22"/>
      <c r="BW800" s="22"/>
      <c r="BX800" s="22"/>
      <c r="BY800" s="22"/>
      <c r="BZ800" s="22"/>
      <c r="CA800" s="22"/>
      <c r="CB800" s="22"/>
      <c r="CC800" s="22"/>
      <c r="CD800" s="22"/>
      <c r="CE800" s="22"/>
      <c r="CF800" s="22"/>
      <c r="CG800" s="22"/>
      <c r="CH800" s="22"/>
      <c r="CI800" s="22"/>
      <c r="CJ800" s="22"/>
      <c r="CK800" s="22"/>
      <c r="CL800" s="22"/>
      <c r="CM800" s="22"/>
      <c r="CN800" s="22"/>
      <c r="CO800" s="22"/>
      <c r="CP800" s="22"/>
      <c r="CQ800" s="22"/>
      <c r="CR800" s="22"/>
      <c r="CS800" s="22"/>
      <c r="CT800" s="22"/>
      <c r="CU800" s="22"/>
    </row>
    <row r="801" spans="1:99" ht="12.75" customHeight="1">
      <c r="A801" s="22"/>
      <c r="B801" s="63"/>
      <c r="C801" s="197"/>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c r="AQ801" s="22"/>
      <c r="AR801" s="22"/>
      <c r="AS801" s="22"/>
      <c r="AT801" s="22"/>
      <c r="AU801" s="22"/>
      <c r="AV801" s="22"/>
      <c r="AW801" s="22"/>
      <c r="AX801" s="22"/>
      <c r="AY801" s="22"/>
      <c r="AZ801" s="22"/>
      <c r="BA801" s="22"/>
      <c r="BB801" s="22"/>
      <c r="BC801" s="22"/>
      <c r="BD801" s="22"/>
      <c r="BE801" s="22"/>
      <c r="BF801" s="22"/>
      <c r="BG801" s="22"/>
      <c r="BH801" s="22"/>
      <c r="BI801" s="22"/>
      <c r="BJ801" s="22"/>
      <c r="BK801" s="22"/>
      <c r="BL801" s="22"/>
      <c r="BM801" s="22"/>
      <c r="BN801" s="22"/>
      <c r="BO801" s="22"/>
      <c r="BP801" s="22"/>
      <c r="BQ801" s="22"/>
      <c r="BR801" s="22"/>
      <c r="BS801" s="22"/>
      <c r="BT801" s="22"/>
      <c r="BU801" s="22"/>
      <c r="BV801" s="22"/>
      <c r="BW801" s="22"/>
      <c r="BX801" s="22"/>
      <c r="BY801" s="22"/>
      <c r="BZ801" s="22"/>
      <c r="CA801" s="22"/>
      <c r="CB801" s="22"/>
      <c r="CC801" s="22"/>
      <c r="CD801" s="22"/>
      <c r="CE801" s="22"/>
      <c r="CF801" s="22"/>
      <c r="CG801" s="22"/>
      <c r="CH801" s="22"/>
      <c r="CI801" s="22"/>
      <c r="CJ801" s="22"/>
      <c r="CK801" s="22"/>
      <c r="CL801" s="22"/>
      <c r="CM801" s="22"/>
      <c r="CN801" s="22"/>
      <c r="CO801" s="22"/>
      <c r="CP801" s="22"/>
      <c r="CQ801" s="22"/>
      <c r="CR801" s="22"/>
      <c r="CS801" s="22"/>
      <c r="CT801" s="22"/>
      <c r="CU801" s="22"/>
    </row>
    <row r="802" spans="1:99" ht="12.75" customHeight="1">
      <c r="A802" s="22"/>
      <c r="B802" s="63"/>
      <c r="C802" s="197"/>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2"/>
      <c r="AU802" s="22"/>
      <c r="AV802" s="22"/>
      <c r="AW802" s="22"/>
      <c r="AX802" s="22"/>
      <c r="AY802" s="22"/>
      <c r="AZ802" s="22"/>
      <c r="BA802" s="22"/>
      <c r="BB802" s="22"/>
      <c r="BC802" s="22"/>
      <c r="BD802" s="22"/>
      <c r="BE802" s="22"/>
      <c r="BF802" s="22"/>
      <c r="BG802" s="22"/>
      <c r="BH802" s="22"/>
      <c r="BI802" s="22"/>
      <c r="BJ802" s="22"/>
      <c r="BK802" s="22"/>
      <c r="BL802" s="22"/>
      <c r="BM802" s="22"/>
      <c r="BN802" s="22"/>
      <c r="BO802" s="22"/>
      <c r="BP802" s="22"/>
      <c r="BQ802" s="22"/>
      <c r="BR802" s="22"/>
      <c r="BS802" s="22"/>
      <c r="BT802" s="22"/>
      <c r="BU802" s="22"/>
      <c r="BV802" s="22"/>
      <c r="BW802" s="22"/>
      <c r="BX802" s="22"/>
      <c r="BY802" s="22"/>
      <c r="BZ802" s="22"/>
      <c r="CA802" s="22"/>
      <c r="CB802" s="22"/>
      <c r="CC802" s="22"/>
      <c r="CD802" s="22"/>
      <c r="CE802" s="22"/>
      <c r="CF802" s="22"/>
      <c r="CG802" s="22"/>
      <c r="CH802" s="22"/>
      <c r="CI802" s="22"/>
      <c r="CJ802" s="22"/>
      <c r="CK802" s="22"/>
      <c r="CL802" s="22"/>
      <c r="CM802" s="22"/>
      <c r="CN802" s="22"/>
      <c r="CO802" s="22"/>
      <c r="CP802" s="22"/>
      <c r="CQ802" s="22"/>
      <c r="CR802" s="22"/>
      <c r="CS802" s="22"/>
      <c r="CT802" s="22"/>
      <c r="CU802" s="22"/>
    </row>
    <row r="803" spans="1:99" ht="12.75" customHeight="1">
      <c r="A803" s="22"/>
      <c r="B803" s="63"/>
      <c r="C803" s="197"/>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c r="AQ803" s="22"/>
      <c r="AR803" s="22"/>
      <c r="AS803" s="22"/>
      <c r="AT803" s="22"/>
      <c r="AU803" s="22"/>
      <c r="AV803" s="22"/>
      <c r="AW803" s="22"/>
      <c r="AX803" s="22"/>
      <c r="AY803" s="22"/>
      <c r="AZ803" s="22"/>
      <c r="BA803" s="22"/>
      <c r="BB803" s="22"/>
      <c r="BC803" s="22"/>
      <c r="BD803" s="22"/>
      <c r="BE803" s="22"/>
      <c r="BF803" s="22"/>
      <c r="BG803" s="22"/>
      <c r="BH803" s="22"/>
      <c r="BI803" s="22"/>
      <c r="BJ803" s="22"/>
      <c r="BK803" s="22"/>
      <c r="BL803" s="22"/>
      <c r="BM803" s="22"/>
      <c r="BN803" s="22"/>
      <c r="BO803" s="22"/>
      <c r="BP803" s="22"/>
      <c r="BQ803" s="22"/>
      <c r="BR803" s="22"/>
      <c r="BS803" s="22"/>
      <c r="BT803" s="22"/>
      <c r="BU803" s="22"/>
      <c r="BV803" s="22"/>
      <c r="BW803" s="22"/>
      <c r="BX803" s="22"/>
      <c r="BY803" s="22"/>
      <c r="BZ803" s="22"/>
      <c r="CA803" s="22"/>
      <c r="CB803" s="22"/>
      <c r="CC803" s="22"/>
      <c r="CD803" s="22"/>
      <c r="CE803" s="22"/>
      <c r="CF803" s="22"/>
      <c r="CG803" s="22"/>
      <c r="CH803" s="22"/>
      <c r="CI803" s="22"/>
      <c r="CJ803" s="22"/>
      <c r="CK803" s="22"/>
      <c r="CL803" s="22"/>
      <c r="CM803" s="22"/>
      <c r="CN803" s="22"/>
      <c r="CO803" s="22"/>
      <c r="CP803" s="22"/>
      <c r="CQ803" s="22"/>
      <c r="CR803" s="22"/>
      <c r="CS803" s="22"/>
      <c r="CT803" s="22"/>
      <c r="CU803" s="22"/>
    </row>
    <row r="804" spans="1:99" ht="12.75" customHeight="1">
      <c r="A804" s="22"/>
      <c r="B804" s="63"/>
      <c r="C804" s="197"/>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c r="AQ804" s="22"/>
      <c r="AR804" s="22"/>
      <c r="AS804" s="22"/>
      <c r="AT804" s="22"/>
      <c r="AU804" s="22"/>
      <c r="AV804" s="22"/>
      <c r="AW804" s="22"/>
      <c r="AX804" s="22"/>
      <c r="AY804" s="22"/>
      <c r="AZ804" s="22"/>
      <c r="BA804" s="22"/>
      <c r="BB804" s="22"/>
      <c r="BC804" s="22"/>
      <c r="BD804" s="22"/>
      <c r="BE804" s="22"/>
      <c r="BF804" s="22"/>
      <c r="BG804" s="22"/>
      <c r="BH804" s="22"/>
      <c r="BI804" s="22"/>
      <c r="BJ804" s="22"/>
      <c r="BK804" s="22"/>
      <c r="BL804" s="22"/>
      <c r="BM804" s="22"/>
      <c r="BN804" s="22"/>
      <c r="BO804" s="22"/>
      <c r="BP804" s="22"/>
      <c r="BQ804" s="22"/>
      <c r="BR804" s="22"/>
      <c r="BS804" s="22"/>
      <c r="BT804" s="22"/>
      <c r="BU804" s="22"/>
      <c r="BV804" s="22"/>
      <c r="BW804" s="22"/>
      <c r="BX804" s="22"/>
      <c r="BY804" s="22"/>
      <c r="BZ804" s="22"/>
      <c r="CA804" s="22"/>
      <c r="CB804" s="22"/>
      <c r="CC804" s="22"/>
      <c r="CD804" s="22"/>
      <c r="CE804" s="22"/>
      <c r="CF804" s="22"/>
      <c r="CG804" s="22"/>
      <c r="CH804" s="22"/>
      <c r="CI804" s="22"/>
      <c r="CJ804" s="22"/>
      <c r="CK804" s="22"/>
      <c r="CL804" s="22"/>
      <c r="CM804" s="22"/>
      <c r="CN804" s="22"/>
      <c r="CO804" s="22"/>
      <c r="CP804" s="22"/>
      <c r="CQ804" s="22"/>
      <c r="CR804" s="22"/>
      <c r="CS804" s="22"/>
      <c r="CT804" s="22"/>
      <c r="CU804" s="22"/>
    </row>
    <row r="805" spans="1:99" ht="12.75" customHeight="1">
      <c r="A805" s="22"/>
      <c r="B805" s="63"/>
      <c r="C805" s="197"/>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c r="AQ805" s="22"/>
      <c r="AR805" s="22"/>
      <c r="AS805" s="22"/>
      <c r="AT805" s="22"/>
      <c r="AU805" s="22"/>
      <c r="AV805" s="22"/>
      <c r="AW805" s="22"/>
      <c r="AX805" s="22"/>
      <c r="AY805" s="22"/>
      <c r="AZ805" s="22"/>
      <c r="BA805" s="22"/>
      <c r="BB805" s="22"/>
      <c r="BC805" s="22"/>
      <c r="BD805" s="22"/>
      <c r="BE805" s="22"/>
      <c r="BF805" s="22"/>
      <c r="BG805" s="22"/>
      <c r="BH805" s="22"/>
      <c r="BI805" s="22"/>
      <c r="BJ805" s="22"/>
      <c r="BK805" s="22"/>
      <c r="BL805" s="22"/>
      <c r="BM805" s="22"/>
      <c r="BN805" s="22"/>
      <c r="BO805" s="22"/>
      <c r="BP805" s="22"/>
      <c r="BQ805" s="22"/>
      <c r="BR805" s="22"/>
      <c r="BS805" s="22"/>
      <c r="BT805" s="22"/>
      <c r="BU805" s="22"/>
      <c r="BV805" s="22"/>
      <c r="BW805" s="22"/>
      <c r="BX805" s="22"/>
      <c r="BY805" s="22"/>
      <c r="BZ805" s="22"/>
      <c r="CA805" s="22"/>
      <c r="CB805" s="22"/>
      <c r="CC805" s="22"/>
      <c r="CD805" s="22"/>
      <c r="CE805" s="22"/>
      <c r="CF805" s="22"/>
      <c r="CG805" s="22"/>
      <c r="CH805" s="22"/>
      <c r="CI805" s="22"/>
      <c r="CJ805" s="22"/>
      <c r="CK805" s="22"/>
      <c r="CL805" s="22"/>
      <c r="CM805" s="22"/>
      <c r="CN805" s="22"/>
      <c r="CO805" s="22"/>
      <c r="CP805" s="22"/>
      <c r="CQ805" s="22"/>
      <c r="CR805" s="22"/>
      <c r="CS805" s="22"/>
      <c r="CT805" s="22"/>
      <c r="CU805" s="22"/>
    </row>
    <row r="806" spans="1:99" ht="12.75" customHeight="1">
      <c r="A806" s="22"/>
      <c r="B806" s="63"/>
      <c r="C806" s="197"/>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22"/>
      <c r="CG806" s="22"/>
      <c r="CH806" s="22"/>
      <c r="CI806" s="22"/>
      <c r="CJ806" s="22"/>
      <c r="CK806" s="22"/>
      <c r="CL806" s="22"/>
      <c r="CM806" s="22"/>
      <c r="CN806" s="22"/>
      <c r="CO806" s="22"/>
      <c r="CP806" s="22"/>
      <c r="CQ806" s="22"/>
      <c r="CR806" s="22"/>
      <c r="CS806" s="22"/>
      <c r="CT806" s="22"/>
      <c r="CU806" s="22"/>
    </row>
    <row r="807" spans="1:99" ht="12.75" customHeight="1">
      <c r="A807" s="22"/>
      <c r="B807" s="63"/>
      <c r="C807" s="197"/>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c r="AQ807" s="22"/>
      <c r="AR807" s="22"/>
      <c r="AS807" s="22"/>
      <c r="AT807" s="22"/>
      <c r="AU807" s="22"/>
      <c r="AV807" s="22"/>
      <c r="AW807" s="22"/>
      <c r="AX807" s="22"/>
      <c r="AY807" s="22"/>
      <c r="AZ807" s="22"/>
      <c r="BA807" s="22"/>
      <c r="BB807" s="22"/>
      <c r="BC807" s="22"/>
      <c r="BD807" s="22"/>
      <c r="BE807" s="22"/>
      <c r="BF807" s="22"/>
      <c r="BG807" s="22"/>
      <c r="BH807" s="22"/>
      <c r="BI807" s="22"/>
      <c r="BJ807" s="22"/>
      <c r="BK807" s="22"/>
      <c r="BL807" s="22"/>
      <c r="BM807" s="22"/>
      <c r="BN807" s="22"/>
      <c r="BO807" s="22"/>
      <c r="BP807" s="22"/>
      <c r="BQ807" s="22"/>
      <c r="BR807" s="22"/>
      <c r="BS807" s="22"/>
      <c r="BT807" s="22"/>
      <c r="BU807" s="22"/>
      <c r="BV807" s="22"/>
      <c r="BW807" s="22"/>
      <c r="BX807" s="22"/>
      <c r="BY807" s="22"/>
      <c r="BZ807" s="22"/>
      <c r="CA807" s="22"/>
      <c r="CB807" s="22"/>
      <c r="CC807" s="22"/>
      <c r="CD807" s="22"/>
      <c r="CE807" s="22"/>
      <c r="CF807" s="22"/>
      <c r="CG807" s="22"/>
      <c r="CH807" s="22"/>
      <c r="CI807" s="22"/>
      <c r="CJ807" s="22"/>
      <c r="CK807" s="22"/>
      <c r="CL807" s="22"/>
      <c r="CM807" s="22"/>
      <c r="CN807" s="22"/>
      <c r="CO807" s="22"/>
      <c r="CP807" s="22"/>
      <c r="CQ807" s="22"/>
      <c r="CR807" s="22"/>
      <c r="CS807" s="22"/>
      <c r="CT807" s="22"/>
      <c r="CU807" s="22"/>
    </row>
    <row r="808" spans="1:99" ht="12.75" customHeight="1">
      <c r="A808" s="22"/>
      <c r="B808" s="63"/>
      <c r="C808" s="197"/>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c r="AQ808" s="22"/>
      <c r="AR808" s="22"/>
      <c r="AS808" s="22"/>
      <c r="AT808" s="22"/>
      <c r="AU808" s="22"/>
      <c r="AV808" s="22"/>
      <c r="AW808" s="22"/>
      <c r="AX808" s="22"/>
      <c r="AY808" s="22"/>
      <c r="AZ808" s="22"/>
      <c r="BA808" s="22"/>
      <c r="BB808" s="22"/>
      <c r="BC808" s="22"/>
      <c r="BD808" s="22"/>
      <c r="BE808" s="22"/>
      <c r="BF808" s="22"/>
      <c r="BG808" s="22"/>
      <c r="BH808" s="22"/>
      <c r="BI808" s="22"/>
      <c r="BJ808" s="22"/>
      <c r="BK808" s="22"/>
      <c r="BL808" s="22"/>
      <c r="BM808" s="22"/>
      <c r="BN808" s="22"/>
      <c r="BO808" s="22"/>
      <c r="BP808" s="22"/>
      <c r="BQ808" s="22"/>
      <c r="BR808" s="22"/>
      <c r="BS808" s="22"/>
      <c r="BT808" s="22"/>
      <c r="BU808" s="22"/>
      <c r="BV808" s="22"/>
      <c r="BW808" s="22"/>
      <c r="BX808" s="22"/>
      <c r="BY808" s="22"/>
      <c r="BZ808" s="22"/>
      <c r="CA808" s="22"/>
      <c r="CB808" s="22"/>
      <c r="CC808" s="22"/>
      <c r="CD808" s="22"/>
      <c r="CE808" s="22"/>
      <c r="CF808" s="22"/>
      <c r="CG808" s="22"/>
      <c r="CH808" s="22"/>
      <c r="CI808" s="22"/>
      <c r="CJ808" s="22"/>
      <c r="CK808" s="22"/>
      <c r="CL808" s="22"/>
      <c r="CM808" s="22"/>
      <c r="CN808" s="22"/>
      <c r="CO808" s="22"/>
      <c r="CP808" s="22"/>
      <c r="CQ808" s="22"/>
      <c r="CR808" s="22"/>
      <c r="CS808" s="22"/>
      <c r="CT808" s="22"/>
      <c r="CU808" s="22"/>
    </row>
    <row r="809" spans="1:99" ht="12.75" customHeight="1">
      <c r="A809" s="22"/>
      <c r="B809" s="63"/>
      <c r="C809" s="197"/>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c r="AQ809" s="22"/>
      <c r="AR809" s="22"/>
      <c r="AS809" s="22"/>
      <c r="AT809" s="22"/>
      <c r="AU809" s="22"/>
      <c r="AV809" s="22"/>
      <c r="AW809" s="22"/>
      <c r="AX809" s="22"/>
      <c r="AY809" s="22"/>
      <c r="AZ809" s="22"/>
      <c r="BA809" s="22"/>
      <c r="BB809" s="22"/>
      <c r="BC809" s="22"/>
      <c r="BD809" s="22"/>
      <c r="BE809" s="22"/>
      <c r="BF809" s="22"/>
      <c r="BG809" s="22"/>
      <c r="BH809" s="22"/>
      <c r="BI809" s="22"/>
      <c r="BJ809" s="22"/>
      <c r="BK809" s="22"/>
      <c r="BL809" s="22"/>
      <c r="BM809" s="22"/>
      <c r="BN809" s="22"/>
      <c r="BO809" s="22"/>
      <c r="BP809" s="22"/>
      <c r="BQ809" s="22"/>
      <c r="BR809" s="22"/>
      <c r="BS809" s="22"/>
      <c r="BT809" s="22"/>
      <c r="BU809" s="22"/>
      <c r="BV809" s="22"/>
      <c r="BW809" s="22"/>
      <c r="BX809" s="22"/>
      <c r="BY809" s="22"/>
      <c r="BZ809" s="22"/>
      <c r="CA809" s="22"/>
      <c r="CB809" s="22"/>
      <c r="CC809" s="22"/>
      <c r="CD809" s="22"/>
      <c r="CE809" s="22"/>
      <c r="CF809" s="22"/>
      <c r="CG809" s="22"/>
      <c r="CH809" s="22"/>
      <c r="CI809" s="22"/>
      <c r="CJ809" s="22"/>
      <c r="CK809" s="22"/>
      <c r="CL809" s="22"/>
      <c r="CM809" s="22"/>
      <c r="CN809" s="22"/>
      <c r="CO809" s="22"/>
      <c r="CP809" s="22"/>
      <c r="CQ809" s="22"/>
      <c r="CR809" s="22"/>
      <c r="CS809" s="22"/>
      <c r="CT809" s="22"/>
      <c r="CU809" s="22"/>
    </row>
    <row r="810" spans="1:99" ht="12.75" customHeight="1">
      <c r="A810" s="22"/>
      <c r="B810" s="63"/>
      <c r="C810" s="197"/>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c r="AQ810" s="22"/>
      <c r="AR810" s="22"/>
      <c r="AS810" s="22"/>
      <c r="AT810" s="22"/>
      <c r="AU810" s="22"/>
      <c r="AV810" s="22"/>
      <c r="AW810" s="22"/>
      <c r="AX810" s="22"/>
      <c r="AY810" s="22"/>
      <c r="AZ810" s="22"/>
      <c r="BA810" s="22"/>
      <c r="BB810" s="22"/>
      <c r="BC810" s="22"/>
      <c r="BD810" s="22"/>
      <c r="BE810" s="22"/>
      <c r="BF810" s="22"/>
      <c r="BG810" s="22"/>
      <c r="BH810" s="22"/>
      <c r="BI810" s="22"/>
      <c r="BJ810" s="22"/>
      <c r="BK810" s="22"/>
      <c r="BL810" s="22"/>
      <c r="BM810" s="22"/>
      <c r="BN810" s="22"/>
      <c r="BO810" s="22"/>
      <c r="BP810" s="22"/>
      <c r="BQ810" s="22"/>
      <c r="BR810" s="22"/>
      <c r="BS810" s="22"/>
      <c r="BT810" s="22"/>
      <c r="BU810" s="22"/>
      <c r="BV810" s="22"/>
      <c r="BW810" s="22"/>
      <c r="BX810" s="22"/>
      <c r="BY810" s="22"/>
      <c r="BZ810" s="22"/>
      <c r="CA810" s="22"/>
      <c r="CB810" s="22"/>
      <c r="CC810" s="22"/>
      <c r="CD810" s="22"/>
      <c r="CE810" s="22"/>
      <c r="CF810" s="22"/>
      <c r="CG810" s="22"/>
      <c r="CH810" s="22"/>
      <c r="CI810" s="22"/>
      <c r="CJ810" s="22"/>
      <c r="CK810" s="22"/>
      <c r="CL810" s="22"/>
      <c r="CM810" s="22"/>
      <c r="CN810" s="22"/>
      <c r="CO810" s="22"/>
      <c r="CP810" s="22"/>
      <c r="CQ810" s="22"/>
      <c r="CR810" s="22"/>
      <c r="CS810" s="22"/>
      <c r="CT810" s="22"/>
      <c r="CU810" s="22"/>
    </row>
    <row r="811" spans="1:99" ht="12.75" customHeight="1">
      <c r="A811" s="22"/>
      <c r="B811" s="63"/>
      <c r="C811" s="197"/>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c r="AQ811" s="22"/>
      <c r="AR811" s="22"/>
      <c r="AS811" s="22"/>
      <c r="AT811" s="22"/>
      <c r="AU811" s="22"/>
      <c r="AV811" s="22"/>
      <c r="AW811" s="22"/>
      <c r="AX811" s="22"/>
      <c r="AY811" s="22"/>
      <c r="AZ811" s="22"/>
      <c r="BA811" s="22"/>
      <c r="BB811" s="22"/>
      <c r="BC811" s="22"/>
      <c r="BD811" s="22"/>
      <c r="BE811" s="22"/>
      <c r="BF811" s="22"/>
      <c r="BG811" s="22"/>
      <c r="BH811" s="22"/>
      <c r="BI811" s="22"/>
      <c r="BJ811" s="22"/>
      <c r="BK811" s="22"/>
      <c r="BL811" s="22"/>
      <c r="BM811" s="22"/>
      <c r="BN811" s="22"/>
      <c r="BO811" s="22"/>
      <c r="BP811" s="22"/>
      <c r="BQ811" s="22"/>
      <c r="BR811" s="22"/>
      <c r="BS811" s="22"/>
      <c r="BT811" s="22"/>
      <c r="BU811" s="22"/>
      <c r="BV811" s="22"/>
      <c r="BW811" s="22"/>
      <c r="BX811" s="22"/>
      <c r="BY811" s="22"/>
      <c r="BZ811" s="22"/>
      <c r="CA811" s="22"/>
      <c r="CB811" s="22"/>
      <c r="CC811" s="22"/>
      <c r="CD811" s="22"/>
      <c r="CE811" s="22"/>
      <c r="CF811" s="22"/>
      <c r="CG811" s="22"/>
      <c r="CH811" s="22"/>
      <c r="CI811" s="22"/>
      <c r="CJ811" s="22"/>
      <c r="CK811" s="22"/>
      <c r="CL811" s="22"/>
      <c r="CM811" s="22"/>
      <c r="CN811" s="22"/>
      <c r="CO811" s="22"/>
      <c r="CP811" s="22"/>
      <c r="CQ811" s="22"/>
      <c r="CR811" s="22"/>
      <c r="CS811" s="22"/>
      <c r="CT811" s="22"/>
      <c r="CU811" s="22"/>
    </row>
    <row r="812" spans="1:99" ht="12.75" customHeight="1">
      <c r="A812" s="22"/>
      <c r="B812" s="63"/>
      <c r="C812" s="197"/>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c r="AQ812" s="22"/>
      <c r="AR812" s="22"/>
      <c r="AS812" s="22"/>
      <c r="AT812" s="22"/>
      <c r="AU812" s="22"/>
      <c r="AV812" s="22"/>
      <c r="AW812" s="22"/>
      <c r="AX812" s="22"/>
      <c r="AY812" s="22"/>
      <c r="AZ812" s="22"/>
      <c r="BA812" s="22"/>
      <c r="BB812" s="22"/>
      <c r="BC812" s="22"/>
      <c r="BD812" s="22"/>
      <c r="BE812" s="22"/>
      <c r="BF812" s="22"/>
      <c r="BG812" s="22"/>
      <c r="BH812" s="22"/>
      <c r="BI812" s="22"/>
      <c r="BJ812" s="22"/>
      <c r="BK812" s="22"/>
      <c r="BL812" s="22"/>
      <c r="BM812" s="22"/>
      <c r="BN812" s="22"/>
      <c r="BO812" s="22"/>
      <c r="BP812" s="22"/>
      <c r="BQ812" s="22"/>
      <c r="BR812" s="22"/>
      <c r="BS812" s="22"/>
      <c r="BT812" s="22"/>
      <c r="BU812" s="22"/>
      <c r="BV812" s="22"/>
      <c r="BW812" s="22"/>
      <c r="BX812" s="22"/>
      <c r="BY812" s="22"/>
      <c r="BZ812" s="22"/>
      <c r="CA812" s="22"/>
      <c r="CB812" s="22"/>
      <c r="CC812" s="22"/>
      <c r="CD812" s="22"/>
      <c r="CE812" s="22"/>
      <c r="CF812" s="22"/>
      <c r="CG812" s="22"/>
      <c r="CH812" s="22"/>
      <c r="CI812" s="22"/>
      <c r="CJ812" s="22"/>
      <c r="CK812" s="22"/>
      <c r="CL812" s="22"/>
      <c r="CM812" s="22"/>
      <c r="CN812" s="22"/>
      <c r="CO812" s="22"/>
      <c r="CP812" s="22"/>
      <c r="CQ812" s="22"/>
      <c r="CR812" s="22"/>
      <c r="CS812" s="22"/>
      <c r="CT812" s="22"/>
      <c r="CU812" s="22"/>
    </row>
    <row r="813" spans="1:99" ht="12.75" customHeight="1">
      <c r="A813" s="22"/>
      <c r="B813" s="63"/>
      <c r="C813" s="197"/>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c r="AQ813" s="22"/>
      <c r="AR813" s="22"/>
      <c r="AS813" s="22"/>
      <c r="AT813" s="22"/>
      <c r="AU813" s="22"/>
      <c r="AV813" s="22"/>
      <c r="AW813" s="22"/>
      <c r="AX813" s="22"/>
      <c r="AY813" s="22"/>
      <c r="AZ813" s="22"/>
      <c r="BA813" s="22"/>
      <c r="BB813" s="22"/>
      <c r="BC813" s="22"/>
      <c r="BD813" s="22"/>
      <c r="BE813" s="22"/>
      <c r="BF813" s="22"/>
      <c r="BG813" s="22"/>
      <c r="BH813" s="22"/>
      <c r="BI813" s="22"/>
      <c r="BJ813" s="22"/>
      <c r="BK813" s="22"/>
      <c r="BL813" s="22"/>
      <c r="BM813" s="22"/>
      <c r="BN813" s="22"/>
      <c r="BO813" s="22"/>
      <c r="BP813" s="22"/>
      <c r="BQ813" s="22"/>
      <c r="BR813" s="22"/>
      <c r="BS813" s="22"/>
      <c r="BT813" s="22"/>
      <c r="BU813" s="22"/>
      <c r="BV813" s="22"/>
      <c r="BW813" s="22"/>
      <c r="BX813" s="22"/>
      <c r="BY813" s="22"/>
      <c r="BZ813" s="22"/>
      <c r="CA813" s="22"/>
      <c r="CB813" s="22"/>
      <c r="CC813" s="22"/>
      <c r="CD813" s="22"/>
      <c r="CE813" s="22"/>
      <c r="CF813" s="22"/>
      <c r="CG813" s="22"/>
      <c r="CH813" s="22"/>
      <c r="CI813" s="22"/>
      <c r="CJ813" s="22"/>
      <c r="CK813" s="22"/>
      <c r="CL813" s="22"/>
      <c r="CM813" s="22"/>
      <c r="CN813" s="22"/>
      <c r="CO813" s="22"/>
      <c r="CP813" s="22"/>
      <c r="CQ813" s="22"/>
      <c r="CR813" s="22"/>
      <c r="CS813" s="22"/>
      <c r="CT813" s="22"/>
      <c r="CU813" s="22"/>
    </row>
    <row r="814" spans="1:99" ht="12.75" customHeight="1">
      <c r="A814" s="22"/>
      <c r="B814" s="63"/>
      <c r="C814" s="197"/>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c r="BO814" s="22"/>
      <c r="BP814" s="22"/>
      <c r="BQ814" s="22"/>
      <c r="BR814" s="22"/>
      <c r="BS814" s="22"/>
      <c r="BT814" s="22"/>
      <c r="BU814" s="22"/>
      <c r="BV814" s="22"/>
      <c r="BW814" s="22"/>
      <c r="BX814" s="22"/>
      <c r="BY814" s="22"/>
      <c r="BZ814" s="22"/>
      <c r="CA814" s="22"/>
      <c r="CB814" s="22"/>
      <c r="CC814" s="22"/>
      <c r="CD814" s="22"/>
      <c r="CE814" s="22"/>
      <c r="CF814" s="22"/>
      <c r="CG814" s="22"/>
      <c r="CH814" s="22"/>
      <c r="CI814" s="22"/>
      <c r="CJ814" s="22"/>
      <c r="CK814" s="22"/>
      <c r="CL814" s="22"/>
      <c r="CM814" s="22"/>
      <c r="CN814" s="22"/>
      <c r="CO814" s="22"/>
      <c r="CP814" s="22"/>
      <c r="CQ814" s="22"/>
      <c r="CR814" s="22"/>
      <c r="CS814" s="22"/>
      <c r="CT814" s="22"/>
      <c r="CU814" s="22"/>
    </row>
    <row r="815" spans="1:99" ht="12.75" customHeight="1">
      <c r="A815" s="22"/>
      <c r="B815" s="63"/>
      <c r="C815" s="197"/>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c r="AQ815" s="22"/>
      <c r="AR815" s="22"/>
      <c r="AS815" s="22"/>
      <c r="AT815" s="22"/>
      <c r="AU815" s="22"/>
      <c r="AV815" s="22"/>
      <c r="AW815" s="22"/>
      <c r="AX815" s="22"/>
      <c r="AY815" s="22"/>
      <c r="AZ815" s="22"/>
      <c r="BA815" s="22"/>
      <c r="BB815" s="22"/>
      <c r="BC815" s="22"/>
      <c r="BD815" s="22"/>
      <c r="BE815" s="22"/>
      <c r="BF815" s="22"/>
      <c r="BG815" s="22"/>
      <c r="BH815" s="22"/>
      <c r="BI815" s="22"/>
      <c r="BJ815" s="22"/>
      <c r="BK815" s="22"/>
      <c r="BL815" s="22"/>
      <c r="BM815" s="22"/>
      <c r="BN815" s="22"/>
      <c r="BO815" s="22"/>
      <c r="BP815" s="22"/>
      <c r="BQ815" s="22"/>
      <c r="BR815" s="22"/>
      <c r="BS815" s="22"/>
      <c r="BT815" s="22"/>
      <c r="BU815" s="22"/>
      <c r="BV815" s="22"/>
      <c r="BW815" s="22"/>
      <c r="BX815" s="22"/>
      <c r="BY815" s="22"/>
      <c r="BZ815" s="22"/>
      <c r="CA815" s="22"/>
      <c r="CB815" s="22"/>
      <c r="CC815" s="22"/>
      <c r="CD815" s="22"/>
      <c r="CE815" s="22"/>
      <c r="CF815" s="22"/>
      <c r="CG815" s="22"/>
      <c r="CH815" s="22"/>
      <c r="CI815" s="22"/>
      <c r="CJ815" s="22"/>
      <c r="CK815" s="22"/>
      <c r="CL815" s="22"/>
      <c r="CM815" s="22"/>
      <c r="CN815" s="22"/>
      <c r="CO815" s="22"/>
      <c r="CP815" s="22"/>
      <c r="CQ815" s="22"/>
      <c r="CR815" s="22"/>
      <c r="CS815" s="22"/>
      <c r="CT815" s="22"/>
      <c r="CU815" s="22"/>
    </row>
    <row r="816" spans="1:99" ht="12.75" customHeight="1">
      <c r="A816" s="22"/>
      <c r="B816" s="63"/>
      <c r="C816" s="197"/>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2"/>
      <c r="AW816" s="22"/>
      <c r="AX816" s="22"/>
      <c r="AY816" s="22"/>
      <c r="AZ816" s="22"/>
      <c r="BA816" s="22"/>
      <c r="BB816" s="22"/>
      <c r="BC816" s="22"/>
      <c r="BD816" s="22"/>
      <c r="BE816" s="22"/>
      <c r="BF816" s="22"/>
      <c r="BG816" s="22"/>
      <c r="BH816" s="22"/>
      <c r="BI816" s="22"/>
      <c r="BJ816" s="22"/>
      <c r="BK816" s="22"/>
      <c r="BL816" s="22"/>
      <c r="BM816" s="22"/>
      <c r="BN816" s="22"/>
      <c r="BO816" s="22"/>
      <c r="BP816" s="22"/>
      <c r="BQ816" s="22"/>
      <c r="BR816" s="22"/>
      <c r="BS816" s="22"/>
      <c r="BT816" s="22"/>
      <c r="BU816" s="22"/>
      <c r="BV816" s="22"/>
      <c r="BW816" s="22"/>
      <c r="BX816" s="22"/>
      <c r="BY816" s="22"/>
      <c r="BZ816" s="22"/>
      <c r="CA816" s="22"/>
      <c r="CB816" s="22"/>
      <c r="CC816" s="22"/>
      <c r="CD816" s="22"/>
      <c r="CE816" s="22"/>
      <c r="CF816" s="22"/>
      <c r="CG816" s="22"/>
      <c r="CH816" s="22"/>
      <c r="CI816" s="22"/>
      <c r="CJ816" s="22"/>
      <c r="CK816" s="22"/>
      <c r="CL816" s="22"/>
      <c r="CM816" s="22"/>
      <c r="CN816" s="22"/>
      <c r="CO816" s="22"/>
      <c r="CP816" s="22"/>
      <c r="CQ816" s="22"/>
      <c r="CR816" s="22"/>
      <c r="CS816" s="22"/>
      <c r="CT816" s="22"/>
      <c r="CU816" s="22"/>
    </row>
    <row r="817" spans="1:99" ht="12.75" customHeight="1">
      <c r="A817" s="22"/>
      <c r="B817" s="63"/>
      <c r="C817" s="197"/>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c r="AQ817" s="22"/>
      <c r="AR817" s="22"/>
      <c r="AS817" s="22"/>
      <c r="AT817" s="22"/>
      <c r="AU817" s="22"/>
      <c r="AV817" s="22"/>
      <c r="AW817" s="22"/>
      <c r="AX817" s="22"/>
      <c r="AY817" s="22"/>
      <c r="AZ817" s="22"/>
      <c r="BA817" s="22"/>
      <c r="BB817" s="22"/>
      <c r="BC817" s="22"/>
      <c r="BD817" s="22"/>
      <c r="BE817" s="22"/>
      <c r="BF817" s="22"/>
      <c r="BG817" s="22"/>
      <c r="BH817" s="22"/>
      <c r="BI817" s="22"/>
      <c r="BJ817" s="22"/>
      <c r="BK817" s="22"/>
      <c r="BL817" s="22"/>
      <c r="BM817" s="22"/>
      <c r="BN817" s="22"/>
      <c r="BO817" s="22"/>
      <c r="BP817" s="22"/>
      <c r="BQ817" s="22"/>
      <c r="BR817" s="22"/>
      <c r="BS817" s="22"/>
      <c r="BT817" s="22"/>
      <c r="BU817" s="22"/>
      <c r="BV817" s="22"/>
      <c r="BW817" s="22"/>
      <c r="BX817" s="22"/>
      <c r="BY817" s="22"/>
      <c r="BZ817" s="22"/>
      <c r="CA817" s="22"/>
      <c r="CB817" s="22"/>
      <c r="CC817" s="22"/>
      <c r="CD817" s="22"/>
      <c r="CE817" s="22"/>
      <c r="CF817" s="22"/>
      <c r="CG817" s="22"/>
      <c r="CH817" s="22"/>
      <c r="CI817" s="22"/>
      <c r="CJ817" s="22"/>
      <c r="CK817" s="22"/>
      <c r="CL817" s="22"/>
      <c r="CM817" s="22"/>
      <c r="CN817" s="22"/>
      <c r="CO817" s="22"/>
      <c r="CP817" s="22"/>
      <c r="CQ817" s="22"/>
      <c r="CR817" s="22"/>
      <c r="CS817" s="22"/>
      <c r="CT817" s="22"/>
      <c r="CU817" s="22"/>
    </row>
    <row r="818" spans="1:99" ht="12.75" customHeight="1">
      <c r="A818" s="22"/>
      <c r="B818" s="63"/>
      <c r="C818" s="197"/>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c r="AQ818" s="22"/>
      <c r="AR818" s="22"/>
      <c r="AS818" s="22"/>
      <c r="AT818" s="22"/>
      <c r="AU818" s="22"/>
      <c r="AV818" s="22"/>
      <c r="AW818" s="22"/>
      <c r="AX818" s="22"/>
      <c r="AY818" s="22"/>
      <c r="AZ818" s="22"/>
      <c r="BA818" s="22"/>
      <c r="BB818" s="22"/>
      <c r="BC818" s="22"/>
      <c r="BD818" s="22"/>
      <c r="BE818" s="22"/>
      <c r="BF818" s="22"/>
      <c r="BG818" s="22"/>
      <c r="BH818" s="22"/>
      <c r="BI818" s="22"/>
      <c r="BJ818" s="22"/>
      <c r="BK818" s="22"/>
      <c r="BL818" s="22"/>
      <c r="BM818" s="22"/>
      <c r="BN818" s="22"/>
      <c r="BO818" s="22"/>
      <c r="BP818" s="22"/>
      <c r="BQ818" s="22"/>
      <c r="BR818" s="22"/>
      <c r="BS818" s="22"/>
      <c r="BT818" s="22"/>
      <c r="BU818" s="22"/>
      <c r="BV818" s="22"/>
      <c r="BW818" s="22"/>
      <c r="BX818" s="22"/>
      <c r="BY818" s="22"/>
      <c r="BZ818" s="22"/>
      <c r="CA818" s="22"/>
      <c r="CB818" s="22"/>
      <c r="CC818" s="22"/>
      <c r="CD818" s="22"/>
      <c r="CE818" s="22"/>
      <c r="CF818" s="22"/>
      <c r="CG818" s="22"/>
      <c r="CH818" s="22"/>
      <c r="CI818" s="22"/>
      <c r="CJ818" s="22"/>
      <c r="CK818" s="22"/>
      <c r="CL818" s="22"/>
      <c r="CM818" s="22"/>
      <c r="CN818" s="22"/>
      <c r="CO818" s="22"/>
      <c r="CP818" s="22"/>
      <c r="CQ818" s="22"/>
      <c r="CR818" s="22"/>
      <c r="CS818" s="22"/>
      <c r="CT818" s="22"/>
      <c r="CU818" s="22"/>
    </row>
    <row r="819" spans="1:99" ht="12.75" customHeight="1">
      <c r="A819" s="22"/>
      <c r="B819" s="63"/>
      <c r="C819" s="197"/>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c r="AQ819" s="22"/>
      <c r="AR819" s="22"/>
      <c r="AS819" s="22"/>
      <c r="AT819" s="22"/>
      <c r="AU819" s="22"/>
      <c r="AV819" s="22"/>
      <c r="AW819" s="22"/>
      <c r="AX819" s="22"/>
      <c r="AY819" s="22"/>
      <c r="AZ819" s="22"/>
      <c r="BA819" s="22"/>
      <c r="BB819" s="22"/>
      <c r="BC819" s="22"/>
      <c r="BD819" s="22"/>
      <c r="BE819" s="22"/>
      <c r="BF819" s="22"/>
      <c r="BG819" s="22"/>
      <c r="BH819" s="22"/>
      <c r="BI819" s="22"/>
      <c r="BJ819" s="22"/>
      <c r="BK819" s="22"/>
      <c r="BL819" s="22"/>
      <c r="BM819" s="22"/>
      <c r="BN819" s="22"/>
      <c r="BO819" s="22"/>
      <c r="BP819" s="22"/>
      <c r="BQ819" s="22"/>
      <c r="BR819" s="22"/>
      <c r="BS819" s="22"/>
      <c r="BT819" s="22"/>
      <c r="BU819" s="22"/>
      <c r="BV819" s="22"/>
      <c r="BW819" s="22"/>
      <c r="BX819" s="22"/>
      <c r="BY819" s="22"/>
      <c r="BZ819" s="22"/>
      <c r="CA819" s="22"/>
      <c r="CB819" s="22"/>
      <c r="CC819" s="22"/>
      <c r="CD819" s="22"/>
      <c r="CE819" s="22"/>
      <c r="CF819" s="22"/>
      <c r="CG819" s="22"/>
      <c r="CH819" s="22"/>
      <c r="CI819" s="22"/>
      <c r="CJ819" s="22"/>
      <c r="CK819" s="22"/>
      <c r="CL819" s="22"/>
      <c r="CM819" s="22"/>
      <c r="CN819" s="22"/>
      <c r="CO819" s="22"/>
      <c r="CP819" s="22"/>
      <c r="CQ819" s="22"/>
      <c r="CR819" s="22"/>
      <c r="CS819" s="22"/>
      <c r="CT819" s="22"/>
      <c r="CU819" s="22"/>
    </row>
    <row r="820" spans="1:99" ht="12.75" customHeight="1">
      <c r="A820" s="22"/>
      <c r="B820" s="63"/>
      <c r="C820" s="197"/>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c r="AQ820" s="22"/>
      <c r="AR820" s="22"/>
      <c r="AS820" s="22"/>
      <c r="AT820" s="22"/>
      <c r="AU820" s="22"/>
      <c r="AV820" s="22"/>
      <c r="AW820" s="22"/>
      <c r="AX820" s="22"/>
      <c r="AY820" s="22"/>
      <c r="AZ820" s="22"/>
      <c r="BA820" s="22"/>
      <c r="BB820" s="22"/>
      <c r="BC820" s="22"/>
      <c r="BD820" s="22"/>
      <c r="BE820" s="22"/>
      <c r="BF820" s="22"/>
      <c r="BG820" s="22"/>
      <c r="BH820" s="22"/>
      <c r="BI820" s="22"/>
      <c r="BJ820" s="22"/>
      <c r="BK820" s="22"/>
      <c r="BL820" s="22"/>
      <c r="BM820" s="22"/>
      <c r="BN820" s="22"/>
      <c r="BO820" s="22"/>
      <c r="BP820" s="22"/>
      <c r="BQ820" s="22"/>
      <c r="BR820" s="22"/>
      <c r="BS820" s="22"/>
      <c r="BT820" s="22"/>
      <c r="BU820" s="22"/>
      <c r="BV820" s="22"/>
      <c r="BW820" s="22"/>
      <c r="BX820" s="22"/>
      <c r="BY820" s="22"/>
      <c r="BZ820" s="22"/>
      <c r="CA820" s="22"/>
      <c r="CB820" s="22"/>
      <c r="CC820" s="22"/>
      <c r="CD820" s="22"/>
      <c r="CE820" s="22"/>
      <c r="CF820" s="22"/>
      <c r="CG820" s="22"/>
      <c r="CH820" s="22"/>
      <c r="CI820" s="22"/>
      <c r="CJ820" s="22"/>
      <c r="CK820" s="22"/>
      <c r="CL820" s="22"/>
      <c r="CM820" s="22"/>
      <c r="CN820" s="22"/>
      <c r="CO820" s="22"/>
      <c r="CP820" s="22"/>
      <c r="CQ820" s="22"/>
      <c r="CR820" s="22"/>
      <c r="CS820" s="22"/>
      <c r="CT820" s="22"/>
      <c r="CU820" s="22"/>
    </row>
    <row r="821" spans="1:99" ht="12.75" customHeight="1">
      <c r="A821" s="22"/>
      <c r="B821" s="63"/>
      <c r="C821" s="197"/>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c r="AQ821" s="22"/>
      <c r="AR821" s="22"/>
      <c r="AS821" s="22"/>
      <c r="AT821" s="22"/>
      <c r="AU821" s="22"/>
      <c r="AV821" s="22"/>
      <c r="AW821" s="22"/>
      <c r="AX821" s="22"/>
      <c r="AY821" s="22"/>
      <c r="AZ821" s="22"/>
      <c r="BA821" s="22"/>
      <c r="BB821" s="22"/>
      <c r="BC821" s="22"/>
      <c r="BD821" s="22"/>
      <c r="BE821" s="22"/>
      <c r="BF821" s="22"/>
      <c r="BG821" s="22"/>
      <c r="BH821" s="22"/>
      <c r="BI821" s="22"/>
      <c r="BJ821" s="22"/>
      <c r="BK821" s="22"/>
      <c r="BL821" s="22"/>
      <c r="BM821" s="22"/>
      <c r="BN821" s="22"/>
      <c r="BO821" s="22"/>
      <c r="BP821" s="22"/>
      <c r="BQ821" s="22"/>
      <c r="BR821" s="22"/>
      <c r="BS821" s="22"/>
      <c r="BT821" s="22"/>
      <c r="BU821" s="22"/>
      <c r="BV821" s="22"/>
      <c r="BW821" s="22"/>
      <c r="BX821" s="22"/>
      <c r="BY821" s="22"/>
      <c r="BZ821" s="22"/>
      <c r="CA821" s="22"/>
      <c r="CB821" s="22"/>
      <c r="CC821" s="22"/>
      <c r="CD821" s="22"/>
      <c r="CE821" s="22"/>
      <c r="CF821" s="22"/>
      <c r="CG821" s="22"/>
      <c r="CH821" s="22"/>
      <c r="CI821" s="22"/>
      <c r="CJ821" s="22"/>
      <c r="CK821" s="22"/>
      <c r="CL821" s="22"/>
      <c r="CM821" s="22"/>
      <c r="CN821" s="22"/>
      <c r="CO821" s="22"/>
      <c r="CP821" s="22"/>
      <c r="CQ821" s="22"/>
      <c r="CR821" s="22"/>
      <c r="CS821" s="22"/>
      <c r="CT821" s="22"/>
      <c r="CU821" s="22"/>
    </row>
    <row r="822" spans="1:99" ht="12.75" customHeight="1">
      <c r="A822" s="22"/>
      <c r="B822" s="63"/>
      <c r="C822" s="197"/>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2"/>
      <c r="AW822" s="22"/>
      <c r="AX822" s="22"/>
      <c r="AY822" s="22"/>
      <c r="AZ822" s="22"/>
      <c r="BA822" s="22"/>
      <c r="BB822" s="22"/>
      <c r="BC822" s="22"/>
      <c r="BD822" s="22"/>
      <c r="BE822" s="22"/>
      <c r="BF822" s="22"/>
      <c r="BG822" s="22"/>
      <c r="BH822" s="22"/>
      <c r="BI822" s="22"/>
      <c r="BJ822" s="22"/>
      <c r="BK822" s="22"/>
      <c r="BL822" s="22"/>
      <c r="BM822" s="22"/>
      <c r="BN822" s="22"/>
      <c r="BO822" s="22"/>
      <c r="BP822" s="22"/>
      <c r="BQ822" s="22"/>
      <c r="BR822" s="22"/>
      <c r="BS822" s="22"/>
      <c r="BT822" s="22"/>
      <c r="BU822" s="22"/>
      <c r="BV822" s="22"/>
      <c r="BW822" s="22"/>
      <c r="BX822" s="22"/>
      <c r="BY822" s="22"/>
      <c r="BZ822" s="22"/>
      <c r="CA822" s="22"/>
      <c r="CB822" s="22"/>
      <c r="CC822" s="22"/>
      <c r="CD822" s="22"/>
      <c r="CE822" s="22"/>
      <c r="CF822" s="22"/>
      <c r="CG822" s="22"/>
      <c r="CH822" s="22"/>
      <c r="CI822" s="22"/>
      <c r="CJ822" s="22"/>
      <c r="CK822" s="22"/>
      <c r="CL822" s="22"/>
      <c r="CM822" s="22"/>
      <c r="CN822" s="22"/>
      <c r="CO822" s="22"/>
      <c r="CP822" s="22"/>
      <c r="CQ822" s="22"/>
      <c r="CR822" s="22"/>
      <c r="CS822" s="22"/>
      <c r="CT822" s="22"/>
      <c r="CU822" s="22"/>
    </row>
    <row r="823" spans="1:99" ht="12.75" customHeight="1">
      <c r="A823" s="22"/>
      <c r="B823" s="63"/>
      <c r="C823" s="197"/>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c r="AQ823" s="22"/>
      <c r="AR823" s="22"/>
      <c r="AS823" s="22"/>
      <c r="AT823" s="22"/>
      <c r="AU823" s="22"/>
      <c r="AV823" s="22"/>
      <c r="AW823" s="22"/>
      <c r="AX823" s="22"/>
      <c r="AY823" s="22"/>
      <c r="AZ823" s="22"/>
      <c r="BA823" s="22"/>
      <c r="BB823" s="22"/>
      <c r="BC823" s="22"/>
      <c r="BD823" s="22"/>
      <c r="BE823" s="22"/>
      <c r="BF823" s="22"/>
      <c r="BG823" s="22"/>
      <c r="BH823" s="22"/>
      <c r="BI823" s="22"/>
      <c r="BJ823" s="22"/>
      <c r="BK823" s="22"/>
      <c r="BL823" s="22"/>
      <c r="BM823" s="22"/>
      <c r="BN823" s="22"/>
      <c r="BO823" s="22"/>
      <c r="BP823" s="22"/>
      <c r="BQ823" s="22"/>
      <c r="BR823" s="22"/>
      <c r="BS823" s="22"/>
      <c r="BT823" s="22"/>
      <c r="BU823" s="22"/>
      <c r="BV823" s="22"/>
      <c r="BW823" s="22"/>
      <c r="BX823" s="22"/>
      <c r="BY823" s="22"/>
      <c r="BZ823" s="22"/>
      <c r="CA823" s="22"/>
      <c r="CB823" s="22"/>
      <c r="CC823" s="22"/>
      <c r="CD823" s="22"/>
      <c r="CE823" s="22"/>
      <c r="CF823" s="22"/>
      <c r="CG823" s="22"/>
      <c r="CH823" s="22"/>
      <c r="CI823" s="22"/>
      <c r="CJ823" s="22"/>
      <c r="CK823" s="22"/>
      <c r="CL823" s="22"/>
      <c r="CM823" s="22"/>
      <c r="CN823" s="22"/>
      <c r="CO823" s="22"/>
      <c r="CP823" s="22"/>
      <c r="CQ823" s="22"/>
      <c r="CR823" s="22"/>
      <c r="CS823" s="22"/>
      <c r="CT823" s="22"/>
      <c r="CU823" s="22"/>
    </row>
    <row r="824" spans="1:99" ht="12.75" customHeight="1">
      <c r="A824" s="22"/>
      <c r="B824" s="63"/>
      <c r="C824" s="197"/>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c r="AQ824" s="22"/>
      <c r="AR824" s="22"/>
      <c r="AS824" s="22"/>
      <c r="AT824" s="22"/>
      <c r="AU824" s="22"/>
      <c r="AV824" s="22"/>
      <c r="AW824" s="22"/>
      <c r="AX824" s="22"/>
      <c r="AY824" s="22"/>
      <c r="AZ824" s="22"/>
      <c r="BA824" s="22"/>
      <c r="BB824" s="22"/>
      <c r="BC824" s="22"/>
      <c r="BD824" s="22"/>
      <c r="BE824" s="22"/>
      <c r="BF824" s="22"/>
      <c r="BG824" s="22"/>
      <c r="BH824" s="22"/>
      <c r="BI824" s="22"/>
      <c r="BJ824" s="22"/>
      <c r="BK824" s="22"/>
      <c r="BL824" s="22"/>
      <c r="BM824" s="22"/>
      <c r="BN824" s="22"/>
      <c r="BO824" s="22"/>
      <c r="BP824" s="22"/>
      <c r="BQ824" s="22"/>
      <c r="BR824" s="22"/>
      <c r="BS824" s="22"/>
      <c r="BT824" s="22"/>
      <c r="BU824" s="22"/>
      <c r="BV824" s="22"/>
      <c r="BW824" s="22"/>
      <c r="BX824" s="22"/>
      <c r="BY824" s="22"/>
      <c r="BZ824" s="22"/>
      <c r="CA824" s="22"/>
      <c r="CB824" s="22"/>
      <c r="CC824" s="22"/>
      <c r="CD824" s="22"/>
      <c r="CE824" s="22"/>
      <c r="CF824" s="22"/>
      <c r="CG824" s="22"/>
      <c r="CH824" s="22"/>
      <c r="CI824" s="22"/>
      <c r="CJ824" s="22"/>
      <c r="CK824" s="22"/>
      <c r="CL824" s="22"/>
      <c r="CM824" s="22"/>
      <c r="CN824" s="22"/>
      <c r="CO824" s="22"/>
      <c r="CP824" s="22"/>
      <c r="CQ824" s="22"/>
      <c r="CR824" s="22"/>
      <c r="CS824" s="22"/>
      <c r="CT824" s="22"/>
      <c r="CU824" s="22"/>
    </row>
    <row r="825" spans="1:99" ht="12.75" customHeight="1">
      <c r="A825" s="22"/>
      <c r="B825" s="63"/>
      <c r="C825" s="197"/>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c r="AQ825" s="22"/>
      <c r="AR825" s="22"/>
      <c r="AS825" s="22"/>
      <c r="AT825" s="22"/>
      <c r="AU825" s="22"/>
      <c r="AV825" s="22"/>
      <c r="AW825" s="22"/>
      <c r="AX825" s="22"/>
      <c r="AY825" s="22"/>
      <c r="AZ825" s="22"/>
      <c r="BA825" s="22"/>
      <c r="BB825" s="22"/>
      <c r="BC825" s="22"/>
      <c r="BD825" s="22"/>
      <c r="BE825" s="22"/>
      <c r="BF825" s="22"/>
      <c r="BG825" s="22"/>
      <c r="BH825" s="22"/>
      <c r="BI825" s="22"/>
      <c r="BJ825" s="22"/>
      <c r="BK825" s="22"/>
      <c r="BL825" s="22"/>
      <c r="BM825" s="22"/>
      <c r="BN825" s="22"/>
      <c r="BO825" s="22"/>
      <c r="BP825" s="22"/>
      <c r="BQ825" s="22"/>
      <c r="BR825" s="22"/>
      <c r="BS825" s="22"/>
      <c r="BT825" s="22"/>
      <c r="BU825" s="22"/>
      <c r="BV825" s="22"/>
      <c r="BW825" s="22"/>
      <c r="BX825" s="22"/>
      <c r="BY825" s="22"/>
      <c r="BZ825" s="22"/>
      <c r="CA825" s="22"/>
      <c r="CB825" s="22"/>
      <c r="CC825" s="22"/>
      <c r="CD825" s="22"/>
      <c r="CE825" s="22"/>
      <c r="CF825" s="22"/>
      <c r="CG825" s="22"/>
      <c r="CH825" s="22"/>
      <c r="CI825" s="22"/>
      <c r="CJ825" s="22"/>
      <c r="CK825" s="22"/>
      <c r="CL825" s="22"/>
      <c r="CM825" s="22"/>
      <c r="CN825" s="22"/>
      <c r="CO825" s="22"/>
      <c r="CP825" s="22"/>
      <c r="CQ825" s="22"/>
      <c r="CR825" s="22"/>
      <c r="CS825" s="22"/>
      <c r="CT825" s="22"/>
      <c r="CU825" s="22"/>
    </row>
    <row r="826" spans="1:99" ht="12.75" customHeight="1">
      <c r="A826" s="22"/>
      <c r="B826" s="63"/>
      <c r="C826" s="197"/>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c r="AQ826" s="22"/>
      <c r="AR826" s="22"/>
      <c r="AS826" s="22"/>
      <c r="AT826" s="22"/>
      <c r="AU826" s="22"/>
      <c r="AV826" s="22"/>
      <c r="AW826" s="22"/>
      <c r="AX826" s="22"/>
      <c r="AY826" s="22"/>
      <c r="AZ826" s="22"/>
      <c r="BA826" s="22"/>
      <c r="BB826" s="22"/>
      <c r="BC826" s="22"/>
      <c r="BD826" s="22"/>
      <c r="BE826" s="22"/>
      <c r="BF826" s="22"/>
      <c r="BG826" s="22"/>
      <c r="BH826" s="22"/>
      <c r="BI826" s="22"/>
      <c r="BJ826" s="22"/>
      <c r="BK826" s="22"/>
      <c r="BL826" s="22"/>
      <c r="BM826" s="22"/>
      <c r="BN826" s="22"/>
      <c r="BO826" s="22"/>
      <c r="BP826" s="22"/>
      <c r="BQ826" s="22"/>
      <c r="BR826" s="22"/>
      <c r="BS826" s="22"/>
      <c r="BT826" s="22"/>
      <c r="BU826" s="22"/>
      <c r="BV826" s="22"/>
      <c r="BW826" s="22"/>
      <c r="BX826" s="22"/>
      <c r="BY826" s="22"/>
      <c r="BZ826" s="22"/>
      <c r="CA826" s="22"/>
      <c r="CB826" s="22"/>
      <c r="CC826" s="22"/>
      <c r="CD826" s="22"/>
      <c r="CE826" s="22"/>
      <c r="CF826" s="22"/>
      <c r="CG826" s="22"/>
      <c r="CH826" s="22"/>
      <c r="CI826" s="22"/>
      <c r="CJ826" s="22"/>
      <c r="CK826" s="22"/>
      <c r="CL826" s="22"/>
      <c r="CM826" s="22"/>
      <c r="CN826" s="22"/>
      <c r="CO826" s="22"/>
      <c r="CP826" s="22"/>
      <c r="CQ826" s="22"/>
      <c r="CR826" s="22"/>
      <c r="CS826" s="22"/>
      <c r="CT826" s="22"/>
      <c r="CU826" s="22"/>
    </row>
    <row r="827" spans="1:99" ht="12.75" customHeight="1">
      <c r="A827" s="22"/>
      <c r="B827" s="63"/>
      <c r="C827" s="197"/>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c r="AQ827" s="22"/>
      <c r="AR827" s="22"/>
      <c r="AS827" s="22"/>
      <c r="AT827" s="22"/>
      <c r="AU827" s="22"/>
      <c r="AV827" s="22"/>
      <c r="AW827" s="22"/>
      <c r="AX827" s="22"/>
      <c r="AY827" s="22"/>
      <c r="AZ827" s="22"/>
      <c r="BA827" s="22"/>
      <c r="BB827" s="22"/>
      <c r="BC827" s="22"/>
      <c r="BD827" s="22"/>
      <c r="BE827" s="22"/>
      <c r="BF827" s="22"/>
      <c r="BG827" s="22"/>
      <c r="BH827" s="22"/>
      <c r="BI827" s="22"/>
      <c r="BJ827" s="22"/>
      <c r="BK827" s="22"/>
      <c r="BL827" s="22"/>
      <c r="BM827" s="22"/>
      <c r="BN827" s="22"/>
      <c r="BO827" s="22"/>
      <c r="BP827" s="22"/>
      <c r="BQ827" s="22"/>
      <c r="BR827" s="22"/>
      <c r="BS827" s="22"/>
      <c r="BT827" s="22"/>
      <c r="BU827" s="22"/>
      <c r="BV827" s="22"/>
      <c r="BW827" s="22"/>
      <c r="BX827" s="22"/>
      <c r="BY827" s="22"/>
      <c r="BZ827" s="22"/>
      <c r="CA827" s="22"/>
      <c r="CB827" s="22"/>
      <c r="CC827" s="22"/>
      <c r="CD827" s="22"/>
      <c r="CE827" s="22"/>
      <c r="CF827" s="22"/>
      <c r="CG827" s="22"/>
      <c r="CH827" s="22"/>
      <c r="CI827" s="22"/>
      <c r="CJ827" s="22"/>
      <c r="CK827" s="22"/>
      <c r="CL827" s="22"/>
      <c r="CM827" s="22"/>
      <c r="CN827" s="22"/>
      <c r="CO827" s="22"/>
      <c r="CP827" s="22"/>
      <c r="CQ827" s="22"/>
      <c r="CR827" s="22"/>
      <c r="CS827" s="22"/>
      <c r="CT827" s="22"/>
      <c r="CU827" s="22"/>
    </row>
    <row r="828" spans="1:99" ht="12.75" customHeight="1">
      <c r="A828" s="22"/>
      <c r="B828" s="63"/>
      <c r="C828" s="197"/>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c r="AQ828" s="22"/>
      <c r="AR828" s="22"/>
      <c r="AS828" s="22"/>
      <c r="AT828" s="22"/>
      <c r="AU828" s="22"/>
      <c r="AV828" s="22"/>
      <c r="AW828" s="22"/>
      <c r="AX828" s="22"/>
      <c r="AY828" s="22"/>
      <c r="AZ828" s="22"/>
      <c r="BA828" s="22"/>
      <c r="BB828" s="22"/>
      <c r="BC828" s="22"/>
      <c r="BD828" s="22"/>
      <c r="BE828" s="22"/>
      <c r="BF828" s="22"/>
      <c r="BG828" s="22"/>
      <c r="BH828" s="22"/>
      <c r="BI828" s="22"/>
      <c r="BJ828" s="22"/>
      <c r="BK828" s="22"/>
      <c r="BL828" s="22"/>
      <c r="BM828" s="22"/>
      <c r="BN828" s="22"/>
      <c r="BO828" s="22"/>
      <c r="BP828" s="22"/>
      <c r="BQ828" s="22"/>
      <c r="BR828" s="22"/>
      <c r="BS828" s="22"/>
      <c r="BT828" s="22"/>
      <c r="BU828" s="22"/>
      <c r="BV828" s="22"/>
      <c r="BW828" s="22"/>
      <c r="BX828" s="22"/>
      <c r="BY828" s="22"/>
      <c r="BZ828" s="22"/>
      <c r="CA828" s="22"/>
      <c r="CB828" s="22"/>
      <c r="CC828" s="22"/>
      <c r="CD828" s="22"/>
      <c r="CE828" s="22"/>
      <c r="CF828" s="22"/>
      <c r="CG828" s="22"/>
      <c r="CH828" s="22"/>
      <c r="CI828" s="22"/>
      <c r="CJ828" s="22"/>
      <c r="CK828" s="22"/>
      <c r="CL828" s="22"/>
      <c r="CM828" s="22"/>
      <c r="CN828" s="22"/>
      <c r="CO828" s="22"/>
      <c r="CP828" s="22"/>
      <c r="CQ828" s="22"/>
      <c r="CR828" s="22"/>
      <c r="CS828" s="22"/>
      <c r="CT828" s="22"/>
      <c r="CU828" s="22"/>
    </row>
    <row r="829" spans="1:99" ht="12.75" customHeight="1">
      <c r="A829" s="22"/>
      <c r="B829" s="63"/>
      <c r="C829" s="197"/>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c r="AQ829" s="22"/>
      <c r="AR829" s="22"/>
      <c r="AS829" s="22"/>
      <c r="AT829" s="22"/>
      <c r="AU829" s="22"/>
      <c r="AV829" s="22"/>
      <c r="AW829" s="22"/>
      <c r="AX829" s="22"/>
      <c r="AY829" s="22"/>
      <c r="AZ829" s="22"/>
      <c r="BA829" s="22"/>
      <c r="BB829" s="22"/>
      <c r="BC829" s="22"/>
      <c r="BD829" s="22"/>
      <c r="BE829" s="22"/>
      <c r="BF829" s="22"/>
      <c r="BG829" s="22"/>
      <c r="BH829" s="22"/>
      <c r="BI829" s="22"/>
      <c r="BJ829" s="22"/>
      <c r="BK829" s="22"/>
      <c r="BL829" s="22"/>
      <c r="BM829" s="22"/>
      <c r="BN829" s="22"/>
      <c r="BO829" s="22"/>
      <c r="BP829" s="22"/>
      <c r="BQ829" s="22"/>
      <c r="BR829" s="22"/>
      <c r="BS829" s="22"/>
      <c r="BT829" s="22"/>
      <c r="BU829" s="22"/>
      <c r="BV829" s="22"/>
      <c r="BW829" s="22"/>
      <c r="BX829" s="22"/>
      <c r="BY829" s="22"/>
      <c r="BZ829" s="22"/>
      <c r="CA829" s="22"/>
      <c r="CB829" s="22"/>
      <c r="CC829" s="22"/>
      <c r="CD829" s="22"/>
      <c r="CE829" s="22"/>
      <c r="CF829" s="22"/>
      <c r="CG829" s="22"/>
      <c r="CH829" s="22"/>
      <c r="CI829" s="22"/>
      <c r="CJ829" s="22"/>
      <c r="CK829" s="22"/>
      <c r="CL829" s="22"/>
      <c r="CM829" s="22"/>
      <c r="CN829" s="22"/>
      <c r="CO829" s="22"/>
      <c r="CP829" s="22"/>
      <c r="CQ829" s="22"/>
      <c r="CR829" s="22"/>
      <c r="CS829" s="22"/>
      <c r="CT829" s="22"/>
      <c r="CU829" s="22"/>
    </row>
    <row r="830" spans="1:99" ht="12.75" customHeight="1">
      <c r="A830" s="22"/>
      <c r="B830" s="63"/>
      <c r="C830" s="197"/>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2"/>
      <c r="AW830" s="22"/>
      <c r="AX830" s="22"/>
      <c r="AY830" s="22"/>
      <c r="AZ830" s="22"/>
      <c r="BA830" s="22"/>
      <c r="BB830" s="22"/>
      <c r="BC830" s="22"/>
      <c r="BD830" s="22"/>
      <c r="BE830" s="22"/>
      <c r="BF830" s="22"/>
      <c r="BG830" s="22"/>
      <c r="BH830" s="22"/>
      <c r="BI830" s="22"/>
      <c r="BJ830" s="22"/>
      <c r="BK830" s="22"/>
      <c r="BL830" s="22"/>
      <c r="BM830" s="22"/>
      <c r="BN830" s="22"/>
      <c r="BO830" s="22"/>
      <c r="BP830" s="22"/>
      <c r="BQ830" s="22"/>
      <c r="BR830" s="22"/>
      <c r="BS830" s="22"/>
      <c r="BT830" s="22"/>
      <c r="BU830" s="22"/>
      <c r="BV830" s="22"/>
      <c r="BW830" s="22"/>
      <c r="BX830" s="22"/>
      <c r="BY830" s="22"/>
      <c r="BZ830" s="22"/>
      <c r="CA830" s="22"/>
      <c r="CB830" s="22"/>
      <c r="CC830" s="22"/>
      <c r="CD830" s="22"/>
      <c r="CE830" s="22"/>
      <c r="CF830" s="22"/>
      <c r="CG830" s="22"/>
      <c r="CH830" s="22"/>
      <c r="CI830" s="22"/>
      <c r="CJ830" s="22"/>
      <c r="CK830" s="22"/>
      <c r="CL830" s="22"/>
      <c r="CM830" s="22"/>
      <c r="CN830" s="22"/>
      <c r="CO830" s="22"/>
      <c r="CP830" s="22"/>
      <c r="CQ830" s="22"/>
      <c r="CR830" s="22"/>
      <c r="CS830" s="22"/>
      <c r="CT830" s="22"/>
      <c r="CU830" s="22"/>
    </row>
    <row r="831" spans="1:99" ht="12.75" customHeight="1">
      <c r="A831" s="22"/>
      <c r="B831" s="63"/>
      <c r="C831" s="197"/>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c r="AQ831" s="22"/>
      <c r="AR831" s="22"/>
      <c r="AS831" s="22"/>
      <c r="AT831" s="22"/>
      <c r="AU831" s="22"/>
      <c r="AV831" s="22"/>
      <c r="AW831" s="22"/>
      <c r="AX831" s="22"/>
      <c r="AY831" s="22"/>
      <c r="AZ831" s="22"/>
      <c r="BA831" s="22"/>
      <c r="BB831" s="22"/>
      <c r="BC831" s="22"/>
      <c r="BD831" s="22"/>
      <c r="BE831" s="22"/>
      <c r="BF831" s="22"/>
      <c r="BG831" s="22"/>
      <c r="BH831" s="22"/>
      <c r="BI831" s="22"/>
      <c r="BJ831" s="22"/>
      <c r="BK831" s="22"/>
      <c r="BL831" s="22"/>
      <c r="BM831" s="22"/>
      <c r="BN831" s="22"/>
      <c r="BO831" s="22"/>
      <c r="BP831" s="22"/>
      <c r="BQ831" s="22"/>
      <c r="BR831" s="22"/>
      <c r="BS831" s="22"/>
      <c r="BT831" s="22"/>
      <c r="BU831" s="22"/>
      <c r="BV831" s="22"/>
      <c r="BW831" s="22"/>
      <c r="BX831" s="22"/>
      <c r="BY831" s="22"/>
      <c r="BZ831" s="22"/>
      <c r="CA831" s="22"/>
      <c r="CB831" s="22"/>
      <c r="CC831" s="22"/>
      <c r="CD831" s="22"/>
      <c r="CE831" s="22"/>
      <c r="CF831" s="22"/>
      <c r="CG831" s="22"/>
      <c r="CH831" s="22"/>
      <c r="CI831" s="22"/>
      <c r="CJ831" s="22"/>
      <c r="CK831" s="22"/>
      <c r="CL831" s="22"/>
      <c r="CM831" s="22"/>
      <c r="CN831" s="22"/>
      <c r="CO831" s="22"/>
      <c r="CP831" s="22"/>
      <c r="CQ831" s="22"/>
      <c r="CR831" s="22"/>
      <c r="CS831" s="22"/>
      <c r="CT831" s="22"/>
      <c r="CU831" s="22"/>
    </row>
    <row r="832" spans="1:99" ht="12.75" customHeight="1">
      <c r="A832" s="22"/>
      <c r="B832" s="63"/>
      <c r="C832" s="197"/>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c r="AQ832" s="22"/>
      <c r="AR832" s="22"/>
      <c r="AS832" s="22"/>
      <c r="AT832" s="22"/>
      <c r="AU832" s="22"/>
      <c r="AV832" s="22"/>
      <c r="AW832" s="22"/>
      <c r="AX832" s="22"/>
      <c r="AY832" s="22"/>
      <c r="AZ832" s="22"/>
      <c r="BA832" s="22"/>
      <c r="BB832" s="22"/>
      <c r="BC832" s="22"/>
      <c r="BD832" s="22"/>
      <c r="BE832" s="22"/>
      <c r="BF832" s="22"/>
      <c r="BG832" s="22"/>
      <c r="BH832" s="22"/>
      <c r="BI832" s="22"/>
      <c r="BJ832" s="22"/>
      <c r="BK832" s="22"/>
      <c r="BL832" s="22"/>
      <c r="BM832" s="22"/>
      <c r="BN832" s="22"/>
      <c r="BO832" s="22"/>
      <c r="BP832" s="22"/>
      <c r="BQ832" s="22"/>
      <c r="BR832" s="22"/>
      <c r="BS832" s="22"/>
      <c r="BT832" s="22"/>
      <c r="BU832" s="22"/>
      <c r="BV832" s="22"/>
      <c r="BW832" s="22"/>
      <c r="BX832" s="22"/>
      <c r="BY832" s="22"/>
      <c r="BZ832" s="22"/>
      <c r="CA832" s="22"/>
      <c r="CB832" s="22"/>
      <c r="CC832" s="22"/>
      <c r="CD832" s="22"/>
      <c r="CE832" s="22"/>
      <c r="CF832" s="22"/>
      <c r="CG832" s="22"/>
      <c r="CH832" s="22"/>
      <c r="CI832" s="22"/>
      <c r="CJ832" s="22"/>
      <c r="CK832" s="22"/>
      <c r="CL832" s="22"/>
      <c r="CM832" s="22"/>
      <c r="CN832" s="22"/>
      <c r="CO832" s="22"/>
      <c r="CP832" s="22"/>
      <c r="CQ832" s="22"/>
      <c r="CR832" s="22"/>
      <c r="CS832" s="22"/>
      <c r="CT832" s="22"/>
      <c r="CU832" s="22"/>
    </row>
    <row r="833" spans="1:99" ht="12.75" customHeight="1">
      <c r="A833" s="22"/>
      <c r="B833" s="63"/>
      <c r="C833" s="197"/>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c r="AQ833" s="22"/>
      <c r="AR833" s="22"/>
      <c r="AS833" s="22"/>
      <c r="AT833" s="22"/>
      <c r="AU833" s="22"/>
      <c r="AV833" s="22"/>
      <c r="AW833" s="22"/>
      <c r="AX833" s="22"/>
      <c r="AY833" s="22"/>
      <c r="AZ833" s="22"/>
      <c r="BA833" s="22"/>
      <c r="BB833" s="22"/>
      <c r="BC833" s="22"/>
      <c r="BD833" s="22"/>
      <c r="BE833" s="22"/>
      <c r="BF833" s="22"/>
      <c r="BG833" s="22"/>
      <c r="BH833" s="22"/>
      <c r="BI833" s="22"/>
      <c r="BJ833" s="22"/>
      <c r="BK833" s="22"/>
      <c r="BL833" s="22"/>
      <c r="BM833" s="22"/>
      <c r="BN833" s="22"/>
      <c r="BO833" s="22"/>
      <c r="BP833" s="22"/>
      <c r="BQ833" s="22"/>
      <c r="BR833" s="22"/>
      <c r="BS833" s="22"/>
      <c r="BT833" s="22"/>
      <c r="BU833" s="22"/>
      <c r="BV833" s="22"/>
      <c r="BW833" s="22"/>
      <c r="BX833" s="22"/>
      <c r="BY833" s="22"/>
      <c r="BZ833" s="22"/>
      <c r="CA833" s="22"/>
      <c r="CB833" s="22"/>
      <c r="CC833" s="22"/>
      <c r="CD833" s="22"/>
      <c r="CE833" s="22"/>
      <c r="CF833" s="22"/>
      <c r="CG833" s="22"/>
      <c r="CH833" s="22"/>
      <c r="CI833" s="22"/>
      <c r="CJ833" s="22"/>
      <c r="CK833" s="22"/>
      <c r="CL833" s="22"/>
      <c r="CM833" s="22"/>
      <c r="CN833" s="22"/>
      <c r="CO833" s="22"/>
      <c r="CP833" s="22"/>
      <c r="CQ833" s="22"/>
      <c r="CR833" s="22"/>
      <c r="CS833" s="22"/>
      <c r="CT833" s="22"/>
      <c r="CU833" s="22"/>
    </row>
    <row r="834" spans="1:99" ht="12.75" customHeight="1">
      <c r="A834" s="22"/>
      <c r="B834" s="63"/>
      <c r="C834" s="197"/>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c r="AQ834" s="22"/>
      <c r="AR834" s="22"/>
      <c r="AS834" s="22"/>
      <c r="AT834" s="22"/>
      <c r="AU834" s="22"/>
      <c r="AV834" s="22"/>
      <c r="AW834" s="22"/>
      <c r="AX834" s="22"/>
      <c r="AY834" s="22"/>
      <c r="AZ834" s="22"/>
      <c r="BA834" s="22"/>
      <c r="BB834" s="22"/>
      <c r="BC834" s="22"/>
      <c r="BD834" s="22"/>
      <c r="BE834" s="22"/>
      <c r="BF834" s="22"/>
      <c r="BG834" s="22"/>
      <c r="BH834" s="22"/>
      <c r="BI834" s="22"/>
      <c r="BJ834" s="22"/>
      <c r="BK834" s="22"/>
      <c r="BL834" s="22"/>
      <c r="BM834" s="22"/>
      <c r="BN834" s="22"/>
      <c r="BO834" s="22"/>
      <c r="BP834" s="22"/>
      <c r="BQ834" s="22"/>
      <c r="BR834" s="22"/>
      <c r="BS834" s="22"/>
      <c r="BT834" s="22"/>
      <c r="BU834" s="22"/>
      <c r="BV834" s="22"/>
      <c r="BW834" s="22"/>
      <c r="BX834" s="22"/>
      <c r="BY834" s="22"/>
      <c r="BZ834" s="22"/>
      <c r="CA834" s="22"/>
      <c r="CB834" s="22"/>
      <c r="CC834" s="22"/>
      <c r="CD834" s="22"/>
      <c r="CE834" s="22"/>
      <c r="CF834" s="22"/>
      <c r="CG834" s="22"/>
      <c r="CH834" s="22"/>
      <c r="CI834" s="22"/>
      <c r="CJ834" s="22"/>
      <c r="CK834" s="22"/>
      <c r="CL834" s="22"/>
      <c r="CM834" s="22"/>
      <c r="CN834" s="22"/>
      <c r="CO834" s="22"/>
      <c r="CP834" s="22"/>
      <c r="CQ834" s="22"/>
      <c r="CR834" s="22"/>
      <c r="CS834" s="22"/>
      <c r="CT834" s="22"/>
      <c r="CU834" s="22"/>
    </row>
    <row r="835" spans="1:99" ht="12.75" customHeight="1">
      <c r="A835" s="22"/>
      <c r="B835" s="63"/>
      <c r="C835" s="197"/>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c r="AQ835" s="22"/>
      <c r="AR835" s="22"/>
      <c r="AS835" s="22"/>
      <c r="AT835" s="22"/>
      <c r="AU835" s="22"/>
      <c r="AV835" s="22"/>
      <c r="AW835" s="22"/>
      <c r="AX835" s="22"/>
      <c r="AY835" s="22"/>
      <c r="AZ835" s="22"/>
      <c r="BA835" s="22"/>
      <c r="BB835" s="22"/>
      <c r="BC835" s="22"/>
      <c r="BD835" s="22"/>
      <c r="BE835" s="22"/>
      <c r="BF835" s="22"/>
      <c r="BG835" s="22"/>
      <c r="BH835" s="22"/>
      <c r="BI835" s="22"/>
      <c r="BJ835" s="22"/>
      <c r="BK835" s="22"/>
      <c r="BL835" s="22"/>
      <c r="BM835" s="22"/>
      <c r="BN835" s="22"/>
      <c r="BO835" s="22"/>
      <c r="BP835" s="22"/>
      <c r="BQ835" s="22"/>
      <c r="BR835" s="22"/>
      <c r="BS835" s="22"/>
      <c r="BT835" s="22"/>
      <c r="BU835" s="22"/>
      <c r="BV835" s="22"/>
      <c r="BW835" s="22"/>
      <c r="BX835" s="22"/>
      <c r="BY835" s="22"/>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row>
    <row r="836" spans="1:99" ht="12.75" customHeight="1">
      <c r="A836" s="22"/>
      <c r="B836" s="63"/>
      <c r="C836" s="197"/>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c r="AQ836" s="22"/>
      <c r="AR836" s="22"/>
      <c r="AS836" s="22"/>
      <c r="AT836" s="22"/>
      <c r="AU836" s="22"/>
      <c r="AV836" s="22"/>
      <c r="AW836" s="22"/>
      <c r="AX836" s="22"/>
      <c r="AY836" s="22"/>
      <c r="AZ836" s="22"/>
      <c r="BA836" s="22"/>
      <c r="BB836" s="22"/>
      <c r="BC836" s="22"/>
      <c r="BD836" s="22"/>
      <c r="BE836" s="22"/>
      <c r="BF836" s="22"/>
      <c r="BG836" s="22"/>
      <c r="BH836" s="22"/>
      <c r="BI836" s="22"/>
      <c r="BJ836" s="22"/>
      <c r="BK836" s="22"/>
      <c r="BL836" s="22"/>
      <c r="BM836" s="22"/>
      <c r="BN836" s="22"/>
      <c r="BO836" s="22"/>
      <c r="BP836" s="22"/>
      <c r="BQ836" s="22"/>
      <c r="BR836" s="22"/>
      <c r="BS836" s="22"/>
      <c r="BT836" s="22"/>
      <c r="BU836" s="22"/>
      <c r="BV836" s="22"/>
      <c r="BW836" s="22"/>
      <c r="BX836" s="22"/>
      <c r="BY836" s="22"/>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row>
    <row r="837" spans="1:99" ht="12.75" customHeight="1">
      <c r="A837" s="22"/>
      <c r="B837" s="63"/>
      <c r="C837" s="197"/>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c r="AQ837" s="22"/>
      <c r="AR837" s="22"/>
      <c r="AS837" s="22"/>
      <c r="AT837" s="22"/>
      <c r="AU837" s="22"/>
      <c r="AV837" s="22"/>
      <c r="AW837" s="22"/>
      <c r="AX837" s="22"/>
      <c r="AY837" s="22"/>
      <c r="AZ837" s="22"/>
      <c r="BA837" s="22"/>
      <c r="BB837" s="22"/>
      <c r="BC837" s="22"/>
      <c r="BD837" s="22"/>
      <c r="BE837" s="22"/>
      <c r="BF837" s="22"/>
      <c r="BG837" s="22"/>
      <c r="BH837" s="22"/>
      <c r="BI837" s="22"/>
      <c r="BJ837" s="22"/>
      <c r="BK837" s="22"/>
      <c r="BL837" s="22"/>
      <c r="BM837" s="22"/>
      <c r="BN837" s="22"/>
      <c r="BO837" s="22"/>
      <c r="BP837" s="22"/>
      <c r="BQ837" s="22"/>
      <c r="BR837" s="22"/>
      <c r="BS837" s="22"/>
      <c r="BT837" s="22"/>
      <c r="BU837" s="22"/>
      <c r="BV837" s="22"/>
      <c r="BW837" s="22"/>
      <c r="BX837" s="22"/>
      <c r="BY837" s="22"/>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row>
    <row r="838" spans="1:99" ht="12.75" customHeight="1">
      <c r="A838" s="22"/>
      <c r="B838" s="63"/>
      <c r="C838" s="197"/>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2"/>
      <c r="AU838" s="22"/>
      <c r="AV838" s="22"/>
      <c r="AW838" s="22"/>
      <c r="AX838" s="22"/>
      <c r="AY838" s="22"/>
      <c r="AZ838" s="22"/>
      <c r="BA838" s="22"/>
      <c r="BB838" s="22"/>
      <c r="BC838" s="22"/>
      <c r="BD838" s="22"/>
      <c r="BE838" s="22"/>
      <c r="BF838" s="22"/>
      <c r="BG838" s="22"/>
      <c r="BH838" s="22"/>
      <c r="BI838" s="22"/>
      <c r="BJ838" s="22"/>
      <c r="BK838" s="22"/>
      <c r="BL838" s="22"/>
      <c r="BM838" s="22"/>
      <c r="BN838" s="22"/>
      <c r="BO838" s="22"/>
      <c r="BP838" s="22"/>
      <c r="BQ838" s="22"/>
      <c r="BR838" s="22"/>
      <c r="BS838" s="22"/>
      <c r="BT838" s="22"/>
      <c r="BU838" s="22"/>
      <c r="BV838" s="22"/>
      <c r="BW838" s="22"/>
      <c r="BX838" s="22"/>
      <c r="BY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row>
    <row r="839" spans="1:99" ht="12.75" customHeight="1">
      <c r="A839" s="22"/>
      <c r="B839" s="63"/>
      <c r="C839" s="197"/>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c r="AQ839" s="22"/>
      <c r="AR839" s="22"/>
      <c r="AS839" s="22"/>
      <c r="AT839" s="22"/>
      <c r="AU839" s="22"/>
      <c r="AV839" s="22"/>
      <c r="AW839" s="22"/>
      <c r="AX839" s="22"/>
      <c r="AY839" s="22"/>
      <c r="AZ839" s="22"/>
      <c r="BA839" s="22"/>
      <c r="BB839" s="22"/>
      <c r="BC839" s="22"/>
      <c r="BD839" s="22"/>
      <c r="BE839" s="22"/>
      <c r="BF839" s="22"/>
      <c r="BG839" s="22"/>
      <c r="BH839" s="22"/>
      <c r="BI839" s="22"/>
      <c r="BJ839" s="22"/>
      <c r="BK839" s="22"/>
      <c r="BL839" s="22"/>
      <c r="BM839" s="22"/>
      <c r="BN839" s="22"/>
      <c r="BO839" s="22"/>
      <c r="BP839" s="22"/>
      <c r="BQ839" s="22"/>
      <c r="BR839" s="22"/>
      <c r="BS839" s="22"/>
      <c r="BT839" s="22"/>
      <c r="BU839" s="22"/>
      <c r="BV839" s="22"/>
      <c r="BW839" s="22"/>
      <c r="BX839" s="22"/>
      <c r="BY839" s="22"/>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row>
    <row r="840" spans="1:99" ht="12.75" customHeight="1">
      <c r="A840" s="22"/>
      <c r="B840" s="63"/>
      <c r="C840" s="197"/>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c r="AQ840" s="22"/>
      <c r="AR840" s="22"/>
      <c r="AS840" s="22"/>
      <c r="AT840" s="22"/>
      <c r="AU840" s="22"/>
      <c r="AV840" s="22"/>
      <c r="AW840" s="22"/>
      <c r="AX840" s="22"/>
      <c r="AY840" s="22"/>
      <c r="AZ840" s="22"/>
      <c r="BA840" s="22"/>
      <c r="BB840" s="22"/>
      <c r="BC840" s="22"/>
      <c r="BD840" s="22"/>
      <c r="BE840" s="22"/>
      <c r="BF840" s="22"/>
      <c r="BG840" s="22"/>
      <c r="BH840" s="22"/>
      <c r="BI840" s="22"/>
      <c r="BJ840" s="22"/>
      <c r="BK840" s="22"/>
      <c r="BL840" s="22"/>
      <c r="BM840" s="22"/>
      <c r="BN840" s="22"/>
      <c r="BO840" s="22"/>
      <c r="BP840" s="22"/>
      <c r="BQ840" s="22"/>
      <c r="BR840" s="22"/>
      <c r="BS840" s="22"/>
      <c r="BT840" s="22"/>
      <c r="BU840" s="22"/>
      <c r="BV840" s="22"/>
      <c r="BW840" s="22"/>
      <c r="BX840" s="22"/>
      <c r="BY840" s="22"/>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row>
    <row r="841" spans="1:99" ht="12.75" customHeight="1">
      <c r="A841" s="22"/>
      <c r="B841" s="63"/>
      <c r="C841" s="197"/>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c r="AQ841" s="22"/>
      <c r="AR841" s="22"/>
      <c r="AS841" s="22"/>
      <c r="AT841" s="22"/>
      <c r="AU841" s="22"/>
      <c r="AV841" s="22"/>
      <c r="AW841" s="22"/>
      <c r="AX841" s="22"/>
      <c r="AY841" s="22"/>
      <c r="AZ841" s="22"/>
      <c r="BA841" s="22"/>
      <c r="BB841" s="22"/>
      <c r="BC841" s="22"/>
      <c r="BD841" s="22"/>
      <c r="BE841" s="22"/>
      <c r="BF841" s="22"/>
      <c r="BG841" s="22"/>
      <c r="BH841" s="22"/>
      <c r="BI841" s="22"/>
      <c r="BJ841" s="22"/>
      <c r="BK841" s="22"/>
      <c r="BL841" s="22"/>
      <c r="BM841" s="22"/>
      <c r="BN841" s="22"/>
      <c r="BO841" s="22"/>
      <c r="BP841" s="22"/>
      <c r="BQ841" s="22"/>
      <c r="BR841" s="22"/>
      <c r="BS841" s="22"/>
      <c r="BT841" s="22"/>
      <c r="BU841" s="22"/>
      <c r="BV841" s="22"/>
      <c r="BW841" s="22"/>
      <c r="BX841" s="22"/>
      <c r="BY841" s="22"/>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row>
    <row r="842" spans="1:99" ht="12.75" customHeight="1">
      <c r="A842" s="22"/>
      <c r="B842" s="63"/>
      <c r="C842" s="197"/>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c r="AQ842" s="22"/>
      <c r="AR842" s="22"/>
      <c r="AS842" s="22"/>
      <c r="AT842" s="22"/>
      <c r="AU842" s="22"/>
      <c r="AV842" s="22"/>
      <c r="AW842" s="22"/>
      <c r="AX842" s="22"/>
      <c r="AY842" s="22"/>
      <c r="AZ842" s="22"/>
      <c r="BA842" s="22"/>
      <c r="BB842" s="22"/>
      <c r="BC842" s="22"/>
      <c r="BD842" s="22"/>
      <c r="BE842" s="22"/>
      <c r="BF842" s="22"/>
      <c r="BG842" s="22"/>
      <c r="BH842" s="22"/>
      <c r="BI842" s="22"/>
      <c r="BJ842" s="22"/>
      <c r="BK842" s="22"/>
      <c r="BL842" s="22"/>
      <c r="BM842" s="22"/>
      <c r="BN842" s="22"/>
      <c r="BO842" s="22"/>
      <c r="BP842" s="22"/>
      <c r="BQ842" s="22"/>
      <c r="BR842" s="22"/>
      <c r="BS842" s="22"/>
      <c r="BT842" s="22"/>
      <c r="BU842" s="22"/>
      <c r="BV842" s="22"/>
      <c r="BW842" s="22"/>
      <c r="BX842" s="22"/>
      <c r="BY842" s="22"/>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row>
    <row r="843" spans="1:99" ht="12.75" customHeight="1">
      <c r="A843" s="22"/>
      <c r="B843" s="63"/>
      <c r="C843" s="197"/>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c r="AQ843" s="22"/>
      <c r="AR843" s="22"/>
      <c r="AS843" s="22"/>
      <c r="AT843" s="22"/>
      <c r="AU843" s="22"/>
      <c r="AV843" s="22"/>
      <c r="AW843" s="22"/>
      <c r="AX843" s="22"/>
      <c r="AY843" s="22"/>
      <c r="AZ843" s="22"/>
      <c r="BA843" s="22"/>
      <c r="BB843" s="22"/>
      <c r="BC843" s="22"/>
      <c r="BD843" s="22"/>
      <c r="BE843" s="22"/>
      <c r="BF843" s="22"/>
      <c r="BG843" s="22"/>
      <c r="BH843" s="22"/>
      <c r="BI843" s="22"/>
      <c r="BJ843" s="22"/>
      <c r="BK843" s="22"/>
      <c r="BL843" s="22"/>
      <c r="BM843" s="22"/>
      <c r="BN843" s="22"/>
      <c r="BO843" s="22"/>
      <c r="BP843" s="22"/>
      <c r="BQ843" s="22"/>
      <c r="BR843" s="22"/>
      <c r="BS843" s="22"/>
      <c r="BT843" s="22"/>
      <c r="BU843" s="22"/>
      <c r="BV843" s="22"/>
      <c r="BW843" s="22"/>
      <c r="BX843" s="22"/>
      <c r="BY843" s="22"/>
      <c r="BZ843" s="22"/>
      <c r="CA843" s="22"/>
      <c r="CB843" s="22"/>
      <c r="CC843" s="22"/>
      <c r="CD843" s="22"/>
      <c r="CE843" s="22"/>
      <c r="CF843" s="22"/>
      <c r="CG843" s="22"/>
      <c r="CH843" s="22"/>
      <c r="CI843" s="22"/>
      <c r="CJ843" s="22"/>
      <c r="CK843" s="22"/>
      <c r="CL843" s="22"/>
      <c r="CM843" s="22"/>
      <c r="CN843" s="22"/>
      <c r="CO843" s="22"/>
      <c r="CP843" s="22"/>
      <c r="CQ843" s="22"/>
      <c r="CR843" s="22"/>
      <c r="CS843" s="22"/>
      <c r="CT843" s="22"/>
      <c r="CU843" s="22"/>
    </row>
    <row r="844" spans="1:99" ht="12.75" customHeight="1">
      <c r="A844" s="22"/>
      <c r="B844" s="63"/>
      <c r="C844" s="197"/>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c r="AQ844" s="22"/>
      <c r="AR844" s="22"/>
      <c r="AS844" s="22"/>
      <c r="AT844" s="22"/>
      <c r="AU844" s="22"/>
      <c r="AV844" s="22"/>
      <c r="AW844" s="22"/>
      <c r="AX844" s="22"/>
      <c r="AY844" s="22"/>
      <c r="AZ844" s="22"/>
      <c r="BA844" s="22"/>
      <c r="BB844" s="22"/>
      <c r="BC844" s="22"/>
      <c r="BD844" s="22"/>
      <c r="BE844" s="22"/>
      <c r="BF844" s="22"/>
      <c r="BG844" s="22"/>
      <c r="BH844" s="22"/>
      <c r="BI844" s="22"/>
      <c r="BJ844" s="22"/>
      <c r="BK844" s="22"/>
      <c r="BL844" s="22"/>
      <c r="BM844" s="22"/>
      <c r="BN844" s="22"/>
      <c r="BO844" s="22"/>
      <c r="BP844" s="22"/>
      <c r="BQ844" s="22"/>
      <c r="BR844" s="22"/>
      <c r="BS844" s="22"/>
      <c r="BT844" s="22"/>
      <c r="BU844" s="22"/>
      <c r="BV844" s="22"/>
      <c r="BW844" s="22"/>
      <c r="BX844" s="22"/>
      <c r="BY844" s="22"/>
      <c r="BZ844" s="22"/>
      <c r="CA844" s="22"/>
      <c r="CB844" s="22"/>
      <c r="CC844" s="22"/>
      <c r="CD844" s="22"/>
      <c r="CE844" s="22"/>
      <c r="CF844" s="22"/>
      <c r="CG844" s="22"/>
      <c r="CH844" s="22"/>
      <c r="CI844" s="22"/>
      <c r="CJ844" s="22"/>
      <c r="CK844" s="22"/>
      <c r="CL844" s="22"/>
      <c r="CM844" s="22"/>
      <c r="CN844" s="22"/>
      <c r="CO844" s="22"/>
      <c r="CP844" s="22"/>
      <c r="CQ844" s="22"/>
      <c r="CR844" s="22"/>
      <c r="CS844" s="22"/>
      <c r="CT844" s="22"/>
      <c r="CU844" s="22"/>
    </row>
    <row r="845" spans="1:99" ht="12.75" customHeight="1">
      <c r="A845" s="22"/>
      <c r="B845" s="63"/>
      <c r="C845" s="197"/>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c r="AQ845" s="22"/>
      <c r="AR845" s="22"/>
      <c r="AS845" s="22"/>
      <c r="AT845" s="22"/>
      <c r="AU845" s="22"/>
      <c r="AV845" s="22"/>
      <c r="AW845" s="22"/>
      <c r="AX845" s="22"/>
      <c r="AY845" s="22"/>
      <c r="AZ845" s="22"/>
      <c r="BA845" s="22"/>
      <c r="BB845" s="22"/>
      <c r="BC845" s="22"/>
      <c r="BD845" s="22"/>
      <c r="BE845" s="22"/>
      <c r="BF845" s="22"/>
      <c r="BG845" s="22"/>
      <c r="BH845" s="22"/>
      <c r="BI845" s="22"/>
      <c r="BJ845" s="22"/>
      <c r="BK845" s="22"/>
      <c r="BL845" s="22"/>
      <c r="BM845" s="22"/>
      <c r="BN845" s="22"/>
      <c r="BO845" s="22"/>
      <c r="BP845" s="22"/>
      <c r="BQ845" s="22"/>
      <c r="BR845" s="22"/>
      <c r="BS845" s="22"/>
      <c r="BT845" s="22"/>
      <c r="BU845" s="22"/>
      <c r="BV845" s="22"/>
      <c r="BW845" s="22"/>
      <c r="BX845" s="22"/>
      <c r="BY845" s="22"/>
      <c r="BZ845" s="22"/>
      <c r="CA845" s="22"/>
      <c r="CB845" s="22"/>
      <c r="CC845" s="22"/>
      <c r="CD845" s="22"/>
      <c r="CE845" s="22"/>
      <c r="CF845" s="22"/>
      <c r="CG845" s="22"/>
      <c r="CH845" s="22"/>
      <c r="CI845" s="22"/>
      <c r="CJ845" s="22"/>
      <c r="CK845" s="22"/>
      <c r="CL845" s="22"/>
      <c r="CM845" s="22"/>
      <c r="CN845" s="22"/>
      <c r="CO845" s="22"/>
      <c r="CP845" s="22"/>
      <c r="CQ845" s="22"/>
      <c r="CR845" s="22"/>
      <c r="CS845" s="22"/>
      <c r="CT845" s="22"/>
      <c r="CU845" s="22"/>
    </row>
    <row r="846" spans="1:99" ht="12.75" customHeight="1">
      <c r="A846" s="22"/>
      <c r="B846" s="63"/>
      <c r="C846" s="197"/>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c r="BO846" s="22"/>
      <c r="BP846" s="22"/>
      <c r="BQ846" s="22"/>
      <c r="BR846" s="22"/>
      <c r="BS846" s="22"/>
      <c r="BT846" s="22"/>
      <c r="BU846" s="22"/>
      <c r="BV846" s="22"/>
      <c r="BW846" s="22"/>
      <c r="BX846" s="22"/>
      <c r="BY846" s="22"/>
      <c r="BZ846" s="22"/>
      <c r="CA846" s="22"/>
      <c r="CB846" s="22"/>
      <c r="CC846" s="22"/>
      <c r="CD846" s="22"/>
      <c r="CE846" s="22"/>
      <c r="CF846" s="22"/>
      <c r="CG846" s="22"/>
      <c r="CH846" s="22"/>
      <c r="CI846" s="22"/>
      <c r="CJ846" s="22"/>
      <c r="CK846" s="22"/>
      <c r="CL846" s="22"/>
      <c r="CM846" s="22"/>
      <c r="CN846" s="22"/>
      <c r="CO846" s="22"/>
      <c r="CP846" s="22"/>
      <c r="CQ846" s="22"/>
      <c r="CR846" s="22"/>
      <c r="CS846" s="22"/>
      <c r="CT846" s="22"/>
      <c r="CU846" s="22"/>
    </row>
    <row r="847" spans="1:99" ht="12.75" customHeight="1">
      <c r="A847" s="22"/>
      <c r="B847" s="63"/>
      <c r="C847" s="197"/>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c r="AQ847" s="22"/>
      <c r="AR847" s="22"/>
      <c r="AS847" s="22"/>
      <c r="AT847" s="22"/>
      <c r="AU847" s="22"/>
      <c r="AV847" s="22"/>
      <c r="AW847" s="22"/>
      <c r="AX847" s="22"/>
      <c r="AY847" s="22"/>
      <c r="AZ847" s="22"/>
      <c r="BA847" s="22"/>
      <c r="BB847" s="22"/>
      <c r="BC847" s="22"/>
      <c r="BD847" s="22"/>
      <c r="BE847" s="22"/>
      <c r="BF847" s="22"/>
      <c r="BG847" s="22"/>
      <c r="BH847" s="22"/>
      <c r="BI847" s="22"/>
      <c r="BJ847" s="22"/>
      <c r="BK847" s="22"/>
      <c r="BL847" s="22"/>
      <c r="BM847" s="22"/>
      <c r="BN847" s="22"/>
      <c r="BO847" s="22"/>
      <c r="BP847" s="22"/>
      <c r="BQ847" s="22"/>
      <c r="BR847" s="22"/>
      <c r="BS847" s="22"/>
      <c r="BT847" s="22"/>
      <c r="BU847" s="22"/>
      <c r="BV847" s="22"/>
      <c r="BW847" s="22"/>
      <c r="BX847" s="22"/>
      <c r="BY847" s="22"/>
      <c r="BZ847" s="22"/>
      <c r="CA847" s="22"/>
      <c r="CB847" s="22"/>
      <c r="CC847" s="22"/>
      <c r="CD847" s="22"/>
      <c r="CE847" s="22"/>
      <c r="CF847" s="22"/>
      <c r="CG847" s="22"/>
      <c r="CH847" s="22"/>
      <c r="CI847" s="22"/>
      <c r="CJ847" s="22"/>
      <c r="CK847" s="22"/>
      <c r="CL847" s="22"/>
      <c r="CM847" s="22"/>
      <c r="CN847" s="22"/>
      <c r="CO847" s="22"/>
      <c r="CP847" s="22"/>
      <c r="CQ847" s="22"/>
      <c r="CR847" s="22"/>
      <c r="CS847" s="22"/>
      <c r="CT847" s="22"/>
      <c r="CU847" s="22"/>
    </row>
    <row r="848" spans="1:99" ht="12.75" customHeight="1">
      <c r="A848" s="22"/>
      <c r="B848" s="63"/>
      <c r="C848" s="197"/>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c r="AQ848" s="22"/>
      <c r="AR848" s="22"/>
      <c r="AS848" s="22"/>
      <c r="AT848" s="22"/>
      <c r="AU848" s="22"/>
      <c r="AV848" s="22"/>
      <c r="AW848" s="22"/>
      <c r="AX848" s="22"/>
      <c r="AY848" s="22"/>
      <c r="AZ848" s="22"/>
      <c r="BA848" s="22"/>
      <c r="BB848" s="22"/>
      <c r="BC848" s="22"/>
      <c r="BD848" s="22"/>
      <c r="BE848" s="22"/>
      <c r="BF848" s="22"/>
      <c r="BG848" s="22"/>
      <c r="BH848" s="22"/>
      <c r="BI848" s="22"/>
      <c r="BJ848" s="22"/>
      <c r="BK848" s="22"/>
      <c r="BL848" s="22"/>
      <c r="BM848" s="22"/>
      <c r="BN848" s="22"/>
      <c r="BO848" s="22"/>
      <c r="BP848" s="22"/>
      <c r="BQ848" s="22"/>
      <c r="BR848" s="22"/>
      <c r="BS848" s="22"/>
      <c r="BT848" s="22"/>
      <c r="BU848" s="22"/>
      <c r="BV848" s="22"/>
      <c r="BW848" s="22"/>
      <c r="BX848" s="22"/>
      <c r="BY848" s="22"/>
      <c r="BZ848" s="22"/>
      <c r="CA848" s="22"/>
      <c r="CB848" s="22"/>
      <c r="CC848" s="22"/>
      <c r="CD848" s="22"/>
      <c r="CE848" s="22"/>
      <c r="CF848" s="22"/>
      <c r="CG848" s="22"/>
      <c r="CH848" s="22"/>
      <c r="CI848" s="22"/>
      <c r="CJ848" s="22"/>
      <c r="CK848" s="22"/>
      <c r="CL848" s="22"/>
      <c r="CM848" s="22"/>
      <c r="CN848" s="22"/>
      <c r="CO848" s="22"/>
      <c r="CP848" s="22"/>
      <c r="CQ848" s="22"/>
      <c r="CR848" s="22"/>
      <c r="CS848" s="22"/>
      <c r="CT848" s="22"/>
      <c r="CU848" s="22"/>
    </row>
    <row r="849" spans="1:99" ht="12.75" customHeight="1">
      <c r="A849" s="22"/>
      <c r="B849" s="63"/>
      <c r="C849" s="197"/>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c r="AQ849" s="22"/>
      <c r="AR849" s="22"/>
      <c r="AS849" s="22"/>
      <c r="AT849" s="22"/>
      <c r="AU849" s="22"/>
      <c r="AV849" s="22"/>
      <c r="AW849" s="22"/>
      <c r="AX849" s="22"/>
      <c r="AY849" s="22"/>
      <c r="AZ849" s="22"/>
      <c r="BA849" s="22"/>
      <c r="BB849" s="22"/>
      <c r="BC849" s="22"/>
      <c r="BD849" s="22"/>
      <c r="BE849" s="22"/>
      <c r="BF849" s="22"/>
      <c r="BG849" s="22"/>
      <c r="BH849" s="22"/>
      <c r="BI849" s="22"/>
      <c r="BJ849" s="22"/>
      <c r="BK849" s="22"/>
      <c r="BL849" s="22"/>
      <c r="BM849" s="22"/>
      <c r="BN849" s="22"/>
      <c r="BO849" s="22"/>
      <c r="BP849" s="22"/>
      <c r="BQ849" s="22"/>
      <c r="BR849" s="22"/>
      <c r="BS849" s="22"/>
      <c r="BT849" s="22"/>
      <c r="BU849" s="22"/>
      <c r="BV849" s="22"/>
      <c r="BW849" s="22"/>
      <c r="BX849" s="22"/>
      <c r="BY849" s="22"/>
      <c r="BZ849" s="22"/>
      <c r="CA849" s="22"/>
      <c r="CB849" s="22"/>
      <c r="CC849" s="22"/>
      <c r="CD849" s="22"/>
      <c r="CE849" s="22"/>
      <c r="CF849" s="22"/>
      <c r="CG849" s="22"/>
      <c r="CH849" s="22"/>
      <c r="CI849" s="22"/>
      <c r="CJ849" s="22"/>
      <c r="CK849" s="22"/>
      <c r="CL849" s="22"/>
      <c r="CM849" s="22"/>
      <c r="CN849" s="22"/>
      <c r="CO849" s="22"/>
      <c r="CP849" s="22"/>
      <c r="CQ849" s="22"/>
      <c r="CR849" s="22"/>
      <c r="CS849" s="22"/>
      <c r="CT849" s="22"/>
      <c r="CU849" s="22"/>
    </row>
    <row r="850" spans="1:99" ht="12.75" customHeight="1">
      <c r="A850" s="22"/>
      <c r="B850" s="63"/>
      <c r="C850" s="197"/>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c r="AQ850" s="22"/>
      <c r="AR850" s="22"/>
      <c r="AS850" s="22"/>
      <c r="AT850" s="22"/>
      <c r="AU850" s="22"/>
      <c r="AV850" s="22"/>
      <c r="AW850" s="22"/>
      <c r="AX850" s="22"/>
      <c r="AY850" s="22"/>
      <c r="AZ850" s="22"/>
      <c r="BA850" s="22"/>
      <c r="BB850" s="22"/>
      <c r="BC850" s="22"/>
      <c r="BD850" s="22"/>
      <c r="BE850" s="22"/>
      <c r="BF850" s="22"/>
      <c r="BG850" s="22"/>
      <c r="BH850" s="22"/>
      <c r="BI850" s="22"/>
      <c r="BJ850" s="22"/>
      <c r="BK850" s="22"/>
      <c r="BL850" s="22"/>
      <c r="BM850" s="22"/>
      <c r="BN850" s="22"/>
      <c r="BO850" s="22"/>
      <c r="BP850" s="22"/>
      <c r="BQ850" s="22"/>
      <c r="BR850" s="22"/>
      <c r="BS850" s="22"/>
      <c r="BT850" s="22"/>
      <c r="BU850" s="22"/>
      <c r="BV850" s="22"/>
      <c r="BW850" s="22"/>
      <c r="BX850" s="22"/>
      <c r="BY850" s="22"/>
      <c r="BZ850" s="22"/>
      <c r="CA850" s="22"/>
      <c r="CB850" s="22"/>
      <c r="CC850" s="22"/>
      <c r="CD850" s="22"/>
      <c r="CE850" s="22"/>
      <c r="CF850" s="22"/>
      <c r="CG850" s="22"/>
      <c r="CH850" s="22"/>
      <c r="CI850" s="22"/>
      <c r="CJ850" s="22"/>
      <c r="CK850" s="22"/>
      <c r="CL850" s="22"/>
      <c r="CM850" s="22"/>
      <c r="CN850" s="22"/>
      <c r="CO850" s="22"/>
      <c r="CP850" s="22"/>
      <c r="CQ850" s="22"/>
      <c r="CR850" s="22"/>
      <c r="CS850" s="22"/>
      <c r="CT850" s="22"/>
      <c r="CU850" s="22"/>
    </row>
    <row r="851" spans="1:99" ht="12.75" customHeight="1">
      <c r="A851" s="22"/>
      <c r="B851" s="63"/>
      <c r="C851" s="197"/>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c r="AQ851" s="22"/>
      <c r="AR851" s="22"/>
      <c r="AS851" s="22"/>
      <c r="AT851" s="22"/>
      <c r="AU851" s="22"/>
      <c r="AV851" s="22"/>
      <c r="AW851" s="22"/>
      <c r="AX851" s="22"/>
      <c r="AY851" s="22"/>
      <c r="AZ851" s="22"/>
      <c r="BA851" s="22"/>
      <c r="BB851" s="22"/>
      <c r="BC851" s="22"/>
      <c r="BD851" s="22"/>
      <c r="BE851" s="22"/>
      <c r="BF851" s="22"/>
      <c r="BG851" s="22"/>
      <c r="BH851" s="22"/>
      <c r="BI851" s="22"/>
      <c r="BJ851" s="22"/>
      <c r="BK851" s="22"/>
      <c r="BL851" s="22"/>
      <c r="BM851" s="22"/>
      <c r="BN851" s="22"/>
      <c r="BO851" s="22"/>
      <c r="BP851" s="22"/>
      <c r="BQ851" s="22"/>
      <c r="BR851" s="22"/>
      <c r="BS851" s="22"/>
      <c r="BT851" s="22"/>
      <c r="BU851" s="22"/>
      <c r="BV851" s="22"/>
      <c r="BW851" s="22"/>
      <c r="BX851" s="22"/>
      <c r="BY851" s="22"/>
      <c r="BZ851" s="22"/>
      <c r="CA851" s="22"/>
      <c r="CB851" s="22"/>
      <c r="CC851" s="22"/>
      <c r="CD851" s="22"/>
      <c r="CE851" s="22"/>
      <c r="CF851" s="22"/>
      <c r="CG851" s="22"/>
      <c r="CH851" s="22"/>
      <c r="CI851" s="22"/>
      <c r="CJ851" s="22"/>
      <c r="CK851" s="22"/>
      <c r="CL851" s="22"/>
      <c r="CM851" s="22"/>
      <c r="CN851" s="22"/>
      <c r="CO851" s="22"/>
      <c r="CP851" s="22"/>
      <c r="CQ851" s="22"/>
      <c r="CR851" s="22"/>
      <c r="CS851" s="22"/>
      <c r="CT851" s="22"/>
      <c r="CU851" s="22"/>
    </row>
    <row r="852" spans="1:99" ht="12.75" customHeight="1">
      <c r="A852" s="22"/>
      <c r="B852" s="63"/>
      <c r="C852" s="197"/>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c r="AQ852" s="22"/>
      <c r="AR852" s="22"/>
      <c r="AS852" s="22"/>
      <c r="AT852" s="22"/>
      <c r="AU852" s="22"/>
      <c r="AV852" s="22"/>
      <c r="AW852" s="22"/>
      <c r="AX852" s="22"/>
      <c r="AY852" s="22"/>
      <c r="AZ852" s="22"/>
      <c r="BA852" s="22"/>
      <c r="BB852" s="22"/>
      <c r="BC852" s="22"/>
      <c r="BD852" s="22"/>
      <c r="BE852" s="22"/>
      <c r="BF852" s="22"/>
      <c r="BG852" s="22"/>
      <c r="BH852" s="22"/>
      <c r="BI852" s="22"/>
      <c r="BJ852" s="22"/>
      <c r="BK852" s="22"/>
      <c r="BL852" s="22"/>
      <c r="BM852" s="22"/>
      <c r="BN852" s="22"/>
      <c r="BO852" s="22"/>
      <c r="BP852" s="22"/>
      <c r="BQ852" s="22"/>
      <c r="BR852" s="22"/>
      <c r="BS852" s="22"/>
      <c r="BT852" s="22"/>
      <c r="BU852" s="22"/>
      <c r="BV852" s="22"/>
      <c r="BW852" s="22"/>
      <c r="BX852" s="22"/>
      <c r="BY852" s="22"/>
      <c r="BZ852" s="22"/>
      <c r="CA852" s="22"/>
      <c r="CB852" s="22"/>
      <c r="CC852" s="22"/>
      <c r="CD852" s="22"/>
      <c r="CE852" s="22"/>
      <c r="CF852" s="22"/>
      <c r="CG852" s="22"/>
      <c r="CH852" s="22"/>
      <c r="CI852" s="22"/>
      <c r="CJ852" s="22"/>
      <c r="CK852" s="22"/>
      <c r="CL852" s="22"/>
      <c r="CM852" s="22"/>
      <c r="CN852" s="22"/>
      <c r="CO852" s="22"/>
      <c r="CP852" s="22"/>
      <c r="CQ852" s="22"/>
      <c r="CR852" s="22"/>
      <c r="CS852" s="22"/>
      <c r="CT852" s="22"/>
      <c r="CU852" s="22"/>
    </row>
    <row r="853" spans="1:99" ht="12.75" customHeight="1">
      <c r="A853" s="22"/>
      <c r="B853" s="63"/>
      <c r="C853" s="197"/>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c r="AQ853" s="22"/>
      <c r="AR853" s="22"/>
      <c r="AS853" s="22"/>
      <c r="AT853" s="22"/>
      <c r="AU853" s="22"/>
      <c r="AV853" s="22"/>
      <c r="AW853" s="22"/>
      <c r="AX853" s="22"/>
      <c r="AY853" s="22"/>
      <c r="AZ853" s="22"/>
      <c r="BA853" s="22"/>
      <c r="BB853" s="22"/>
      <c r="BC853" s="22"/>
      <c r="BD853" s="22"/>
      <c r="BE853" s="22"/>
      <c r="BF853" s="22"/>
      <c r="BG853" s="22"/>
      <c r="BH853" s="22"/>
      <c r="BI853" s="22"/>
      <c r="BJ853" s="22"/>
      <c r="BK853" s="22"/>
      <c r="BL853" s="22"/>
      <c r="BM853" s="22"/>
      <c r="BN853" s="22"/>
      <c r="BO853" s="22"/>
      <c r="BP853" s="22"/>
      <c r="BQ853" s="22"/>
      <c r="BR853" s="22"/>
      <c r="BS853" s="22"/>
      <c r="BT853" s="22"/>
      <c r="BU853" s="22"/>
      <c r="BV853" s="22"/>
      <c r="BW853" s="22"/>
      <c r="BX853" s="22"/>
      <c r="BY853" s="22"/>
      <c r="BZ853" s="22"/>
      <c r="CA853" s="22"/>
      <c r="CB853" s="22"/>
      <c r="CC853" s="22"/>
      <c r="CD853" s="22"/>
      <c r="CE853" s="22"/>
      <c r="CF853" s="22"/>
      <c r="CG853" s="22"/>
      <c r="CH853" s="22"/>
      <c r="CI853" s="22"/>
      <c r="CJ853" s="22"/>
      <c r="CK853" s="22"/>
      <c r="CL853" s="22"/>
      <c r="CM853" s="22"/>
      <c r="CN853" s="22"/>
      <c r="CO853" s="22"/>
      <c r="CP853" s="22"/>
      <c r="CQ853" s="22"/>
      <c r="CR853" s="22"/>
      <c r="CS853" s="22"/>
      <c r="CT853" s="22"/>
      <c r="CU853" s="22"/>
    </row>
    <row r="854" spans="1:99" ht="12.75" customHeight="1">
      <c r="A854" s="22"/>
      <c r="B854" s="63"/>
      <c r="C854" s="197"/>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2"/>
      <c r="AW854" s="22"/>
      <c r="AX854" s="22"/>
      <c r="AY854" s="22"/>
      <c r="AZ854" s="22"/>
      <c r="BA854" s="22"/>
      <c r="BB854" s="22"/>
      <c r="BC854" s="22"/>
      <c r="BD854" s="22"/>
      <c r="BE854" s="22"/>
      <c r="BF854" s="22"/>
      <c r="BG854" s="22"/>
      <c r="BH854" s="22"/>
      <c r="BI854" s="22"/>
      <c r="BJ854" s="22"/>
      <c r="BK854" s="22"/>
      <c r="BL854" s="22"/>
      <c r="BM854" s="22"/>
      <c r="BN854" s="22"/>
      <c r="BO854" s="22"/>
      <c r="BP854" s="22"/>
      <c r="BQ854" s="22"/>
      <c r="BR854" s="22"/>
      <c r="BS854" s="22"/>
      <c r="BT854" s="22"/>
      <c r="BU854" s="22"/>
      <c r="BV854" s="22"/>
      <c r="BW854" s="22"/>
      <c r="BX854" s="22"/>
      <c r="BY854" s="22"/>
      <c r="BZ854" s="22"/>
      <c r="CA854" s="22"/>
      <c r="CB854" s="22"/>
      <c r="CC854" s="22"/>
      <c r="CD854" s="22"/>
      <c r="CE854" s="22"/>
      <c r="CF854" s="22"/>
      <c r="CG854" s="22"/>
      <c r="CH854" s="22"/>
      <c r="CI854" s="22"/>
      <c r="CJ854" s="22"/>
      <c r="CK854" s="22"/>
      <c r="CL854" s="22"/>
      <c r="CM854" s="22"/>
      <c r="CN854" s="22"/>
      <c r="CO854" s="22"/>
      <c r="CP854" s="22"/>
      <c r="CQ854" s="22"/>
      <c r="CR854" s="22"/>
      <c r="CS854" s="22"/>
      <c r="CT854" s="22"/>
      <c r="CU854" s="22"/>
    </row>
    <row r="855" spans="1:99" ht="12.75" customHeight="1">
      <c r="A855" s="22"/>
      <c r="B855" s="63"/>
      <c r="C855" s="197"/>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c r="AQ855" s="22"/>
      <c r="AR855" s="22"/>
      <c r="AS855" s="22"/>
      <c r="AT855" s="22"/>
      <c r="AU855" s="22"/>
      <c r="AV855" s="22"/>
      <c r="AW855" s="22"/>
      <c r="AX855" s="22"/>
      <c r="AY855" s="22"/>
      <c r="AZ855" s="22"/>
      <c r="BA855" s="22"/>
      <c r="BB855" s="22"/>
      <c r="BC855" s="22"/>
      <c r="BD855" s="22"/>
      <c r="BE855" s="22"/>
      <c r="BF855" s="22"/>
      <c r="BG855" s="22"/>
      <c r="BH855" s="22"/>
      <c r="BI855" s="22"/>
      <c r="BJ855" s="22"/>
      <c r="BK855" s="22"/>
      <c r="BL855" s="22"/>
      <c r="BM855" s="22"/>
      <c r="BN855" s="22"/>
      <c r="BO855" s="22"/>
      <c r="BP855" s="22"/>
      <c r="BQ855" s="22"/>
      <c r="BR855" s="22"/>
      <c r="BS855" s="22"/>
      <c r="BT855" s="22"/>
      <c r="BU855" s="22"/>
      <c r="BV855" s="22"/>
      <c r="BW855" s="22"/>
      <c r="BX855" s="22"/>
      <c r="BY855" s="22"/>
      <c r="BZ855" s="22"/>
      <c r="CA855" s="22"/>
      <c r="CB855" s="22"/>
      <c r="CC855" s="22"/>
      <c r="CD855" s="22"/>
      <c r="CE855" s="22"/>
      <c r="CF855" s="22"/>
      <c r="CG855" s="22"/>
      <c r="CH855" s="22"/>
      <c r="CI855" s="22"/>
      <c r="CJ855" s="22"/>
      <c r="CK855" s="22"/>
      <c r="CL855" s="22"/>
      <c r="CM855" s="22"/>
      <c r="CN855" s="22"/>
      <c r="CO855" s="22"/>
      <c r="CP855" s="22"/>
      <c r="CQ855" s="22"/>
      <c r="CR855" s="22"/>
      <c r="CS855" s="22"/>
      <c r="CT855" s="22"/>
      <c r="CU855" s="22"/>
    </row>
    <row r="856" spans="1:99" ht="12.75" customHeight="1">
      <c r="A856" s="22"/>
      <c r="B856" s="63"/>
      <c r="C856" s="197"/>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c r="AQ856" s="22"/>
      <c r="AR856" s="22"/>
      <c r="AS856" s="22"/>
      <c r="AT856" s="22"/>
      <c r="AU856" s="22"/>
      <c r="AV856" s="22"/>
      <c r="AW856" s="22"/>
      <c r="AX856" s="22"/>
      <c r="AY856" s="22"/>
      <c r="AZ856" s="22"/>
      <c r="BA856" s="22"/>
      <c r="BB856" s="22"/>
      <c r="BC856" s="22"/>
      <c r="BD856" s="22"/>
      <c r="BE856" s="22"/>
      <c r="BF856" s="22"/>
      <c r="BG856" s="22"/>
      <c r="BH856" s="22"/>
      <c r="BI856" s="22"/>
      <c r="BJ856" s="22"/>
      <c r="BK856" s="22"/>
      <c r="BL856" s="22"/>
      <c r="BM856" s="22"/>
      <c r="BN856" s="22"/>
      <c r="BO856" s="22"/>
      <c r="BP856" s="22"/>
      <c r="BQ856" s="22"/>
      <c r="BR856" s="22"/>
      <c r="BS856" s="22"/>
      <c r="BT856" s="22"/>
      <c r="BU856" s="22"/>
      <c r="BV856" s="22"/>
      <c r="BW856" s="22"/>
      <c r="BX856" s="22"/>
      <c r="BY856" s="22"/>
      <c r="BZ856" s="22"/>
      <c r="CA856" s="22"/>
      <c r="CB856" s="22"/>
      <c r="CC856" s="22"/>
      <c r="CD856" s="22"/>
      <c r="CE856" s="22"/>
      <c r="CF856" s="22"/>
      <c r="CG856" s="22"/>
      <c r="CH856" s="22"/>
      <c r="CI856" s="22"/>
      <c r="CJ856" s="22"/>
      <c r="CK856" s="22"/>
      <c r="CL856" s="22"/>
      <c r="CM856" s="22"/>
      <c r="CN856" s="22"/>
      <c r="CO856" s="22"/>
      <c r="CP856" s="22"/>
      <c r="CQ856" s="22"/>
      <c r="CR856" s="22"/>
      <c r="CS856" s="22"/>
      <c r="CT856" s="22"/>
      <c r="CU856" s="22"/>
    </row>
    <row r="857" spans="1:99" ht="12.75" customHeight="1">
      <c r="A857" s="22"/>
      <c r="B857" s="63"/>
      <c r="C857" s="197"/>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c r="AQ857" s="22"/>
      <c r="AR857" s="22"/>
      <c r="AS857" s="22"/>
      <c r="AT857" s="22"/>
      <c r="AU857" s="22"/>
      <c r="AV857" s="22"/>
      <c r="AW857" s="22"/>
      <c r="AX857" s="22"/>
      <c r="AY857" s="22"/>
      <c r="AZ857" s="22"/>
      <c r="BA857" s="22"/>
      <c r="BB857" s="22"/>
      <c r="BC857" s="22"/>
      <c r="BD857" s="22"/>
      <c r="BE857" s="22"/>
      <c r="BF857" s="22"/>
      <c r="BG857" s="22"/>
      <c r="BH857" s="22"/>
      <c r="BI857" s="22"/>
      <c r="BJ857" s="22"/>
      <c r="BK857" s="22"/>
      <c r="BL857" s="22"/>
      <c r="BM857" s="22"/>
      <c r="BN857" s="22"/>
      <c r="BO857" s="22"/>
      <c r="BP857" s="22"/>
      <c r="BQ857" s="22"/>
      <c r="BR857" s="22"/>
      <c r="BS857" s="22"/>
      <c r="BT857" s="22"/>
      <c r="BU857" s="22"/>
      <c r="BV857" s="22"/>
      <c r="BW857" s="22"/>
      <c r="BX857" s="22"/>
      <c r="BY857" s="22"/>
      <c r="BZ857" s="22"/>
      <c r="CA857" s="22"/>
      <c r="CB857" s="22"/>
      <c r="CC857" s="22"/>
      <c r="CD857" s="22"/>
      <c r="CE857" s="22"/>
      <c r="CF857" s="22"/>
      <c r="CG857" s="22"/>
      <c r="CH857" s="22"/>
      <c r="CI857" s="22"/>
      <c r="CJ857" s="22"/>
      <c r="CK857" s="22"/>
      <c r="CL857" s="22"/>
      <c r="CM857" s="22"/>
      <c r="CN857" s="22"/>
      <c r="CO857" s="22"/>
      <c r="CP857" s="22"/>
      <c r="CQ857" s="22"/>
      <c r="CR857" s="22"/>
      <c r="CS857" s="22"/>
      <c r="CT857" s="22"/>
      <c r="CU857" s="22"/>
    </row>
    <row r="858" spans="1:99" ht="12.75" customHeight="1">
      <c r="A858" s="22"/>
      <c r="B858" s="63"/>
      <c r="C858" s="197"/>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c r="AQ858" s="22"/>
      <c r="AR858" s="22"/>
      <c r="AS858" s="22"/>
      <c r="AT858" s="22"/>
      <c r="AU858" s="22"/>
      <c r="AV858" s="22"/>
      <c r="AW858" s="22"/>
      <c r="AX858" s="22"/>
      <c r="AY858" s="22"/>
      <c r="AZ858" s="22"/>
      <c r="BA858" s="22"/>
      <c r="BB858" s="22"/>
      <c r="BC858" s="22"/>
      <c r="BD858" s="22"/>
      <c r="BE858" s="22"/>
      <c r="BF858" s="22"/>
      <c r="BG858" s="22"/>
      <c r="BH858" s="22"/>
      <c r="BI858" s="22"/>
      <c r="BJ858" s="22"/>
      <c r="BK858" s="22"/>
      <c r="BL858" s="22"/>
      <c r="BM858" s="22"/>
      <c r="BN858" s="22"/>
      <c r="BO858" s="22"/>
      <c r="BP858" s="22"/>
      <c r="BQ858" s="22"/>
      <c r="BR858" s="22"/>
      <c r="BS858" s="22"/>
      <c r="BT858" s="22"/>
      <c r="BU858" s="22"/>
      <c r="BV858" s="22"/>
      <c r="BW858" s="22"/>
      <c r="BX858" s="22"/>
      <c r="BY858" s="22"/>
      <c r="BZ858" s="22"/>
      <c r="CA858" s="22"/>
      <c r="CB858" s="22"/>
      <c r="CC858" s="22"/>
      <c r="CD858" s="22"/>
      <c r="CE858" s="22"/>
      <c r="CF858" s="22"/>
      <c r="CG858" s="22"/>
      <c r="CH858" s="22"/>
      <c r="CI858" s="22"/>
      <c r="CJ858" s="22"/>
      <c r="CK858" s="22"/>
      <c r="CL858" s="22"/>
      <c r="CM858" s="22"/>
      <c r="CN858" s="22"/>
      <c r="CO858" s="22"/>
      <c r="CP858" s="22"/>
      <c r="CQ858" s="22"/>
      <c r="CR858" s="22"/>
      <c r="CS858" s="22"/>
      <c r="CT858" s="22"/>
      <c r="CU858" s="22"/>
    </row>
    <row r="859" spans="1:99" ht="12.75" customHeight="1">
      <c r="A859" s="22"/>
      <c r="B859" s="63"/>
      <c r="C859" s="197"/>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c r="AQ859" s="22"/>
      <c r="AR859" s="22"/>
      <c r="AS859" s="22"/>
      <c r="AT859" s="22"/>
      <c r="AU859" s="22"/>
      <c r="AV859" s="22"/>
      <c r="AW859" s="22"/>
      <c r="AX859" s="22"/>
      <c r="AY859" s="22"/>
      <c r="AZ859" s="22"/>
      <c r="BA859" s="22"/>
      <c r="BB859" s="22"/>
      <c r="BC859" s="22"/>
      <c r="BD859" s="22"/>
      <c r="BE859" s="22"/>
      <c r="BF859" s="22"/>
      <c r="BG859" s="22"/>
      <c r="BH859" s="22"/>
      <c r="BI859" s="22"/>
      <c r="BJ859" s="22"/>
      <c r="BK859" s="22"/>
      <c r="BL859" s="22"/>
      <c r="BM859" s="22"/>
      <c r="BN859" s="22"/>
      <c r="BO859" s="22"/>
      <c r="BP859" s="22"/>
      <c r="BQ859" s="22"/>
      <c r="BR859" s="22"/>
      <c r="BS859" s="22"/>
      <c r="BT859" s="22"/>
      <c r="BU859" s="22"/>
      <c r="BV859" s="22"/>
      <c r="BW859" s="22"/>
      <c r="BX859" s="22"/>
      <c r="BY859" s="22"/>
      <c r="BZ859" s="22"/>
      <c r="CA859" s="22"/>
      <c r="CB859" s="22"/>
      <c r="CC859" s="22"/>
      <c r="CD859" s="22"/>
      <c r="CE859" s="22"/>
      <c r="CF859" s="22"/>
      <c r="CG859" s="22"/>
      <c r="CH859" s="22"/>
      <c r="CI859" s="22"/>
      <c r="CJ859" s="22"/>
      <c r="CK859" s="22"/>
      <c r="CL859" s="22"/>
      <c r="CM859" s="22"/>
      <c r="CN859" s="22"/>
      <c r="CO859" s="22"/>
      <c r="CP859" s="22"/>
      <c r="CQ859" s="22"/>
      <c r="CR859" s="22"/>
      <c r="CS859" s="22"/>
      <c r="CT859" s="22"/>
      <c r="CU859" s="22"/>
    </row>
    <row r="860" spans="1:99" ht="12.75" customHeight="1">
      <c r="A860" s="22"/>
      <c r="B860" s="63"/>
      <c r="C860" s="197"/>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c r="AQ860" s="22"/>
      <c r="AR860" s="22"/>
      <c r="AS860" s="22"/>
      <c r="AT860" s="22"/>
      <c r="AU860" s="22"/>
      <c r="AV860" s="22"/>
      <c r="AW860" s="22"/>
      <c r="AX860" s="22"/>
      <c r="AY860" s="22"/>
      <c r="AZ860" s="22"/>
      <c r="BA860" s="22"/>
      <c r="BB860" s="22"/>
      <c r="BC860" s="22"/>
      <c r="BD860" s="22"/>
      <c r="BE860" s="22"/>
      <c r="BF860" s="22"/>
      <c r="BG860" s="22"/>
      <c r="BH860" s="22"/>
      <c r="BI860" s="22"/>
      <c r="BJ860" s="22"/>
      <c r="BK860" s="22"/>
      <c r="BL860" s="22"/>
      <c r="BM860" s="22"/>
      <c r="BN860" s="22"/>
      <c r="BO860" s="22"/>
      <c r="BP860" s="22"/>
      <c r="BQ860" s="22"/>
      <c r="BR860" s="22"/>
      <c r="BS860" s="22"/>
      <c r="BT860" s="22"/>
      <c r="BU860" s="22"/>
      <c r="BV860" s="22"/>
      <c r="BW860" s="22"/>
      <c r="BX860" s="22"/>
      <c r="BY860" s="22"/>
      <c r="BZ860" s="22"/>
      <c r="CA860" s="22"/>
      <c r="CB860" s="22"/>
      <c r="CC860" s="22"/>
      <c r="CD860" s="22"/>
      <c r="CE860" s="22"/>
      <c r="CF860" s="22"/>
      <c r="CG860" s="22"/>
      <c r="CH860" s="22"/>
      <c r="CI860" s="22"/>
      <c r="CJ860" s="22"/>
      <c r="CK860" s="22"/>
      <c r="CL860" s="22"/>
      <c r="CM860" s="22"/>
      <c r="CN860" s="22"/>
      <c r="CO860" s="22"/>
      <c r="CP860" s="22"/>
      <c r="CQ860" s="22"/>
      <c r="CR860" s="22"/>
      <c r="CS860" s="22"/>
      <c r="CT860" s="22"/>
      <c r="CU860" s="22"/>
    </row>
    <row r="861" spans="1:99" ht="12.75" customHeight="1">
      <c r="A861" s="22"/>
      <c r="B861" s="63"/>
      <c r="C861" s="197"/>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c r="AQ861" s="22"/>
      <c r="AR861" s="22"/>
      <c r="AS861" s="22"/>
      <c r="AT861" s="22"/>
      <c r="AU861" s="22"/>
      <c r="AV861" s="22"/>
      <c r="AW861" s="22"/>
      <c r="AX861" s="22"/>
      <c r="AY861" s="22"/>
      <c r="AZ861" s="22"/>
      <c r="BA861" s="22"/>
      <c r="BB861" s="22"/>
      <c r="BC861" s="22"/>
      <c r="BD861" s="22"/>
      <c r="BE861" s="22"/>
      <c r="BF861" s="22"/>
      <c r="BG861" s="22"/>
      <c r="BH861" s="22"/>
      <c r="BI861" s="22"/>
      <c r="BJ861" s="22"/>
      <c r="BK861" s="22"/>
      <c r="BL861" s="22"/>
      <c r="BM861" s="22"/>
      <c r="BN861" s="22"/>
      <c r="BO861" s="22"/>
      <c r="BP861" s="22"/>
      <c r="BQ861" s="22"/>
      <c r="BR861" s="22"/>
      <c r="BS861" s="22"/>
      <c r="BT861" s="22"/>
      <c r="BU861" s="22"/>
      <c r="BV861" s="22"/>
      <c r="BW861" s="22"/>
      <c r="BX861" s="22"/>
      <c r="BY861" s="22"/>
      <c r="BZ861" s="22"/>
      <c r="CA861" s="22"/>
      <c r="CB861" s="22"/>
      <c r="CC861" s="22"/>
      <c r="CD861" s="22"/>
      <c r="CE861" s="22"/>
      <c r="CF861" s="22"/>
      <c r="CG861" s="22"/>
      <c r="CH861" s="22"/>
      <c r="CI861" s="22"/>
      <c r="CJ861" s="22"/>
      <c r="CK861" s="22"/>
      <c r="CL861" s="22"/>
      <c r="CM861" s="22"/>
      <c r="CN861" s="22"/>
      <c r="CO861" s="22"/>
      <c r="CP861" s="22"/>
      <c r="CQ861" s="22"/>
      <c r="CR861" s="22"/>
      <c r="CS861" s="22"/>
      <c r="CT861" s="22"/>
      <c r="CU861" s="22"/>
    </row>
    <row r="862" spans="1:99" ht="12.75" customHeight="1">
      <c r="A862" s="22"/>
      <c r="B862" s="63"/>
      <c r="C862" s="197"/>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2"/>
      <c r="AW862" s="22"/>
      <c r="AX862" s="22"/>
      <c r="AY862" s="22"/>
      <c r="AZ862" s="22"/>
      <c r="BA862" s="22"/>
      <c r="BB862" s="22"/>
      <c r="BC862" s="22"/>
      <c r="BD862" s="22"/>
      <c r="BE862" s="22"/>
      <c r="BF862" s="22"/>
      <c r="BG862" s="22"/>
      <c r="BH862" s="22"/>
      <c r="BI862" s="22"/>
      <c r="BJ862" s="22"/>
      <c r="BK862" s="22"/>
      <c r="BL862" s="22"/>
      <c r="BM862" s="22"/>
      <c r="BN862" s="22"/>
      <c r="BO862" s="22"/>
      <c r="BP862" s="22"/>
      <c r="BQ862" s="22"/>
      <c r="BR862" s="22"/>
      <c r="BS862" s="22"/>
      <c r="BT862" s="22"/>
      <c r="BU862" s="22"/>
      <c r="BV862" s="22"/>
      <c r="BW862" s="22"/>
      <c r="BX862" s="22"/>
      <c r="BY862" s="22"/>
      <c r="BZ862" s="22"/>
      <c r="CA862" s="22"/>
      <c r="CB862" s="22"/>
      <c r="CC862" s="22"/>
      <c r="CD862" s="22"/>
      <c r="CE862" s="22"/>
      <c r="CF862" s="22"/>
      <c r="CG862" s="22"/>
      <c r="CH862" s="22"/>
      <c r="CI862" s="22"/>
      <c r="CJ862" s="22"/>
      <c r="CK862" s="22"/>
      <c r="CL862" s="22"/>
      <c r="CM862" s="22"/>
      <c r="CN862" s="22"/>
      <c r="CO862" s="22"/>
      <c r="CP862" s="22"/>
      <c r="CQ862" s="22"/>
      <c r="CR862" s="22"/>
      <c r="CS862" s="22"/>
      <c r="CT862" s="22"/>
      <c r="CU862" s="22"/>
    </row>
    <row r="863" spans="1:99" ht="12.75" customHeight="1">
      <c r="A863" s="22"/>
      <c r="B863" s="63"/>
      <c r="C863" s="197"/>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c r="AQ863" s="22"/>
      <c r="AR863" s="22"/>
      <c r="AS863" s="22"/>
      <c r="AT863" s="22"/>
      <c r="AU863" s="22"/>
      <c r="AV863" s="22"/>
      <c r="AW863" s="22"/>
      <c r="AX863" s="22"/>
      <c r="AY863" s="22"/>
      <c r="AZ863" s="22"/>
      <c r="BA863" s="22"/>
      <c r="BB863" s="22"/>
      <c r="BC863" s="22"/>
      <c r="BD863" s="22"/>
      <c r="BE863" s="22"/>
      <c r="BF863" s="22"/>
      <c r="BG863" s="22"/>
      <c r="BH863" s="22"/>
      <c r="BI863" s="22"/>
      <c r="BJ863" s="22"/>
      <c r="BK863" s="22"/>
      <c r="BL863" s="22"/>
      <c r="BM863" s="22"/>
      <c r="BN863" s="22"/>
      <c r="BO863" s="22"/>
      <c r="BP863" s="22"/>
      <c r="BQ863" s="22"/>
      <c r="BR863" s="22"/>
      <c r="BS863" s="22"/>
      <c r="BT863" s="22"/>
      <c r="BU863" s="22"/>
      <c r="BV863" s="22"/>
      <c r="BW863" s="22"/>
      <c r="BX863" s="22"/>
      <c r="BY863" s="22"/>
      <c r="BZ863" s="22"/>
      <c r="CA863" s="22"/>
      <c r="CB863" s="22"/>
      <c r="CC863" s="22"/>
      <c r="CD863" s="22"/>
      <c r="CE863" s="22"/>
      <c r="CF863" s="22"/>
      <c r="CG863" s="22"/>
      <c r="CH863" s="22"/>
      <c r="CI863" s="22"/>
      <c r="CJ863" s="22"/>
      <c r="CK863" s="22"/>
      <c r="CL863" s="22"/>
      <c r="CM863" s="22"/>
      <c r="CN863" s="22"/>
      <c r="CO863" s="22"/>
      <c r="CP863" s="22"/>
      <c r="CQ863" s="22"/>
      <c r="CR863" s="22"/>
      <c r="CS863" s="22"/>
      <c r="CT863" s="22"/>
      <c r="CU863" s="22"/>
    </row>
    <row r="864" spans="1:99" ht="12.75" customHeight="1">
      <c r="A864" s="22"/>
      <c r="B864" s="63"/>
      <c r="C864" s="197"/>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c r="AQ864" s="22"/>
      <c r="AR864" s="22"/>
      <c r="AS864" s="22"/>
      <c r="AT864" s="22"/>
      <c r="AU864" s="22"/>
      <c r="AV864" s="22"/>
      <c r="AW864" s="22"/>
      <c r="AX864" s="22"/>
      <c r="AY864" s="22"/>
      <c r="AZ864" s="22"/>
      <c r="BA864" s="22"/>
      <c r="BB864" s="22"/>
      <c r="BC864" s="22"/>
      <c r="BD864" s="22"/>
      <c r="BE864" s="22"/>
      <c r="BF864" s="22"/>
      <c r="BG864" s="22"/>
      <c r="BH864" s="22"/>
      <c r="BI864" s="22"/>
      <c r="BJ864" s="22"/>
      <c r="BK864" s="22"/>
      <c r="BL864" s="22"/>
      <c r="BM864" s="22"/>
      <c r="BN864" s="22"/>
      <c r="BO864" s="22"/>
      <c r="BP864" s="22"/>
      <c r="BQ864" s="22"/>
      <c r="BR864" s="22"/>
      <c r="BS864" s="22"/>
      <c r="BT864" s="22"/>
      <c r="BU864" s="22"/>
      <c r="BV864" s="22"/>
      <c r="BW864" s="22"/>
      <c r="BX864" s="22"/>
      <c r="BY864" s="22"/>
      <c r="BZ864" s="22"/>
      <c r="CA864" s="22"/>
      <c r="CB864" s="22"/>
      <c r="CC864" s="22"/>
      <c r="CD864" s="22"/>
      <c r="CE864" s="22"/>
      <c r="CF864" s="22"/>
      <c r="CG864" s="22"/>
      <c r="CH864" s="22"/>
      <c r="CI864" s="22"/>
      <c r="CJ864" s="22"/>
      <c r="CK864" s="22"/>
      <c r="CL864" s="22"/>
      <c r="CM864" s="22"/>
      <c r="CN864" s="22"/>
      <c r="CO864" s="22"/>
      <c r="CP864" s="22"/>
      <c r="CQ864" s="22"/>
      <c r="CR864" s="22"/>
      <c r="CS864" s="22"/>
      <c r="CT864" s="22"/>
      <c r="CU864" s="22"/>
    </row>
    <row r="865" spans="1:99" ht="12.75" customHeight="1">
      <c r="A865" s="22"/>
      <c r="B865" s="63"/>
      <c r="C865" s="197"/>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c r="AQ865" s="22"/>
      <c r="AR865" s="22"/>
      <c r="AS865" s="22"/>
      <c r="AT865" s="22"/>
      <c r="AU865" s="22"/>
      <c r="AV865" s="22"/>
      <c r="AW865" s="22"/>
      <c r="AX865" s="22"/>
      <c r="AY865" s="22"/>
      <c r="AZ865" s="22"/>
      <c r="BA865" s="22"/>
      <c r="BB865" s="22"/>
      <c r="BC865" s="22"/>
      <c r="BD865" s="22"/>
      <c r="BE865" s="22"/>
      <c r="BF865" s="22"/>
      <c r="BG865" s="22"/>
      <c r="BH865" s="22"/>
      <c r="BI865" s="22"/>
      <c r="BJ865" s="22"/>
      <c r="BK865" s="22"/>
      <c r="BL865" s="22"/>
      <c r="BM865" s="22"/>
      <c r="BN865" s="22"/>
      <c r="BO865" s="22"/>
      <c r="BP865" s="22"/>
      <c r="BQ865" s="22"/>
      <c r="BR865" s="22"/>
      <c r="BS865" s="22"/>
      <c r="BT865" s="22"/>
      <c r="BU865" s="22"/>
      <c r="BV865" s="22"/>
      <c r="BW865" s="22"/>
      <c r="BX865" s="22"/>
      <c r="BY865" s="22"/>
      <c r="BZ865" s="22"/>
      <c r="CA865" s="22"/>
      <c r="CB865" s="22"/>
      <c r="CC865" s="22"/>
      <c r="CD865" s="22"/>
      <c r="CE865" s="22"/>
      <c r="CF865" s="22"/>
      <c r="CG865" s="22"/>
      <c r="CH865" s="22"/>
      <c r="CI865" s="22"/>
      <c r="CJ865" s="22"/>
      <c r="CK865" s="22"/>
      <c r="CL865" s="22"/>
      <c r="CM865" s="22"/>
      <c r="CN865" s="22"/>
      <c r="CO865" s="22"/>
      <c r="CP865" s="22"/>
      <c r="CQ865" s="22"/>
      <c r="CR865" s="22"/>
      <c r="CS865" s="22"/>
      <c r="CT865" s="22"/>
      <c r="CU865" s="22"/>
    </row>
    <row r="866" spans="1:99" ht="12.75" customHeight="1">
      <c r="A866" s="22"/>
      <c r="B866" s="63"/>
      <c r="C866" s="197"/>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c r="AQ866" s="22"/>
      <c r="AR866" s="22"/>
      <c r="AS866" s="22"/>
      <c r="AT866" s="22"/>
      <c r="AU866" s="22"/>
      <c r="AV866" s="22"/>
      <c r="AW866" s="22"/>
      <c r="AX866" s="22"/>
      <c r="AY866" s="22"/>
      <c r="AZ866" s="22"/>
      <c r="BA866" s="22"/>
      <c r="BB866" s="22"/>
      <c r="BC866" s="22"/>
      <c r="BD866" s="22"/>
      <c r="BE866" s="22"/>
      <c r="BF866" s="22"/>
      <c r="BG866" s="22"/>
      <c r="BH866" s="22"/>
      <c r="BI866" s="22"/>
      <c r="BJ866" s="22"/>
      <c r="BK866" s="22"/>
      <c r="BL866" s="22"/>
      <c r="BM866" s="22"/>
      <c r="BN866" s="22"/>
      <c r="BO866" s="22"/>
      <c r="BP866" s="22"/>
      <c r="BQ866" s="22"/>
      <c r="BR866" s="22"/>
      <c r="BS866" s="22"/>
      <c r="BT866" s="22"/>
      <c r="BU866" s="22"/>
      <c r="BV866" s="22"/>
      <c r="BW866" s="22"/>
      <c r="BX866" s="22"/>
      <c r="BY866" s="22"/>
      <c r="BZ866" s="22"/>
      <c r="CA866" s="22"/>
      <c r="CB866" s="22"/>
      <c r="CC866" s="22"/>
      <c r="CD866" s="22"/>
      <c r="CE866" s="22"/>
      <c r="CF866" s="22"/>
      <c r="CG866" s="22"/>
      <c r="CH866" s="22"/>
      <c r="CI866" s="22"/>
      <c r="CJ866" s="22"/>
      <c r="CK866" s="22"/>
      <c r="CL866" s="22"/>
      <c r="CM866" s="22"/>
      <c r="CN866" s="22"/>
      <c r="CO866" s="22"/>
      <c r="CP866" s="22"/>
      <c r="CQ866" s="22"/>
      <c r="CR866" s="22"/>
      <c r="CS866" s="22"/>
      <c r="CT866" s="22"/>
      <c r="CU866" s="22"/>
    </row>
    <row r="867" spans="1:99" ht="12.75" customHeight="1">
      <c r="A867" s="22"/>
      <c r="B867" s="63"/>
      <c r="C867" s="197"/>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c r="AQ867" s="22"/>
      <c r="AR867" s="22"/>
      <c r="AS867" s="22"/>
      <c r="AT867" s="22"/>
      <c r="AU867" s="22"/>
      <c r="AV867" s="22"/>
      <c r="AW867" s="22"/>
      <c r="AX867" s="22"/>
      <c r="AY867" s="22"/>
      <c r="AZ867" s="22"/>
      <c r="BA867" s="22"/>
      <c r="BB867" s="22"/>
      <c r="BC867" s="22"/>
      <c r="BD867" s="22"/>
      <c r="BE867" s="22"/>
      <c r="BF867" s="22"/>
      <c r="BG867" s="22"/>
      <c r="BH867" s="22"/>
      <c r="BI867" s="22"/>
      <c r="BJ867" s="22"/>
      <c r="BK867" s="22"/>
      <c r="BL867" s="22"/>
      <c r="BM867" s="22"/>
      <c r="BN867" s="22"/>
      <c r="BO867" s="22"/>
      <c r="BP867" s="22"/>
      <c r="BQ867" s="22"/>
      <c r="BR867" s="22"/>
      <c r="BS867" s="22"/>
      <c r="BT867" s="22"/>
      <c r="BU867" s="22"/>
      <c r="BV867" s="22"/>
      <c r="BW867" s="22"/>
      <c r="BX867" s="22"/>
      <c r="BY867" s="22"/>
      <c r="BZ867" s="22"/>
      <c r="CA867" s="22"/>
      <c r="CB867" s="22"/>
      <c r="CC867" s="22"/>
      <c r="CD867" s="22"/>
      <c r="CE867" s="22"/>
      <c r="CF867" s="22"/>
      <c r="CG867" s="22"/>
      <c r="CH867" s="22"/>
      <c r="CI867" s="22"/>
      <c r="CJ867" s="22"/>
      <c r="CK867" s="22"/>
      <c r="CL867" s="22"/>
      <c r="CM867" s="22"/>
      <c r="CN867" s="22"/>
      <c r="CO867" s="22"/>
      <c r="CP867" s="22"/>
      <c r="CQ867" s="22"/>
      <c r="CR867" s="22"/>
      <c r="CS867" s="22"/>
      <c r="CT867" s="22"/>
      <c r="CU867" s="22"/>
    </row>
    <row r="868" spans="1:99" ht="12.75" customHeight="1">
      <c r="A868" s="22"/>
      <c r="B868" s="63"/>
      <c r="C868" s="197"/>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c r="AQ868" s="22"/>
      <c r="AR868" s="22"/>
      <c r="AS868" s="22"/>
      <c r="AT868" s="22"/>
      <c r="AU868" s="22"/>
      <c r="AV868" s="22"/>
      <c r="AW868" s="22"/>
      <c r="AX868" s="22"/>
      <c r="AY868" s="22"/>
      <c r="AZ868" s="22"/>
      <c r="BA868" s="22"/>
      <c r="BB868" s="22"/>
      <c r="BC868" s="22"/>
      <c r="BD868" s="22"/>
      <c r="BE868" s="22"/>
      <c r="BF868" s="22"/>
      <c r="BG868" s="22"/>
      <c r="BH868" s="22"/>
      <c r="BI868" s="22"/>
      <c r="BJ868" s="22"/>
      <c r="BK868" s="22"/>
      <c r="BL868" s="22"/>
      <c r="BM868" s="22"/>
      <c r="BN868" s="22"/>
      <c r="BO868" s="22"/>
      <c r="BP868" s="22"/>
      <c r="BQ868" s="22"/>
      <c r="BR868" s="22"/>
      <c r="BS868" s="22"/>
      <c r="BT868" s="22"/>
      <c r="BU868" s="22"/>
      <c r="BV868" s="22"/>
      <c r="BW868" s="22"/>
      <c r="BX868" s="22"/>
      <c r="BY868" s="22"/>
      <c r="BZ868" s="22"/>
      <c r="CA868" s="22"/>
      <c r="CB868" s="22"/>
      <c r="CC868" s="22"/>
      <c r="CD868" s="22"/>
      <c r="CE868" s="22"/>
      <c r="CF868" s="22"/>
      <c r="CG868" s="22"/>
      <c r="CH868" s="22"/>
      <c r="CI868" s="22"/>
      <c r="CJ868" s="22"/>
      <c r="CK868" s="22"/>
      <c r="CL868" s="22"/>
      <c r="CM868" s="22"/>
      <c r="CN868" s="22"/>
      <c r="CO868" s="22"/>
      <c r="CP868" s="22"/>
      <c r="CQ868" s="22"/>
      <c r="CR868" s="22"/>
      <c r="CS868" s="22"/>
      <c r="CT868" s="22"/>
      <c r="CU868" s="22"/>
    </row>
    <row r="869" spans="1:99" ht="12.75" customHeight="1">
      <c r="A869" s="22"/>
      <c r="B869" s="63"/>
      <c r="C869" s="197"/>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c r="AQ869" s="22"/>
      <c r="AR869" s="22"/>
      <c r="AS869" s="22"/>
      <c r="AT869" s="22"/>
      <c r="AU869" s="22"/>
      <c r="AV869" s="22"/>
      <c r="AW869" s="22"/>
      <c r="AX869" s="22"/>
      <c r="AY869" s="22"/>
      <c r="AZ869" s="22"/>
      <c r="BA869" s="22"/>
      <c r="BB869" s="22"/>
      <c r="BC869" s="22"/>
      <c r="BD869" s="22"/>
      <c r="BE869" s="22"/>
      <c r="BF869" s="22"/>
      <c r="BG869" s="22"/>
      <c r="BH869" s="22"/>
      <c r="BI869" s="22"/>
      <c r="BJ869" s="22"/>
      <c r="BK869" s="22"/>
      <c r="BL869" s="22"/>
      <c r="BM869" s="22"/>
      <c r="BN869" s="22"/>
      <c r="BO869" s="22"/>
      <c r="BP869" s="22"/>
      <c r="BQ869" s="22"/>
      <c r="BR869" s="22"/>
      <c r="BS869" s="22"/>
      <c r="BT869" s="22"/>
      <c r="BU869" s="22"/>
      <c r="BV869" s="22"/>
      <c r="BW869" s="22"/>
      <c r="BX869" s="22"/>
      <c r="BY869" s="22"/>
      <c r="BZ869" s="22"/>
      <c r="CA869" s="22"/>
      <c r="CB869" s="22"/>
      <c r="CC869" s="22"/>
      <c r="CD869" s="22"/>
      <c r="CE869" s="22"/>
      <c r="CF869" s="22"/>
      <c r="CG869" s="22"/>
      <c r="CH869" s="22"/>
      <c r="CI869" s="22"/>
      <c r="CJ869" s="22"/>
      <c r="CK869" s="22"/>
      <c r="CL869" s="22"/>
      <c r="CM869" s="22"/>
      <c r="CN869" s="22"/>
      <c r="CO869" s="22"/>
      <c r="CP869" s="22"/>
      <c r="CQ869" s="22"/>
      <c r="CR869" s="22"/>
      <c r="CS869" s="22"/>
      <c r="CT869" s="22"/>
      <c r="CU869" s="22"/>
    </row>
    <row r="870" spans="1:99" ht="12.75" customHeight="1">
      <c r="A870" s="22"/>
      <c r="B870" s="63"/>
      <c r="C870" s="197"/>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2"/>
      <c r="AU870" s="22"/>
      <c r="AV870" s="22"/>
      <c r="AW870" s="22"/>
      <c r="AX870" s="22"/>
      <c r="AY870" s="22"/>
      <c r="AZ870" s="22"/>
      <c r="BA870" s="22"/>
      <c r="BB870" s="22"/>
      <c r="BC870" s="22"/>
      <c r="BD870" s="22"/>
      <c r="BE870" s="22"/>
      <c r="BF870" s="22"/>
      <c r="BG870" s="22"/>
      <c r="BH870" s="22"/>
      <c r="BI870" s="22"/>
      <c r="BJ870" s="22"/>
      <c r="BK870" s="22"/>
      <c r="BL870" s="22"/>
      <c r="BM870" s="22"/>
      <c r="BN870" s="22"/>
      <c r="BO870" s="22"/>
      <c r="BP870" s="22"/>
      <c r="BQ870" s="22"/>
      <c r="BR870" s="22"/>
      <c r="BS870" s="22"/>
      <c r="BT870" s="22"/>
      <c r="BU870" s="22"/>
      <c r="BV870" s="22"/>
      <c r="BW870" s="22"/>
      <c r="BX870" s="22"/>
      <c r="BY870" s="22"/>
      <c r="BZ870" s="22"/>
      <c r="CA870" s="22"/>
      <c r="CB870" s="22"/>
      <c r="CC870" s="22"/>
      <c r="CD870" s="22"/>
      <c r="CE870" s="22"/>
      <c r="CF870" s="22"/>
      <c r="CG870" s="22"/>
      <c r="CH870" s="22"/>
      <c r="CI870" s="22"/>
      <c r="CJ870" s="22"/>
      <c r="CK870" s="22"/>
      <c r="CL870" s="22"/>
      <c r="CM870" s="22"/>
      <c r="CN870" s="22"/>
      <c r="CO870" s="22"/>
      <c r="CP870" s="22"/>
      <c r="CQ870" s="22"/>
      <c r="CR870" s="22"/>
      <c r="CS870" s="22"/>
      <c r="CT870" s="22"/>
      <c r="CU870" s="22"/>
    </row>
    <row r="871" spans="1:99" ht="12.75" customHeight="1">
      <c r="A871" s="22"/>
      <c r="B871" s="63"/>
      <c r="C871" s="197"/>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c r="AQ871" s="22"/>
      <c r="AR871" s="22"/>
      <c r="AS871" s="22"/>
      <c r="AT871" s="22"/>
      <c r="AU871" s="22"/>
      <c r="AV871" s="22"/>
      <c r="AW871" s="22"/>
      <c r="AX871" s="22"/>
      <c r="AY871" s="22"/>
      <c r="AZ871" s="22"/>
      <c r="BA871" s="22"/>
      <c r="BB871" s="22"/>
      <c r="BC871" s="22"/>
      <c r="BD871" s="22"/>
      <c r="BE871" s="22"/>
      <c r="BF871" s="22"/>
      <c r="BG871" s="22"/>
      <c r="BH871" s="22"/>
      <c r="BI871" s="22"/>
      <c r="BJ871" s="22"/>
      <c r="BK871" s="22"/>
      <c r="BL871" s="22"/>
      <c r="BM871" s="22"/>
      <c r="BN871" s="22"/>
      <c r="BO871" s="22"/>
      <c r="BP871" s="22"/>
      <c r="BQ871" s="22"/>
      <c r="BR871" s="22"/>
      <c r="BS871" s="22"/>
      <c r="BT871" s="22"/>
      <c r="BU871" s="22"/>
      <c r="BV871" s="22"/>
      <c r="BW871" s="22"/>
      <c r="BX871" s="22"/>
      <c r="BY871" s="22"/>
      <c r="BZ871" s="22"/>
      <c r="CA871" s="22"/>
      <c r="CB871" s="22"/>
      <c r="CC871" s="22"/>
      <c r="CD871" s="22"/>
      <c r="CE871" s="22"/>
      <c r="CF871" s="22"/>
      <c r="CG871" s="22"/>
      <c r="CH871" s="22"/>
      <c r="CI871" s="22"/>
      <c r="CJ871" s="22"/>
      <c r="CK871" s="22"/>
      <c r="CL871" s="22"/>
      <c r="CM871" s="22"/>
      <c r="CN871" s="22"/>
      <c r="CO871" s="22"/>
      <c r="CP871" s="22"/>
      <c r="CQ871" s="22"/>
      <c r="CR871" s="22"/>
      <c r="CS871" s="22"/>
      <c r="CT871" s="22"/>
      <c r="CU871" s="22"/>
    </row>
    <row r="872" spans="1:99" ht="12.75" customHeight="1">
      <c r="A872" s="22"/>
      <c r="B872" s="63"/>
      <c r="C872" s="197"/>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c r="AQ872" s="22"/>
      <c r="AR872" s="22"/>
      <c r="AS872" s="22"/>
      <c r="AT872" s="22"/>
      <c r="AU872" s="22"/>
      <c r="AV872" s="22"/>
      <c r="AW872" s="22"/>
      <c r="AX872" s="22"/>
      <c r="AY872" s="22"/>
      <c r="AZ872" s="22"/>
      <c r="BA872" s="22"/>
      <c r="BB872" s="22"/>
      <c r="BC872" s="22"/>
      <c r="BD872" s="22"/>
      <c r="BE872" s="22"/>
      <c r="BF872" s="22"/>
      <c r="BG872" s="22"/>
      <c r="BH872" s="22"/>
      <c r="BI872" s="22"/>
      <c r="BJ872" s="22"/>
      <c r="BK872" s="22"/>
      <c r="BL872" s="22"/>
      <c r="BM872" s="22"/>
      <c r="BN872" s="22"/>
      <c r="BO872" s="22"/>
      <c r="BP872" s="22"/>
      <c r="BQ872" s="22"/>
      <c r="BR872" s="22"/>
      <c r="BS872" s="22"/>
      <c r="BT872" s="22"/>
      <c r="BU872" s="22"/>
      <c r="BV872" s="22"/>
      <c r="BW872" s="22"/>
      <c r="BX872" s="22"/>
      <c r="BY872" s="22"/>
      <c r="BZ872" s="22"/>
      <c r="CA872" s="22"/>
      <c r="CB872" s="22"/>
      <c r="CC872" s="22"/>
      <c r="CD872" s="22"/>
      <c r="CE872" s="22"/>
      <c r="CF872" s="22"/>
      <c r="CG872" s="22"/>
      <c r="CH872" s="22"/>
      <c r="CI872" s="22"/>
      <c r="CJ872" s="22"/>
      <c r="CK872" s="22"/>
      <c r="CL872" s="22"/>
      <c r="CM872" s="22"/>
      <c r="CN872" s="22"/>
      <c r="CO872" s="22"/>
      <c r="CP872" s="22"/>
      <c r="CQ872" s="22"/>
      <c r="CR872" s="22"/>
      <c r="CS872" s="22"/>
      <c r="CT872" s="22"/>
      <c r="CU872" s="22"/>
    </row>
    <row r="873" spans="1:99" ht="12.75" customHeight="1">
      <c r="A873" s="22"/>
      <c r="B873" s="63"/>
      <c r="C873" s="197"/>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c r="AQ873" s="22"/>
      <c r="AR873" s="22"/>
      <c r="AS873" s="22"/>
      <c r="AT873" s="22"/>
      <c r="AU873" s="22"/>
      <c r="AV873" s="22"/>
      <c r="AW873" s="22"/>
      <c r="AX873" s="22"/>
      <c r="AY873" s="22"/>
      <c r="AZ873" s="22"/>
      <c r="BA873" s="22"/>
      <c r="BB873" s="22"/>
      <c r="BC873" s="22"/>
      <c r="BD873" s="22"/>
      <c r="BE873" s="22"/>
      <c r="BF873" s="22"/>
      <c r="BG873" s="22"/>
      <c r="BH873" s="22"/>
      <c r="BI873" s="22"/>
      <c r="BJ873" s="22"/>
      <c r="BK873" s="22"/>
      <c r="BL873" s="22"/>
      <c r="BM873" s="22"/>
      <c r="BN873" s="22"/>
      <c r="BO873" s="22"/>
      <c r="BP873" s="22"/>
      <c r="BQ873" s="22"/>
      <c r="BR873" s="22"/>
      <c r="BS873" s="22"/>
      <c r="BT873" s="22"/>
      <c r="BU873" s="22"/>
      <c r="BV873" s="22"/>
      <c r="BW873" s="22"/>
      <c r="BX873" s="22"/>
      <c r="BY873" s="22"/>
      <c r="BZ873" s="22"/>
      <c r="CA873" s="22"/>
      <c r="CB873" s="22"/>
      <c r="CC873" s="22"/>
      <c r="CD873" s="22"/>
      <c r="CE873" s="22"/>
      <c r="CF873" s="22"/>
      <c r="CG873" s="22"/>
      <c r="CH873" s="22"/>
      <c r="CI873" s="22"/>
      <c r="CJ873" s="22"/>
      <c r="CK873" s="22"/>
      <c r="CL873" s="22"/>
      <c r="CM873" s="22"/>
      <c r="CN873" s="22"/>
      <c r="CO873" s="22"/>
      <c r="CP873" s="22"/>
      <c r="CQ873" s="22"/>
      <c r="CR873" s="22"/>
      <c r="CS873" s="22"/>
      <c r="CT873" s="22"/>
      <c r="CU873" s="22"/>
    </row>
    <row r="874" spans="1:99" ht="12.75" customHeight="1">
      <c r="A874" s="22"/>
      <c r="B874" s="63"/>
      <c r="C874" s="197"/>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c r="AQ874" s="22"/>
      <c r="AR874" s="22"/>
      <c r="AS874" s="22"/>
      <c r="AT874" s="22"/>
      <c r="AU874" s="22"/>
      <c r="AV874" s="22"/>
      <c r="AW874" s="22"/>
      <c r="AX874" s="22"/>
      <c r="AY874" s="22"/>
      <c r="AZ874" s="22"/>
      <c r="BA874" s="22"/>
      <c r="BB874" s="22"/>
      <c r="BC874" s="22"/>
      <c r="BD874" s="22"/>
      <c r="BE874" s="22"/>
      <c r="BF874" s="22"/>
      <c r="BG874" s="22"/>
      <c r="BH874" s="22"/>
      <c r="BI874" s="22"/>
      <c r="BJ874" s="22"/>
      <c r="BK874" s="22"/>
      <c r="BL874" s="22"/>
      <c r="BM874" s="22"/>
      <c r="BN874" s="22"/>
      <c r="BO874" s="22"/>
      <c r="BP874" s="22"/>
      <c r="BQ874" s="22"/>
      <c r="BR874" s="22"/>
      <c r="BS874" s="22"/>
      <c r="BT874" s="22"/>
      <c r="BU874" s="22"/>
      <c r="BV874" s="22"/>
      <c r="BW874" s="22"/>
      <c r="BX874" s="22"/>
      <c r="BY874" s="22"/>
      <c r="BZ874" s="22"/>
      <c r="CA874" s="22"/>
      <c r="CB874" s="22"/>
      <c r="CC874" s="22"/>
      <c r="CD874" s="22"/>
      <c r="CE874" s="22"/>
      <c r="CF874" s="22"/>
      <c r="CG874" s="22"/>
      <c r="CH874" s="22"/>
      <c r="CI874" s="22"/>
      <c r="CJ874" s="22"/>
      <c r="CK874" s="22"/>
      <c r="CL874" s="22"/>
      <c r="CM874" s="22"/>
      <c r="CN874" s="22"/>
      <c r="CO874" s="22"/>
      <c r="CP874" s="22"/>
      <c r="CQ874" s="22"/>
      <c r="CR874" s="22"/>
      <c r="CS874" s="22"/>
      <c r="CT874" s="22"/>
      <c r="CU874" s="22"/>
    </row>
    <row r="875" spans="1:99" ht="12.75" customHeight="1">
      <c r="A875" s="22"/>
      <c r="B875" s="63"/>
      <c r="C875" s="197"/>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c r="AQ875" s="22"/>
      <c r="AR875" s="22"/>
      <c r="AS875" s="22"/>
      <c r="AT875" s="22"/>
      <c r="AU875" s="22"/>
      <c r="AV875" s="22"/>
      <c r="AW875" s="22"/>
      <c r="AX875" s="22"/>
      <c r="AY875" s="22"/>
      <c r="AZ875" s="22"/>
      <c r="BA875" s="22"/>
      <c r="BB875" s="22"/>
      <c r="BC875" s="22"/>
      <c r="BD875" s="22"/>
      <c r="BE875" s="22"/>
      <c r="BF875" s="22"/>
      <c r="BG875" s="22"/>
      <c r="BH875" s="22"/>
      <c r="BI875" s="22"/>
      <c r="BJ875" s="22"/>
      <c r="BK875" s="22"/>
      <c r="BL875" s="22"/>
      <c r="BM875" s="22"/>
      <c r="BN875" s="22"/>
      <c r="BO875" s="22"/>
      <c r="BP875" s="22"/>
      <c r="BQ875" s="22"/>
      <c r="BR875" s="22"/>
      <c r="BS875" s="22"/>
      <c r="BT875" s="22"/>
      <c r="BU875" s="22"/>
      <c r="BV875" s="22"/>
      <c r="BW875" s="22"/>
      <c r="BX875" s="22"/>
      <c r="BY875" s="22"/>
      <c r="BZ875" s="22"/>
      <c r="CA875" s="22"/>
      <c r="CB875" s="22"/>
      <c r="CC875" s="22"/>
      <c r="CD875" s="22"/>
      <c r="CE875" s="22"/>
      <c r="CF875" s="22"/>
      <c r="CG875" s="22"/>
      <c r="CH875" s="22"/>
      <c r="CI875" s="22"/>
      <c r="CJ875" s="22"/>
      <c r="CK875" s="22"/>
      <c r="CL875" s="22"/>
      <c r="CM875" s="22"/>
      <c r="CN875" s="22"/>
      <c r="CO875" s="22"/>
      <c r="CP875" s="22"/>
      <c r="CQ875" s="22"/>
      <c r="CR875" s="22"/>
      <c r="CS875" s="22"/>
      <c r="CT875" s="22"/>
      <c r="CU875" s="22"/>
    </row>
    <row r="876" spans="1:99" ht="12.75" customHeight="1">
      <c r="A876" s="22"/>
      <c r="B876" s="63"/>
      <c r="C876" s="197"/>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c r="AQ876" s="22"/>
      <c r="AR876" s="22"/>
      <c r="AS876" s="22"/>
      <c r="AT876" s="22"/>
      <c r="AU876" s="22"/>
      <c r="AV876" s="22"/>
      <c r="AW876" s="22"/>
      <c r="AX876" s="22"/>
      <c r="AY876" s="22"/>
      <c r="AZ876" s="22"/>
      <c r="BA876" s="22"/>
      <c r="BB876" s="22"/>
      <c r="BC876" s="22"/>
      <c r="BD876" s="22"/>
      <c r="BE876" s="22"/>
      <c r="BF876" s="22"/>
      <c r="BG876" s="22"/>
      <c r="BH876" s="22"/>
      <c r="BI876" s="22"/>
      <c r="BJ876" s="22"/>
      <c r="BK876" s="22"/>
      <c r="BL876" s="22"/>
      <c r="BM876" s="22"/>
      <c r="BN876" s="22"/>
      <c r="BO876" s="22"/>
      <c r="BP876" s="22"/>
      <c r="BQ876" s="22"/>
      <c r="BR876" s="22"/>
      <c r="BS876" s="22"/>
      <c r="BT876" s="22"/>
      <c r="BU876" s="22"/>
      <c r="BV876" s="22"/>
      <c r="BW876" s="22"/>
      <c r="BX876" s="22"/>
      <c r="BY876" s="22"/>
      <c r="BZ876" s="22"/>
      <c r="CA876" s="22"/>
      <c r="CB876" s="22"/>
      <c r="CC876" s="22"/>
      <c r="CD876" s="22"/>
      <c r="CE876" s="22"/>
      <c r="CF876" s="22"/>
      <c r="CG876" s="22"/>
      <c r="CH876" s="22"/>
      <c r="CI876" s="22"/>
      <c r="CJ876" s="22"/>
      <c r="CK876" s="22"/>
      <c r="CL876" s="22"/>
      <c r="CM876" s="22"/>
      <c r="CN876" s="22"/>
      <c r="CO876" s="22"/>
      <c r="CP876" s="22"/>
      <c r="CQ876" s="22"/>
      <c r="CR876" s="22"/>
      <c r="CS876" s="22"/>
      <c r="CT876" s="22"/>
      <c r="CU876" s="22"/>
    </row>
    <row r="877" spans="1:99" ht="12.75" customHeight="1">
      <c r="A877" s="22"/>
      <c r="B877" s="63"/>
      <c r="C877" s="197"/>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c r="AQ877" s="22"/>
      <c r="AR877" s="22"/>
      <c r="AS877" s="22"/>
      <c r="AT877" s="22"/>
      <c r="AU877" s="22"/>
      <c r="AV877" s="22"/>
      <c r="AW877" s="22"/>
      <c r="AX877" s="22"/>
      <c r="AY877" s="22"/>
      <c r="AZ877" s="22"/>
      <c r="BA877" s="22"/>
      <c r="BB877" s="22"/>
      <c r="BC877" s="22"/>
      <c r="BD877" s="22"/>
      <c r="BE877" s="22"/>
      <c r="BF877" s="22"/>
      <c r="BG877" s="22"/>
      <c r="BH877" s="22"/>
      <c r="BI877" s="22"/>
      <c r="BJ877" s="22"/>
      <c r="BK877" s="22"/>
      <c r="BL877" s="22"/>
      <c r="BM877" s="22"/>
      <c r="BN877" s="22"/>
      <c r="BO877" s="22"/>
      <c r="BP877" s="22"/>
      <c r="BQ877" s="22"/>
      <c r="BR877" s="22"/>
      <c r="BS877" s="22"/>
      <c r="BT877" s="22"/>
      <c r="BU877" s="22"/>
      <c r="BV877" s="22"/>
      <c r="BW877" s="22"/>
      <c r="BX877" s="22"/>
      <c r="BY877" s="22"/>
      <c r="BZ877" s="22"/>
      <c r="CA877" s="22"/>
      <c r="CB877" s="22"/>
      <c r="CC877" s="22"/>
      <c r="CD877" s="22"/>
      <c r="CE877" s="22"/>
      <c r="CF877" s="22"/>
      <c r="CG877" s="22"/>
      <c r="CH877" s="22"/>
      <c r="CI877" s="22"/>
      <c r="CJ877" s="22"/>
      <c r="CK877" s="22"/>
      <c r="CL877" s="22"/>
      <c r="CM877" s="22"/>
      <c r="CN877" s="22"/>
      <c r="CO877" s="22"/>
      <c r="CP877" s="22"/>
      <c r="CQ877" s="22"/>
      <c r="CR877" s="22"/>
      <c r="CS877" s="22"/>
      <c r="CT877" s="22"/>
      <c r="CU877" s="22"/>
    </row>
    <row r="878" spans="1:99" ht="12.75" customHeight="1">
      <c r="A878" s="22"/>
      <c r="B878" s="63"/>
      <c r="C878" s="197"/>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2"/>
      <c r="AW878" s="22"/>
      <c r="AX878" s="22"/>
      <c r="AY878" s="22"/>
      <c r="AZ878" s="22"/>
      <c r="BA878" s="22"/>
      <c r="BB878" s="22"/>
      <c r="BC878" s="22"/>
      <c r="BD878" s="22"/>
      <c r="BE878" s="22"/>
      <c r="BF878" s="22"/>
      <c r="BG878" s="22"/>
      <c r="BH878" s="22"/>
      <c r="BI878" s="22"/>
      <c r="BJ878" s="22"/>
      <c r="BK878" s="22"/>
      <c r="BL878" s="22"/>
      <c r="BM878" s="22"/>
      <c r="BN878" s="22"/>
      <c r="BO878" s="22"/>
      <c r="BP878" s="22"/>
      <c r="BQ878" s="22"/>
      <c r="BR878" s="22"/>
      <c r="BS878" s="22"/>
      <c r="BT878" s="22"/>
      <c r="BU878" s="22"/>
      <c r="BV878" s="22"/>
      <c r="BW878" s="22"/>
      <c r="BX878" s="22"/>
      <c r="BY878" s="22"/>
      <c r="BZ878" s="22"/>
      <c r="CA878" s="22"/>
      <c r="CB878" s="22"/>
      <c r="CC878" s="22"/>
      <c r="CD878" s="22"/>
      <c r="CE878" s="22"/>
      <c r="CF878" s="22"/>
      <c r="CG878" s="22"/>
      <c r="CH878" s="22"/>
      <c r="CI878" s="22"/>
      <c r="CJ878" s="22"/>
      <c r="CK878" s="22"/>
      <c r="CL878" s="22"/>
      <c r="CM878" s="22"/>
      <c r="CN878" s="22"/>
      <c r="CO878" s="22"/>
      <c r="CP878" s="22"/>
      <c r="CQ878" s="22"/>
      <c r="CR878" s="22"/>
      <c r="CS878" s="22"/>
      <c r="CT878" s="22"/>
      <c r="CU878" s="22"/>
    </row>
    <row r="879" spans="1:99" ht="12.75" customHeight="1">
      <c r="A879" s="22"/>
      <c r="B879" s="63"/>
      <c r="C879" s="197"/>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c r="AQ879" s="22"/>
      <c r="AR879" s="22"/>
      <c r="AS879" s="22"/>
      <c r="AT879" s="22"/>
      <c r="AU879" s="22"/>
      <c r="AV879" s="22"/>
      <c r="AW879" s="22"/>
      <c r="AX879" s="22"/>
      <c r="AY879" s="22"/>
      <c r="AZ879" s="22"/>
      <c r="BA879" s="22"/>
      <c r="BB879" s="22"/>
      <c r="BC879" s="22"/>
      <c r="BD879" s="22"/>
      <c r="BE879" s="22"/>
      <c r="BF879" s="22"/>
      <c r="BG879" s="22"/>
      <c r="BH879" s="22"/>
      <c r="BI879" s="22"/>
      <c r="BJ879" s="22"/>
      <c r="BK879" s="22"/>
      <c r="BL879" s="22"/>
      <c r="BM879" s="22"/>
      <c r="BN879" s="22"/>
      <c r="BO879" s="22"/>
      <c r="BP879" s="22"/>
      <c r="BQ879" s="22"/>
      <c r="BR879" s="22"/>
      <c r="BS879" s="22"/>
      <c r="BT879" s="22"/>
      <c r="BU879" s="22"/>
      <c r="BV879" s="22"/>
      <c r="BW879" s="22"/>
      <c r="BX879" s="22"/>
      <c r="BY879" s="22"/>
      <c r="BZ879" s="22"/>
      <c r="CA879" s="22"/>
      <c r="CB879" s="22"/>
      <c r="CC879" s="22"/>
      <c r="CD879" s="22"/>
      <c r="CE879" s="22"/>
      <c r="CF879" s="22"/>
      <c r="CG879" s="22"/>
      <c r="CH879" s="22"/>
      <c r="CI879" s="22"/>
      <c r="CJ879" s="22"/>
      <c r="CK879" s="22"/>
      <c r="CL879" s="22"/>
      <c r="CM879" s="22"/>
      <c r="CN879" s="22"/>
      <c r="CO879" s="22"/>
      <c r="CP879" s="22"/>
      <c r="CQ879" s="22"/>
      <c r="CR879" s="22"/>
      <c r="CS879" s="22"/>
      <c r="CT879" s="22"/>
      <c r="CU879" s="22"/>
    </row>
    <row r="880" spans="1:99" ht="12.75" customHeight="1">
      <c r="A880" s="22"/>
      <c r="B880" s="63"/>
      <c r="C880" s="197"/>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c r="AQ880" s="22"/>
      <c r="AR880" s="22"/>
      <c r="AS880" s="22"/>
      <c r="AT880" s="22"/>
      <c r="AU880" s="22"/>
      <c r="AV880" s="22"/>
      <c r="AW880" s="22"/>
      <c r="AX880" s="22"/>
      <c r="AY880" s="22"/>
      <c r="AZ880" s="22"/>
      <c r="BA880" s="22"/>
      <c r="BB880" s="22"/>
      <c r="BC880" s="22"/>
      <c r="BD880" s="22"/>
      <c r="BE880" s="22"/>
      <c r="BF880" s="22"/>
      <c r="BG880" s="22"/>
      <c r="BH880" s="22"/>
      <c r="BI880" s="22"/>
      <c r="BJ880" s="22"/>
      <c r="BK880" s="22"/>
      <c r="BL880" s="22"/>
      <c r="BM880" s="22"/>
      <c r="BN880" s="22"/>
      <c r="BO880" s="22"/>
      <c r="BP880" s="22"/>
      <c r="BQ880" s="22"/>
      <c r="BR880" s="22"/>
      <c r="BS880" s="22"/>
      <c r="BT880" s="22"/>
      <c r="BU880" s="22"/>
      <c r="BV880" s="22"/>
      <c r="BW880" s="22"/>
      <c r="BX880" s="22"/>
      <c r="BY880" s="22"/>
      <c r="BZ880" s="22"/>
      <c r="CA880" s="22"/>
      <c r="CB880" s="22"/>
      <c r="CC880" s="22"/>
      <c r="CD880" s="22"/>
      <c r="CE880" s="22"/>
      <c r="CF880" s="22"/>
      <c r="CG880" s="22"/>
      <c r="CH880" s="22"/>
      <c r="CI880" s="22"/>
      <c r="CJ880" s="22"/>
      <c r="CK880" s="22"/>
      <c r="CL880" s="22"/>
      <c r="CM880" s="22"/>
      <c r="CN880" s="22"/>
      <c r="CO880" s="22"/>
      <c r="CP880" s="22"/>
      <c r="CQ880" s="22"/>
      <c r="CR880" s="22"/>
      <c r="CS880" s="22"/>
      <c r="CT880" s="22"/>
      <c r="CU880" s="22"/>
    </row>
    <row r="881" spans="1:99" ht="12.75" customHeight="1">
      <c r="A881" s="22"/>
      <c r="B881" s="63"/>
      <c r="C881" s="197"/>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c r="AQ881" s="22"/>
      <c r="AR881" s="22"/>
      <c r="AS881" s="22"/>
      <c r="AT881" s="22"/>
      <c r="AU881" s="22"/>
      <c r="AV881" s="22"/>
      <c r="AW881" s="22"/>
      <c r="AX881" s="22"/>
      <c r="AY881" s="22"/>
      <c r="AZ881" s="22"/>
      <c r="BA881" s="22"/>
      <c r="BB881" s="22"/>
      <c r="BC881" s="22"/>
      <c r="BD881" s="22"/>
      <c r="BE881" s="22"/>
      <c r="BF881" s="22"/>
      <c r="BG881" s="22"/>
      <c r="BH881" s="22"/>
      <c r="BI881" s="22"/>
      <c r="BJ881" s="22"/>
      <c r="BK881" s="22"/>
      <c r="BL881" s="22"/>
      <c r="BM881" s="22"/>
      <c r="BN881" s="22"/>
      <c r="BO881" s="22"/>
      <c r="BP881" s="22"/>
      <c r="BQ881" s="22"/>
      <c r="BR881" s="22"/>
      <c r="BS881" s="22"/>
      <c r="BT881" s="22"/>
      <c r="BU881" s="22"/>
      <c r="BV881" s="22"/>
      <c r="BW881" s="22"/>
      <c r="BX881" s="22"/>
      <c r="BY881" s="22"/>
      <c r="BZ881" s="22"/>
      <c r="CA881" s="22"/>
      <c r="CB881" s="22"/>
      <c r="CC881" s="22"/>
      <c r="CD881" s="22"/>
      <c r="CE881" s="22"/>
      <c r="CF881" s="22"/>
      <c r="CG881" s="22"/>
      <c r="CH881" s="22"/>
      <c r="CI881" s="22"/>
      <c r="CJ881" s="22"/>
      <c r="CK881" s="22"/>
      <c r="CL881" s="22"/>
      <c r="CM881" s="22"/>
      <c r="CN881" s="22"/>
      <c r="CO881" s="22"/>
      <c r="CP881" s="22"/>
      <c r="CQ881" s="22"/>
      <c r="CR881" s="22"/>
      <c r="CS881" s="22"/>
      <c r="CT881" s="22"/>
      <c r="CU881" s="22"/>
    </row>
    <row r="882" spans="1:99" ht="12.75" customHeight="1">
      <c r="A882" s="22"/>
      <c r="B882" s="63"/>
      <c r="C882" s="197"/>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c r="AQ882" s="22"/>
      <c r="AR882" s="22"/>
      <c r="AS882" s="22"/>
      <c r="AT882" s="22"/>
      <c r="AU882" s="22"/>
      <c r="AV882" s="22"/>
      <c r="AW882" s="22"/>
      <c r="AX882" s="22"/>
      <c r="AY882" s="22"/>
      <c r="AZ882" s="22"/>
      <c r="BA882" s="22"/>
      <c r="BB882" s="22"/>
      <c r="BC882" s="22"/>
      <c r="BD882" s="22"/>
      <c r="BE882" s="22"/>
      <c r="BF882" s="22"/>
      <c r="BG882" s="22"/>
      <c r="BH882" s="22"/>
      <c r="BI882" s="22"/>
      <c r="BJ882" s="22"/>
      <c r="BK882" s="22"/>
      <c r="BL882" s="22"/>
      <c r="BM882" s="22"/>
      <c r="BN882" s="22"/>
      <c r="BO882" s="22"/>
      <c r="BP882" s="22"/>
      <c r="BQ882" s="22"/>
      <c r="BR882" s="22"/>
      <c r="BS882" s="22"/>
      <c r="BT882" s="22"/>
      <c r="BU882" s="22"/>
      <c r="BV882" s="22"/>
      <c r="BW882" s="22"/>
      <c r="BX882" s="22"/>
      <c r="BY882" s="22"/>
      <c r="BZ882" s="22"/>
      <c r="CA882" s="22"/>
      <c r="CB882" s="22"/>
      <c r="CC882" s="22"/>
      <c r="CD882" s="22"/>
      <c r="CE882" s="22"/>
      <c r="CF882" s="22"/>
      <c r="CG882" s="22"/>
      <c r="CH882" s="22"/>
      <c r="CI882" s="22"/>
      <c r="CJ882" s="22"/>
      <c r="CK882" s="22"/>
      <c r="CL882" s="22"/>
      <c r="CM882" s="22"/>
      <c r="CN882" s="22"/>
      <c r="CO882" s="22"/>
      <c r="CP882" s="22"/>
      <c r="CQ882" s="22"/>
      <c r="CR882" s="22"/>
      <c r="CS882" s="22"/>
      <c r="CT882" s="22"/>
      <c r="CU882" s="22"/>
    </row>
    <row r="883" spans="1:99" ht="12.75" customHeight="1">
      <c r="A883" s="22"/>
      <c r="B883" s="63"/>
      <c r="C883" s="197"/>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c r="AQ883" s="22"/>
      <c r="AR883" s="22"/>
      <c r="AS883" s="22"/>
      <c r="AT883" s="22"/>
      <c r="AU883" s="22"/>
      <c r="AV883" s="22"/>
      <c r="AW883" s="22"/>
      <c r="AX883" s="22"/>
      <c r="AY883" s="22"/>
      <c r="AZ883" s="22"/>
      <c r="BA883" s="22"/>
      <c r="BB883" s="22"/>
      <c r="BC883" s="22"/>
      <c r="BD883" s="22"/>
      <c r="BE883" s="22"/>
      <c r="BF883" s="22"/>
      <c r="BG883" s="22"/>
      <c r="BH883" s="22"/>
      <c r="BI883" s="22"/>
      <c r="BJ883" s="22"/>
      <c r="BK883" s="22"/>
      <c r="BL883" s="22"/>
      <c r="BM883" s="22"/>
      <c r="BN883" s="22"/>
      <c r="BO883" s="22"/>
      <c r="BP883" s="22"/>
      <c r="BQ883" s="22"/>
      <c r="BR883" s="22"/>
      <c r="BS883" s="22"/>
      <c r="BT883" s="22"/>
      <c r="BU883" s="22"/>
      <c r="BV883" s="22"/>
      <c r="BW883" s="22"/>
      <c r="BX883" s="22"/>
      <c r="BY883" s="22"/>
      <c r="BZ883" s="22"/>
      <c r="CA883" s="22"/>
      <c r="CB883" s="22"/>
      <c r="CC883" s="22"/>
      <c r="CD883" s="22"/>
      <c r="CE883" s="22"/>
      <c r="CF883" s="22"/>
      <c r="CG883" s="22"/>
      <c r="CH883" s="22"/>
      <c r="CI883" s="22"/>
      <c r="CJ883" s="22"/>
      <c r="CK883" s="22"/>
      <c r="CL883" s="22"/>
      <c r="CM883" s="22"/>
      <c r="CN883" s="22"/>
      <c r="CO883" s="22"/>
      <c r="CP883" s="22"/>
      <c r="CQ883" s="22"/>
      <c r="CR883" s="22"/>
      <c r="CS883" s="22"/>
      <c r="CT883" s="22"/>
      <c r="CU883" s="22"/>
    </row>
    <row r="884" spans="1:99" ht="12.75" customHeight="1">
      <c r="A884" s="22"/>
      <c r="B884" s="63"/>
      <c r="C884" s="197"/>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c r="AQ884" s="22"/>
      <c r="AR884" s="22"/>
      <c r="AS884" s="22"/>
      <c r="AT884" s="22"/>
      <c r="AU884" s="22"/>
      <c r="AV884" s="22"/>
      <c r="AW884" s="22"/>
      <c r="AX884" s="22"/>
      <c r="AY884" s="22"/>
      <c r="AZ884" s="22"/>
      <c r="BA884" s="22"/>
      <c r="BB884" s="22"/>
      <c r="BC884" s="22"/>
      <c r="BD884" s="22"/>
      <c r="BE884" s="22"/>
      <c r="BF884" s="22"/>
      <c r="BG884" s="22"/>
      <c r="BH884" s="22"/>
      <c r="BI884" s="22"/>
      <c r="BJ884" s="22"/>
      <c r="BK884" s="22"/>
      <c r="BL884" s="22"/>
      <c r="BM884" s="22"/>
      <c r="BN884" s="22"/>
      <c r="BO884" s="22"/>
      <c r="BP884" s="22"/>
      <c r="BQ884" s="22"/>
      <c r="BR884" s="22"/>
      <c r="BS884" s="22"/>
      <c r="BT884" s="22"/>
      <c r="BU884" s="22"/>
      <c r="BV884" s="22"/>
      <c r="BW884" s="22"/>
      <c r="BX884" s="22"/>
      <c r="BY884" s="22"/>
      <c r="BZ884" s="22"/>
      <c r="CA884" s="22"/>
      <c r="CB884" s="22"/>
      <c r="CC884" s="22"/>
      <c r="CD884" s="22"/>
      <c r="CE884" s="22"/>
      <c r="CF884" s="22"/>
      <c r="CG884" s="22"/>
      <c r="CH884" s="22"/>
      <c r="CI884" s="22"/>
      <c r="CJ884" s="22"/>
      <c r="CK884" s="22"/>
      <c r="CL884" s="22"/>
      <c r="CM884" s="22"/>
      <c r="CN884" s="22"/>
      <c r="CO884" s="22"/>
      <c r="CP884" s="22"/>
      <c r="CQ884" s="22"/>
      <c r="CR884" s="22"/>
      <c r="CS884" s="22"/>
      <c r="CT884" s="22"/>
      <c r="CU884" s="22"/>
    </row>
    <row r="885" spans="1:99" ht="12.75" customHeight="1">
      <c r="A885" s="22"/>
      <c r="B885" s="63"/>
      <c r="C885" s="197"/>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c r="AQ885" s="22"/>
      <c r="AR885" s="22"/>
      <c r="AS885" s="22"/>
      <c r="AT885" s="22"/>
      <c r="AU885" s="22"/>
      <c r="AV885" s="22"/>
      <c r="AW885" s="22"/>
      <c r="AX885" s="22"/>
      <c r="AY885" s="22"/>
      <c r="AZ885" s="22"/>
      <c r="BA885" s="22"/>
      <c r="BB885" s="22"/>
      <c r="BC885" s="22"/>
      <c r="BD885" s="22"/>
      <c r="BE885" s="22"/>
      <c r="BF885" s="22"/>
      <c r="BG885" s="22"/>
      <c r="BH885" s="22"/>
      <c r="BI885" s="22"/>
      <c r="BJ885" s="22"/>
      <c r="BK885" s="22"/>
      <c r="BL885" s="22"/>
      <c r="BM885" s="22"/>
      <c r="BN885" s="22"/>
      <c r="BO885" s="22"/>
      <c r="BP885" s="22"/>
      <c r="BQ885" s="22"/>
      <c r="BR885" s="22"/>
      <c r="BS885" s="22"/>
      <c r="BT885" s="22"/>
      <c r="BU885" s="22"/>
      <c r="BV885" s="22"/>
      <c r="BW885" s="22"/>
      <c r="BX885" s="22"/>
      <c r="BY885" s="22"/>
      <c r="BZ885" s="22"/>
      <c r="CA885" s="22"/>
      <c r="CB885" s="22"/>
      <c r="CC885" s="22"/>
      <c r="CD885" s="22"/>
      <c r="CE885" s="22"/>
      <c r="CF885" s="22"/>
      <c r="CG885" s="22"/>
      <c r="CH885" s="22"/>
      <c r="CI885" s="22"/>
      <c r="CJ885" s="22"/>
      <c r="CK885" s="22"/>
      <c r="CL885" s="22"/>
      <c r="CM885" s="22"/>
      <c r="CN885" s="22"/>
      <c r="CO885" s="22"/>
      <c r="CP885" s="22"/>
      <c r="CQ885" s="22"/>
      <c r="CR885" s="22"/>
      <c r="CS885" s="22"/>
      <c r="CT885" s="22"/>
      <c r="CU885" s="22"/>
    </row>
    <row r="886" spans="1:99" ht="12.75" customHeight="1">
      <c r="A886" s="22"/>
      <c r="B886" s="63"/>
      <c r="C886" s="197"/>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c r="BO886" s="22"/>
      <c r="BP886" s="22"/>
      <c r="BQ886" s="22"/>
      <c r="BR886" s="22"/>
      <c r="BS886" s="22"/>
      <c r="BT886" s="22"/>
      <c r="BU886" s="22"/>
      <c r="BV886" s="22"/>
      <c r="BW886" s="22"/>
      <c r="BX886" s="22"/>
      <c r="BY886" s="22"/>
      <c r="BZ886" s="22"/>
      <c r="CA886" s="22"/>
      <c r="CB886" s="22"/>
      <c r="CC886" s="22"/>
      <c r="CD886" s="22"/>
      <c r="CE886" s="22"/>
      <c r="CF886" s="22"/>
      <c r="CG886" s="22"/>
      <c r="CH886" s="22"/>
      <c r="CI886" s="22"/>
      <c r="CJ886" s="22"/>
      <c r="CK886" s="22"/>
      <c r="CL886" s="22"/>
      <c r="CM886" s="22"/>
      <c r="CN886" s="22"/>
      <c r="CO886" s="22"/>
      <c r="CP886" s="22"/>
      <c r="CQ886" s="22"/>
      <c r="CR886" s="22"/>
      <c r="CS886" s="22"/>
      <c r="CT886" s="22"/>
      <c r="CU886" s="22"/>
    </row>
    <row r="887" spans="1:99" ht="12.75" customHeight="1">
      <c r="A887" s="22"/>
      <c r="B887" s="63"/>
      <c r="C887" s="197"/>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c r="AQ887" s="22"/>
      <c r="AR887" s="22"/>
      <c r="AS887" s="22"/>
      <c r="AT887" s="22"/>
      <c r="AU887" s="22"/>
      <c r="AV887" s="22"/>
      <c r="AW887" s="22"/>
      <c r="AX887" s="22"/>
      <c r="AY887" s="22"/>
      <c r="AZ887" s="22"/>
      <c r="BA887" s="22"/>
      <c r="BB887" s="22"/>
      <c r="BC887" s="22"/>
      <c r="BD887" s="22"/>
      <c r="BE887" s="22"/>
      <c r="BF887" s="22"/>
      <c r="BG887" s="22"/>
      <c r="BH887" s="22"/>
      <c r="BI887" s="22"/>
      <c r="BJ887" s="22"/>
      <c r="BK887" s="22"/>
      <c r="BL887" s="22"/>
      <c r="BM887" s="22"/>
      <c r="BN887" s="22"/>
      <c r="BO887" s="22"/>
      <c r="BP887" s="22"/>
      <c r="BQ887" s="22"/>
      <c r="BR887" s="22"/>
      <c r="BS887" s="22"/>
      <c r="BT887" s="22"/>
      <c r="BU887" s="22"/>
      <c r="BV887" s="22"/>
      <c r="BW887" s="22"/>
      <c r="BX887" s="22"/>
      <c r="BY887" s="22"/>
      <c r="BZ887" s="22"/>
      <c r="CA887" s="22"/>
      <c r="CB887" s="22"/>
      <c r="CC887" s="22"/>
      <c r="CD887" s="22"/>
      <c r="CE887" s="22"/>
      <c r="CF887" s="22"/>
      <c r="CG887" s="22"/>
      <c r="CH887" s="22"/>
      <c r="CI887" s="22"/>
      <c r="CJ887" s="22"/>
      <c r="CK887" s="22"/>
      <c r="CL887" s="22"/>
      <c r="CM887" s="22"/>
      <c r="CN887" s="22"/>
      <c r="CO887" s="22"/>
      <c r="CP887" s="22"/>
      <c r="CQ887" s="22"/>
      <c r="CR887" s="22"/>
      <c r="CS887" s="22"/>
      <c r="CT887" s="22"/>
      <c r="CU887" s="22"/>
    </row>
    <row r="888" spans="1:99" ht="12.75" customHeight="1">
      <c r="A888" s="22"/>
      <c r="B888" s="63"/>
      <c r="C888" s="197"/>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c r="AQ888" s="22"/>
      <c r="AR888" s="22"/>
      <c r="AS888" s="22"/>
      <c r="AT888" s="22"/>
      <c r="AU888" s="22"/>
      <c r="AV888" s="22"/>
      <c r="AW888" s="22"/>
      <c r="AX888" s="22"/>
      <c r="AY888" s="22"/>
      <c r="AZ888" s="22"/>
      <c r="BA888" s="22"/>
      <c r="BB888" s="22"/>
      <c r="BC888" s="22"/>
      <c r="BD888" s="22"/>
      <c r="BE888" s="22"/>
      <c r="BF888" s="22"/>
      <c r="BG888" s="22"/>
      <c r="BH888" s="22"/>
      <c r="BI888" s="22"/>
      <c r="BJ888" s="22"/>
      <c r="BK888" s="22"/>
      <c r="BL888" s="22"/>
      <c r="BM888" s="22"/>
      <c r="BN888" s="22"/>
      <c r="BO888" s="22"/>
      <c r="BP888" s="22"/>
      <c r="BQ888" s="22"/>
      <c r="BR888" s="22"/>
      <c r="BS888" s="22"/>
      <c r="BT888" s="22"/>
      <c r="BU888" s="22"/>
      <c r="BV888" s="22"/>
      <c r="BW888" s="22"/>
      <c r="BX888" s="22"/>
      <c r="BY888" s="22"/>
      <c r="BZ888" s="22"/>
      <c r="CA888" s="22"/>
      <c r="CB888" s="22"/>
      <c r="CC888" s="22"/>
      <c r="CD888" s="22"/>
      <c r="CE888" s="22"/>
      <c r="CF888" s="22"/>
      <c r="CG888" s="22"/>
      <c r="CH888" s="22"/>
      <c r="CI888" s="22"/>
      <c r="CJ888" s="22"/>
      <c r="CK888" s="22"/>
      <c r="CL888" s="22"/>
      <c r="CM888" s="22"/>
      <c r="CN888" s="22"/>
      <c r="CO888" s="22"/>
      <c r="CP888" s="22"/>
      <c r="CQ888" s="22"/>
      <c r="CR888" s="22"/>
      <c r="CS888" s="22"/>
      <c r="CT888" s="22"/>
      <c r="CU888" s="22"/>
    </row>
    <row r="889" spans="1:99" ht="12.75" customHeight="1">
      <c r="A889" s="22"/>
      <c r="B889" s="63"/>
      <c r="C889" s="197"/>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c r="AQ889" s="22"/>
      <c r="AR889" s="22"/>
      <c r="AS889" s="22"/>
      <c r="AT889" s="22"/>
      <c r="AU889" s="22"/>
      <c r="AV889" s="22"/>
      <c r="AW889" s="22"/>
      <c r="AX889" s="22"/>
      <c r="AY889" s="22"/>
      <c r="AZ889" s="22"/>
      <c r="BA889" s="22"/>
      <c r="BB889" s="22"/>
      <c r="BC889" s="22"/>
      <c r="BD889" s="22"/>
      <c r="BE889" s="22"/>
      <c r="BF889" s="22"/>
      <c r="BG889" s="22"/>
      <c r="BH889" s="22"/>
      <c r="BI889" s="22"/>
      <c r="BJ889" s="22"/>
      <c r="BK889" s="22"/>
      <c r="BL889" s="22"/>
      <c r="BM889" s="22"/>
      <c r="BN889" s="22"/>
      <c r="BO889" s="22"/>
      <c r="BP889" s="22"/>
      <c r="BQ889" s="22"/>
      <c r="BR889" s="22"/>
      <c r="BS889" s="22"/>
      <c r="BT889" s="22"/>
      <c r="BU889" s="22"/>
      <c r="BV889" s="22"/>
      <c r="BW889" s="22"/>
      <c r="BX889" s="22"/>
      <c r="BY889" s="22"/>
      <c r="BZ889" s="22"/>
      <c r="CA889" s="22"/>
      <c r="CB889" s="22"/>
      <c r="CC889" s="22"/>
      <c r="CD889" s="22"/>
      <c r="CE889" s="22"/>
      <c r="CF889" s="22"/>
      <c r="CG889" s="22"/>
      <c r="CH889" s="22"/>
      <c r="CI889" s="22"/>
      <c r="CJ889" s="22"/>
      <c r="CK889" s="22"/>
      <c r="CL889" s="22"/>
      <c r="CM889" s="22"/>
      <c r="CN889" s="22"/>
      <c r="CO889" s="22"/>
      <c r="CP889" s="22"/>
      <c r="CQ889" s="22"/>
      <c r="CR889" s="22"/>
      <c r="CS889" s="22"/>
      <c r="CT889" s="22"/>
      <c r="CU889" s="22"/>
    </row>
    <row r="890" spans="1:99" ht="12.75" customHeight="1">
      <c r="A890" s="22"/>
      <c r="B890" s="63"/>
      <c r="C890" s="197"/>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c r="AQ890" s="22"/>
      <c r="AR890" s="22"/>
      <c r="AS890" s="22"/>
      <c r="AT890" s="22"/>
      <c r="AU890" s="22"/>
      <c r="AV890" s="22"/>
      <c r="AW890" s="22"/>
      <c r="AX890" s="22"/>
      <c r="AY890" s="22"/>
      <c r="AZ890" s="22"/>
      <c r="BA890" s="22"/>
      <c r="BB890" s="22"/>
      <c r="BC890" s="22"/>
      <c r="BD890" s="22"/>
      <c r="BE890" s="22"/>
      <c r="BF890" s="22"/>
      <c r="BG890" s="22"/>
      <c r="BH890" s="22"/>
      <c r="BI890" s="22"/>
      <c r="BJ890" s="22"/>
      <c r="BK890" s="22"/>
      <c r="BL890" s="22"/>
      <c r="BM890" s="22"/>
      <c r="BN890" s="22"/>
      <c r="BO890" s="22"/>
      <c r="BP890" s="22"/>
      <c r="BQ890" s="22"/>
      <c r="BR890" s="22"/>
      <c r="BS890" s="22"/>
      <c r="BT890" s="22"/>
      <c r="BU890" s="22"/>
      <c r="BV890" s="22"/>
      <c r="BW890" s="22"/>
      <c r="BX890" s="22"/>
      <c r="BY890" s="22"/>
      <c r="BZ890" s="22"/>
      <c r="CA890" s="22"/>
      <c r="CB890" s="22"/>
      <c r="CC890" s="22"/>
      <c r="CD890" s="22"/>
      <c r="CE890" s="22"/>
      <c r="CF890" s="22"/>
      <c r="CG890" s="22"/>
      <c r="CH890" s="22"/>
      <c r="CI890" s="22"/>
      <c r="CJ890" s="22"/>
      <c r="CK890" s="22"/>
      <c r="CL890" s="22"/>
      <c r="CM890" s="22"/>
      <c r="CN890" s="22"/>
      <c r="CO890" s="22"/>
      <c r="CP890" s="22"/>
      <c r="CQ890" s="22"/>
      <c r="CR890" s="22"/>
      <c r="CS890" s="22"/>
      <c r="CT890" s="22"/>
      <c r="CU890" s="22"/>
    </row>
    <row r="891" spans="1:99" ht="12.75" customHeight="1">
      <c r="A891" s="22"/>
      <c r="B891" s="63"/>
      <c r="C891" s="197"/>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c r="AQ891" s="22"/>
      <c r="AR891" s="22"/>
      <c r="AS891" s="22"/>
      <c r="AT891" s="22"/>
      <c r="AU891" s="22"/>
      <c r="AV891" s="22"/>
      <c r="AW891" s="22"/>
      <c r="AX891" s="22"/>
      <c r="AY891" s="22"/>
      <c r="AZ891" s="22"/>
      <c r="BA891" s="22"/>
      <c r="BB891" s="22"/>
      <c r="BC891" s="22"/>
      <c r="BD891" s="22"/>
      <c r="BE891" s="22"/>
      <c r="BF891" s="22"/>
      <c r="BG891" s="22"/>
      <c r="BH891" s="22"/>
      <c r="BI891" s="22"/>
      <c r="BJ891" s="22"/>
      <c r="BK891" s="22"/>
      <c r="BL891" s="22"/>
      <c r="BM891" s="22"/>
      <c r="BN891" s="22"/>
      <c r="BO891" s="22"/>
      <c r="BP891" s="22"/>
      <c r="BQ891" s="22"/>
      <c r="BR891" s="22"/>
      <c r="BS891" s="22"/>
      <c r="BT891" s="22"/>
      <c r="BU891" s="22"/>
      <c r="BV891" s="22"/>
      <c r="BW891" s="22"/>
      <c r="BX891" s="22"/>
      <c r="BY891" s="22"/>
      <c r="BZ891" s="22"/>
      <c r="CA891" s="22"/>
      <c r="CB891" s="22"/>
      <c r="CC891" s="22"/>
      <c r="CD891" s="22"/>
      <c r="CE891" s="22"/>
      <c r="CF891" s="22"/>
      <c r="CG891" s="22"/>
      <c r="CH891" s="22"/>
      <c r="CI891" s="22"/>
      <c r="CJ891" s="22"/>
      <c r="CK891" s="22"/>
      <c r="CL891" s="22"/>
      <c r="CM891" s="22"/>
      <c r="CN891" s="22"/>
      <c r="CO891" s="22"/>
      <c r="CP891" s="22"/>
      <c r="CQ891" s="22"/>
      <c r="CR891" s="22"/>
      <c r="CS891" s="22"/>
      <c r="CT891" s="22"/>
      <c r="CU891" s="22"/>
    </row>
    <row r="892" spans="1:99" ht="12.75" customHeight="1">
      <c r="A892" s="22"/>
      <c r="B892" s="63"/>
      <c r="C892" s="197"/>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c r="AQ892" s="22"/>
      <c r="AR892" s="22"/>
      <c r="AS892" s="22"/>
      <c r="AT892" s="22"/>
      <c r="AU892" s="22"/>
      <c r="AV892" s="22"/>
      <c r="AW892" s="22"/>
      <c r="AX892" s="22"/>
      <c r="AY892" s="22"/>
      <c r="AZ892" s="22"/>
      <c r="BA892" s="22"/>
      <c r="BB892" s="22"/>
      <c r="BC892" s="22"/>
      <c r="BD892" s="22"/>
      <c r="BE892" s="22"/>
      <c r="BF892" s="22"/>
      <c r="BG892" s="22"/>
      <c r="BH892" s="22"/>
      <c r="BI892" s="22"/>
      <c r="BJ892" s="22"/>
      <c r="BK892" s="22"/>
      <c r="BL892" s="22"/>
      <c r="BM892" s="22"/>
      <c r="BN892" s="22"/>
      <c r="BO892" s="22"/>
      <c r="BP892" s="22"/>
      <c r="BQ892" s="22"/>
      <c r="BR892" s="22"/>
      <c r="BS892" s="22"/>
      <c r="BT892" s="22"/>
      <c r="BU892" s="22"/>
      <c r="BV892" s="22"/>
      <c r="BW892" s="22"/>
      <c r="BX892" s="22"/>
      <c r="BY892" s="22"/>
      <c r="BZ892" s="22"/>
      <c r="CA892" s="22"/>
      <c r="CB892" s="22"/>
      <c r="CC892" s="22"/>
      <c r="CD892" s="22"/>
      <c r="CE892" s="22"/>
      <c r="CF892" s="22"/>
      <c r="CG892" s="22"/>
      <c r="CH892" s="22"/>
      <c r="CI892" s="22"/>
      <c r="CJ892" s="22"/>
      <c r="CK892" s="22"/>
      <c r="CL892" s="22"/>
      <c r="CM892" s="22"/>
      <c r="CN892" s="22"/>
      <c r="CO892" s="22"/>
      <c r="CP892" s="22"/>
      <c r="CQ892" s="22"/>
      <c r="CR892" s="22"/>
      <c r="CS892" s="22"/>
      <c r="CT892" s="22"/>
      <c r="CU892" s="22"/>
    </row>
    <row r="893" spans="1:99" ht="12.75" customHeight="1">
      <c r="A893" s="22"/>
      <c r="B893" s="63"/>
      <c r="C893" s="197"/>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c r="AQ893" s="22"/>
      <c r="AR893" s="22"/>
      <c r="AS893" s="22"/>
      <c r="AT893" s="22"/>
      <c r="AU893" s="22"/>
      <c r="AV893" s="22"/>
      <c r="AW893" s="22"/>
      <c r="AX893" s="22"/>
      <c r="AY893" s="22"/>
      <c r="AZ893" s="22"/>
      <c r="BA893" s="22"/>
      <c r="BB893" s="22"/>
      <c r="BC893" s="22"/>
      <c r="BD893" s="22"/>
      <c r="BE893" s="22"/>
      <c r="BF893" s="22"/>
      <c r="BG893" s="22"/>
      <c r="BH893" s="22"/>
      <c r="BI893" s="22"/>
      <c r="BJ893" s="22"/>
      <c r="BK893" s="22"/>
      <c r="BL893" s="22"/>
      <c r="BM893" s="22"/>
      <c r="BN893" s="22"/>
      <c r="BO893" s="22"/>
      <c r="BP893" s="22"/>
      <c r="BQ893" s="22"/>
      <c r="BR893" s="22"/>
      <c r="BS893" s="22"/>
      <c r="BT893" s="22"/>
      <c r="BU893" s="22"/>
      <c r="BV893" s="22"/>
      <c r="BW893" s="22"/>
      <c r="BX893" s="22"/>
      <c r="BY893" s="22"/>
      <c r="BZ893" s="22"/>
      <c r="CA893" s="22"/>
      <c r="CB893" s="22"/>
      <c r="CC893" s="22"/>
      <c r="CD893" s="22"/>
      <c r="CE893" s="22"/>
      <c r="CF893" s="22"/>
      <c r="CG893" s="22"/>
      <c r="CH893" s="22"/>
      <c r="CI893" s="22"/>
      <c r="CJ893" s="22"/>
      <c r="CK893" s="22"/>
      <c r="CL893" s="22"/>
      <c r="CM893" s="22"/>
      <c r="CN893" s="22"/>
      <c r="CO893" s="22"/>
      <c r="CP893" s="22"/>
      <c r="CQ893" s="22"/>
      <c r="CR893" s="22"/>
      <c r="CS893" s="22"/>
      <c r="CT893" s="22"/>
      <c r="CU893" s="22"/>
    </row>
    <row r="894" spans="1:99" ht="12.75" customHeight="1">
      <c r="A894" s="22"/>
      <c r="B894" s="63"/>
      <c r="C894" s="197"/>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2"/>
      <c r="AW894" s="22"/>
      <c r="AX894" s="22"/>
      <c r="AY894" s="22"/>
      <c r="AZ894" s="22"/>
      <c r="BA894" s="22"/>
      <c r="BB894" s="22"/>
      <c r="BC894" s="22"/>
      <c r="BD894" s="22"/>
      <c r="BE894" s="22"/>
      <c r="BF894" s="22"/>
      <c r="BG894" s="22"/>
      <c r="BH894" s="22"/>
      <c r="BI894" s="22"/>
      <c r="BJ894" s="22"/>
      <c r="BK894" s="22"/>
      <c r="BL894" s="22"/>
      <c r="BM894" s="22"/>
      <c r="BN894" s="22"/>
      <c r="BO894" s="22"/>
      <c r="BP894" s="22"/>
      <c r="BQ894" s="22"/>
      <c r="BR894" s="22"/>
      <c r="BS894" s="22"/>
      <c r="BT894" s="22"/>
      <c r="BU894" s="22"/>
      <c r="BV894" s="22"/>
      <c r="BW894" s="22"/>
      <c r="BX894" s="22"/>
      <c r="BY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row>
    <row r="895" spans="1:99" ht="12.75" customHeight="1">
      <c r="A895" s="22"/>
      <c r="B895" s="63"/>
      <c r="C895" s="197"/>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c r="AQ895" s="22"/>
      <c r="AR895" s="22"/>
      <c r="AS895" s="22"/>
      <c r="AT895" s="22"/>
      <c r="AU895" s="22"/>
      <c r="AV895" s="22"/>
      <c r="AW895" s="22"/>
      <c r="AX895" s="22"/>
      <c r="AY895" s="22"/>
      <c r="AZ895" s="22"/>
      <c r="BA895" s="22"/>
      <c r="BB895" s="22"/>
      <c r="BC895" s="22"/>
      <c r="BD895" s="22"/>
      <c r="BE895" s="22"/>
      <c r="BF895" s="22"/>
      <c r="BG895" s="22"/>
      <c r="BH895" s="22"/>
      <c r="BI895" s="22"/>
      <c r="BJ895" s="22"/>
      <c r="BK895" s="22"/>
      <c r="BL895" s="22"/>
      <c r="BM895" s="22"/>
      <c r="BN895" s="22"/>
      <c r="BO895" s="22"/>
      <c r="BP895" s="22"/>
      <c r="BQ895" s="22"/>
      <c r="BR895" s="22"/>
      <c r="BS895" s="22"/>
      <c r="BT895" s="22"/>
      <c r="BU895" s="22"/>
      <c r="BV895" s="22"/>
      <c r="BW895" s="22"/>
      <c r="BX895" s="22"/>
      <c r="BY895" s="22"/>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row>
    <row r="896" spans="1:99" ht="12.75" customHeight="1">
      <c r="A896" s="22"/>
      <c r="B896" s="63"/>
      <c r="C896" s="197"/>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c r="AQ896" s="22"/>
      <c r="AR896" s="22"/>
      <c r="AS896" s="22"/>
      <c r="AT896" s="22"/>
      <c r="AU896" s="22"/>
      <c r="AV896" s="22"/>
      <c r="AW896" s="22"/>
      <c r="AX896" s="22"/>
      <c r="AY896" s="22"/>
      <c r="AZ896" s="22"/>
      <c r="BA896" s="22"/>
      <c r="BB896" s="22"/>
      <c r="BC896" s="22"/>
      <c r="BD896" s="22"/>
      <c r="BE896" s="22"/>
      <c r="BF896" s="22"/>
      <c r="BG896" s="22"/>
      <c r="BH896" s="22"/>
      <c r="BI896" s="22"/>
      <c r="BJ896" s="22"/>
      <c r="BK896" s="22"/>
      <c r="BL896" s="22"/>
      <c r="BM896" s="22"/>
      <c r="BN896" s="22"/>
      <c r="BO896" s="22"/>
      <c r="BP896" s="22"/>
      <c r="BQ896" s="22"/>
      <c r="BR896" s="22"/>
      <c r="BS896" s="22"/>
      <c r="BT896" s="22"/>
      <c r="BU896" s="22"/>
      <c r="BV896" s="22"/>
      <c r="BW896" s="22"/>
      <c r="BX896" s="22"/>
      <c r="BY896" s="22"/>
      <c r="BZ896" s="22"/>
      <c r="CA896" s="22"/>
      <c r="CB896" s="22"/>
      <c r="CC896" s="22"/>
      <c r="CD896" s="22"/>
      <c r="CE896" s="22"/>
      <c r="CF896" s="22"/>
      <c r="CG896" s="22"/>
      <c r="CH896" s="22"/>
      <c r="CI896" s="22"/>
      <c r="CJ896" s="22"/>
      <c r="CK896" s="22"/>
      <c r="CL896" s="22"/>
      <c r="CM896" s="22"/>
      <c r="CN896" s="22"/>
      <c r="CO896" s="22"/>
      <c r="CP896" s="22"/>
      <c r="CQ896" s="22"/>
      <c r="CR896" s="22"/>
      <c r="CS896" s="22"/>
      <c r="CT896" s="22"/>
      <c r="CU896" s="22"/>
    </row>
    <row r="897" spans="1:99" ht="12.75" customHeight="1">
      <c r="A897" s="22"/>
      <c r="B897" s="63"/>
      <c r="C897" s="197"/>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c r="AQ897" s="22"/>
      <c r="AR897" s="22"/>
      <c r="AS897" s="22"/>
      <c r="AT897" s="22"/>
      <c r="AU897" s="22"/>
      <c r="AV897" s="22"/>
      <c r="AW897" s="22"/>
      <c r="AX897" s="22"/>
      <c r="AY897" s="22"/>
      <c r="AZ897" s="22"/>
      <c r="BA897" s="22"/>
      <c r="BB897" s="22"/>
      <c r="BC897" s="22"/>
      <c r="BD897" s="22"/>
      <c r="BE897" s="22"/>
      <c r="BF897" s="22"/>
      <c r="BG897" s="22"/>
      <c r="BH897" s="22"/>
      <c r="BI897" s="22"/>
      <c r="BJ897" s="22"/>
      <c r="BK897" s="22"/>
      <c r="BL897" s="22"/>
      <c r="BM897" s="22"/>
      <c r="BN897" s="22"/>
      <c r="BO897" s="22"/>
      <c r="BP897" s="22"/>
      <c r="BQ897" s="22"/>
      <c r="BR897" s="22"/>
      <c r="BS897" s="22"/>
      <c r="BT897" s="22"/>
      <c r="BU897" s="22"/>
      <c r="BV897" s="22"/>
      <c r="BW897" s="22"/>
      <c r="BX897" s="22"/>
      <c r="BY897" s="22"/>
      <c r="BZ897" s="22"/>
      <c r="CA897" s="22"/>
      <c r="CB897" s="22"/>
      <c r="CC897" s="22"/>
      <c r="CD897" s="22"/>
      <c r="CE897" s="22"/>
      <c r="CF897" s="22"/>
      <c r="CG897" s="22"/>
      <c r="CH897" s="22"/>
      <c r="CI897" s="22"/>
      <c r="CJ897" s="22"/>
      <c r="CK897" s="22"/>
      <c r="CL897" s="22"/>
      <c r="CM897" s="22"/>
      <c r="CN897" s="22"/>
      <c r="CO897" s="22"/>
      <c r="CP897" s="22"/>
      <c r="CQ897" s="22"/>
      <c r="CR897" s="22"/>
      <c r="CS897" s="22"/>
      <c r="CT897" s="22"/>
      <c r="CU897" s="22"/>
    </row>
    <row r="898" spans="1:99" ht="12.75" customHeight="1">
      <c r="A898" s="22"/>
      <c r="B898" s="63"/>
      <c r="C898" s="197"/>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c r="AQ898" s="22"/>
      <c r="AR898" s="22"/>
      <c r="AS898" s="22"/>
      <c r="AT898" s="22"/>
      <c r="AU898" s="22"/>
      <c r="AV898" s="22"/>
      <c r="AW898" s="22"/>
      <c r="AX898" s="22"/>
      <c r="AY898" s="22"/>
      <c r="AZ898" s="22"/>
      <c r="BA898" s="22"/>
      <c r="BB898" s="22"/>
      <c r="BC898" s="22"/>
      <c r="BD898" s="22"/>
      <c r="BE898" s="22"/>
      <c r="BF898" s="22"/>
      <c r="BG898" s="22"/>
      <c r="BH898" s="22"/>
      <c r="BI898" s="22"/>
      <c r="BJ898" s="22"/>
      <c r="BK898" s="22"/>
      <c r="BL898" s="22"/>
      <c r="BM898" s="22"/>
      <c r="BN898" s="22"/>
      <c r="BO898" s="22"/>
      <c r="BP898" s="22"/>
      <c r="BQ898" s="22"/>
      <c r="BR898" s="22"/>
      <c r="BS898" s="22"/>
      <c r="BT898" s="22"/>
      <c r="BU898" s="22"/>
      <c r="BV898" s="22"/>
      <c r="BW898" s="22"/>
      <c r="BX898" s="22"/>
      <c r="BY898" s="22"/>
      <c r="BZ898" s="22"/>
      <c r="CA898" s="22"/>
      <c r="CB898" s="22"/>
      <c r="CC898" s="22"/>
      <c r="CD898" s="22"/>
      <c r="CE898" s="22"/>
      <c r="CF898" s="22"/>
      <c r="CG898" s="22"/>
      <c r="CH898" s="22"/>
      <c r="CI898" s="22"/>
      <c r="CJ898" s="22"/>
      <c r="CK898" s="22"/>
      <c r="CL898" s="22"/>
      <c r="CM898" s="22"/>
      <c r="CN898" s="22"/>
      <c r="CO898" s="22"/>
      <c r="CP898" s="22"/>
      <c r="CQ898" s="22"/>
      <c r="CR898" s="22"/>
      <c r="CS898" s="22"/>
      <c r="CT898" s="22"/>
      <c r="CU898" s="22"/>
    </row>
    <row r="899" spans="1:99" ht="12.75" customHeight="1">
      <c r="A899" s="22"/>
      <c r="B899" s="63"/>
      <c r="C899" s="197"/>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c r="AQ899" s="22"/>
      <c r="AR899" s="22"/>
      <c r="AS899" s="22"/>
      <c r="AT899" s="22"/>
      <c r="AU899" s="22"/>
      <c r="AV899" s="22"/>
      <c r="AW899" s="22"/>
      <c r="AX899" s="22"/>
      <c r="AY899" s="22"/>
      <c r="AZ899" s="22"/>
      <c r="BA899" s="22"/>
      <c r="BB899" s="22"/>
      <c r="BC899" s="22"/>
      <c r="BD899" s="22"/>
      <c r="BE899" s="22"/>
      <c r="BF899" s="22"/>
      <c r="BG899" s="22"/>
      <c r="BH899" s="22"/>
      <c r="BI899" s="22"/>
      <c r="BJ899" s="22"/>
      <c r="BK899" s="22"/>
      <c r="BL899" s="22"/>
      <c r="BM899" s="22"/>
      <c r="BN899" s="22"/>
      <c r="BO899" s="22"/>
      <c r="BP899" s="22"/>
      <c r="BQ899" s="22"/>
      <c r="BR899" s="22"/>
      <c r="BS899" s="22"/>
      <c r="BT899" s="22"/>
      <c r="BU899" s="22"/>
      <c r="BV899" s="22"/>
      <c r="BW899" s="22"/>
      <c r="BX899" s="22"/>
      <c r="BY899" s="22"/>
      <c r="BZ899" s="22"/>
      <c r="CA899" s="22"/>
      <c r="CB899" s="22"/>
      <c r="CC899" s="22"/>
      <c r="CD899" s="22"/>
      <c r="CE899" s="22"/>
      <c r="CF899" s="22"/>
      <c r="CG899" s="22"/>
      <c r="CH899" s="22"/>
      <c r="CI899" s="22"/>
      <c r="CJ899" s="22"/>
      <c r="CK899" s="22"/>
      <c r="CL899" s="22"/>
      <c r="CM899" s="22"/>
      <c r="CN899" s="22"/>
      <c r="CO899" s="22"/>
      <c r="CP899" s="22"/>
      <c r="CQ899" s="22"/>
      <c r="CR899" s="22"/>
      <c r="CS899" s="22"/>
      <c r="CT899" s="22"/>
      <c r="CU899" s="22"/>
    </row>
    <row r="900" spans="1:99" ht="12.75" customHeight="1">
      <c r="A900" s="22"/>
      <c r="B900" s="63"/>
      <c r="C900" s="197"/>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c r="AQ900" s="22"/>
      <c r="AR900" s="22"/>
      <c r="AS900" s="22"/>
      <c r="AT900" s="22"/>
      <c r="AU900" s="22"/>
      <c r="AV900" s="22"/>
      <c r="AW900" s="22"/>
      <c r="AX900" s="22"/>
      <c r="AY900" s="22"/>
      <c r="AZ900" s="22"/>
      <c r="BA900" s="22"/>
      <c r="BB900" s="22"/>
      <c r="BC900" s="22"/>
      <c r="BD900" s="22"/>
      <c r="BE900" s="22"/>
      <c r="BF900" s="22"/>
      <c r="BG900" s="22"/>
      <c r="BH900" s="22"/>
      <c r="BI900" s="22"/>
      <c r="BJ900" s="22"/>
      <c r="BK900" s="22"/>
      <c r="BL900" s="22"/>
      <c r="BM900" s="22"/>
      <c r="BN900" s="22"/>
      <c r="BO900" s="22"/>
      <c r="BP900" s="22"/>
      <c r="BQ900" s="22"/>
      <c r="BR900" s="22"/>
      <c r="BS900" s="22"/>
      <c r="BT900" s="22"/>
      <c r="BU900" s="22"/>
      <c r="BV900" s="22"/>
      <c r="BW900" s="22"/>
      <c r="BX900" s="22"/>
      <c r="BY900" s="22"/>
      <c r="BZ900" s="22"/>
      <c r="CA900" s="22"/>
      <c r="CB900" s="22"/>
      <c r="CC900" s="22"/>
      <c r="CD900" s="22"/>
      <c r="CE900" s="22"/>
      <c r="CF900" s="22"/>
      <c r="CG900" s="22"/>
      <c r="CH900" s="22"/>
      <c r="CI900" s="22"/>
      <c r="CJ900" s="22"/>
      <c r="CK900" s="22"/>
      <c r="CL900" s="22"/>
      <c r="CM900" s="22"/>
      <c r="CN900" s="22"/>
      <c r="CO900" s="22"/>
      <c r="CP900" s="22"/>
      <c r="CQ900" s="22"/>
      <c r="CR900" s="22"/>
      <c r="CS900" s="22"/>
      <c r="CT900" s="22"/>
      <c r="CU900" s="22"/>
    </row>
    <row r="901" spans="1:99" ht="12.75" customHeight="1">
      <c r="A901" s="22"/>
      <c r="B901" s="63"/>
      <c r="C901" s="197"/>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c r="AQ901" s="22"/>
      <c r="AR901" s="22"/>
      <c r="AS901" s="22"/>
      <c r="AT901" s="22"/>
      <c r="AU901" s="22"/>
      <c r="AV901" s="22"/>
      <c r="AW901" s="22"/>
      <c r="AX901" s="22"/>
      <c r="AY901" s="22"/>
      <c r="AZ901" s="22"/>
      <c r="BA901" s="22"/>
      <c r="BB901" s="22"/>
      <c r="BC901" s="22"/>
      <c r="BD901" s="22"/>
      <c r="BE901" s="22"/>
      <c r="BF901" s="22"/>
      <c r="BG901" s="22"/>
      <c r="BH901" s="22"/>
      <c r="BI901" s="22"/>
      <c r="BJ901" s="22"/>
      <c r="BK901" s="22"/>
      <c r="BL901" s="22"/>
      <c r="BM901" s="22"/>
      <c r="BN901" s="22"/>
      <c r="BO901" s="22"/>
      <c r="BP901" s="22"/>
      <c r="BQ901" s="22"/>
      <c r="BR901" s="22"/>
      <c r="BS901" s="22"/>
      <c r="BT901" s="22"/>
      <c r="BU901" s="22"/>
      <c r="BV901" s="22"/>
      <c r="BW901" s="22"/>
      <c r="BX901" s="22"/>
      <c r="BY901" s="22"/>
      <c r="BZ901" s="22"/>
      <c r="CA901" s="22"/>
      <c r="CB901" s="22"/>
      <c r="CC901" s="22"/>
      <c r="CD901" s="22"/>
      <c r="CE901" s="22"/>
      <c r="CF901" s="22"/>
      <c r="CG901" s="22"/>
      <c r="CH901" s="22"/>
      <c r="CI901" s="22"/>
      <c r="CJ901" s="22"/>
      <c r="CK901" s="22"/>
      <c r="CL901" s="22"/>
      <c r="CM901" s="22"/>
      <c r="CN901" s="22"/>
      <c r="CO901" s="22"/>
      <c r="CP901" s="22"/>
      <c r="CQ901" s="22"/>
      <c r="CR901" s="22"/>
      <c r="CS901" s="22"/>
      <c r="CT901" s="22"/>
      <c r="CU901" s="22"/>
    </row>
    <row r="902" spans="1:99" ht="12.75" customHeight="1">
      <c r="A902" s="22"/>
      <c r="B902" s="63"/>
      <c r="C902" s="197"/>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2"/>
      <c r="AW902" s="22"/>
      <c r="AX902" s="22"/>
      <c r="AY902" s="22"/>
      <c r="AZ902" s="22"/>
      <c r="BA902" s="22"/>
      <c r="BB902" s="22"/>
      <c r="BC902" s="22"/>
      <c r="BD902" s="22"/>
      <c r="BE902" s="22"/>
      <c r="BF902" s="22"/>
      <c r="BG902" s="22"/>
      <c r="BH902" s="22"/>
      <c r="BI902" s="22"/>
      <c r="BJ902" s="22"/>
      <c r="BK902" s="22"/>
      <c r="BL902" s="22"/>
      <c r="BM902" s="22"/>
      <c r="BN902" s="22"/>
      <c r="BO902" s="22"/>
      <c r="BP902" s="22"/>
      <c r="BQ902" s="22"/>
      <c r="BR902" s="22"/>
      <c r="BS902" s="22"/>
      <c r="BT902" s="22"/>
      <c r="BU902" s="22"/>
      <c r="BV902" s="22"/>
      <c r="BW902" s="22"/>
      <c r="BX902" s="22"/>
      <c r="BY902" s="22"/>
      <c r="BZ902" s="22"/>
      <c r="CA902" s="22"/>
      <c r="CB902" s="22"/>
      <c r="CC902" s="22"/>
      <c r="CD902" s="22"/>
      <c r="CE902" s="22"/>
      <c r="CF902" s="22"/>
      <c r="CG902" s="22"/>
      <c r="CH902" s="22"/>
      <c r="CI902" s="22"/>
      <c r="CJ902" s="22"/>
      <c r="CK902" s="22"/>
      <c r="CL902" s="22"/>
      <c r="CM902" s="22"/>
      <c r="CN902" s="22"/>
      <c r="CO902" s="22"/>
      <c r="CP902" s="22"/>
      <c r="CQ902" s="22"/>
      <c r="CR902" s="22"/>
      <c r="CS902" s="22"/>
      <c r="CT902" s="22"/>
      <c r="CU902" s="22"/>
    </row>
    <row r="903" spans="1:99" ht="12.75" customHeight="1">
      <c r="A903" s="22"/>
      <c r="B903" s="63"/>
      <c r="C903" s="197"/>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c r="AQ903" s="22"/>
      <c r="AR903" s="22"/>
      <c r="AS903" s="22"/>
      <c r="AT903" s="22"/>
      <c r="AU903" s="22"/>
      <c r="AV903" s="22"/>
      <c r="AW903" s="22"/>
      <c r="AX903" s="22"/>
      <c r="AY903" s="22"/>
      <c r="AZ903" s="22"/>
      <c r="BA903" s="22"/>
      <c r="BB903" s="22"/>
      <c r="BC903" s="22"/>
      <c r="BD903" s="22"/>
      <c r="BE903" s="22"/>
      <c r="BF903" s="22"/>
      <c r="BG903" s="22"/>
      <c r="BH903" s="22"/>
      <c r="BI903" s="22"/>
      <c r="BJ903" s="22"/>
      <c r="BK903" s="22"/>
      <c r="BL903" s="22"/>
      <c r="BM903" s="22"/>
      <c r="BN903" s="22"/>
      <c r="BO903" s="22"/>
      <c r="BP903" s="22"/>
      <c r="BQ903" s="22"/>
      <c r="BR903" s="22"/>
      <c r="BS903" s="22"/>
      <c r="BT903" s="22"/>
      <c r="BU903" s="22"/>
      <c r="BV903" s="22"/>
      <c r="BW903" s="22"/>
      <c r="BX903" s="22"/>
      <c r="BY903" s="22"/>
      <c r="BZ903" s="22"/>
      <c r="CA903" s="22"/>
      <c r="CB903" s="22"/>
      <c r="CC903" s="22"/>
      <c r="CD903" s="22"/>
      <c r="CE903" s="22"/>
      <c r="CF903" s="22"/>
      <c r="CG903" s="22"/>
      <c r="CH903" s="22"/>
      <c r="CI903" s="22"/>
      <c r="CJ903" s="22"/>
      <c r="CK903" s="22"/>
      <c r="CL903" s="22"/>
      <c r="CM903" s="22"/>
      <c r="CN903" s="22"/>
      <c r="CO903" s="22"/>
      <c r="CP903" s="22"/>
      <c r="CQ903" s="22"/>
      <c r="CR903" s="22"/>
      <c r="CS903" s="22"/>
      <c r="CT903" s="22"/>
      <c r="CU903" s="22"/>
    </row>
    <row r="904" spans="1:99" ht="12.75" customHeight="1">
      <c r="A904" s="22"/>
      <c r="B904" s="63"/>
      <c r="C904" s="197"/>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c r="AQ904" s="22"/>
      <c r="AR904" s="22"/>
      <c r="AS904" s="22"/>
      <c r="AT904" s="22"/>
      <c r="AU904" s="22"/>
      <c r="AV904" s="22"/>
      <c r="AW904" s="22"/>
      <c r="AX904" s="22"/>
      <c r="AY904" s="22"/>
      <c r="AZ904" s="22"/>
      <c r="BA904" s="22"/>
      <c r="BB904" s="22"/>
      <c r="BC904" s="22"/>
      <c r="BD904" s="22"/>
      <c r="BE904" s="22"/>
      <c r="BF904" s="22"/>
      <c r="BG904" s="22"/>
      <c r="BH904" s="22"/>
      <c r="BI904" s="22"/>
      <c r="BJ904" s="22"/>
      <c r="BK904" s="22"/>
      <c r="BL904" s="22"/>
      <c r="BM904" s="22"/>
      <c r="BN904" s="22"/>
      <c r="BO904" s="22"/>
      <c r="BP904" s="22"/>
      <c r="BQ904" s="22"/>
      <c r="BR904" s="22"/>
      <c r="BS904" s="22"/>
      <c r="BT904" s="22"/>
      <c r="BU904" s="22"/>
      <c r="BV904" s="22"/>
      <c r="BW904" s="22"/>
      <c r="BX904" s="22"/>
      <c r="BY904" s="22"/>
      <c r="BZ904" s="22"/>
      <c r="CA904" s="22"/>
      <c r="CB904" s="22"/>
      <c r="CC904" s="22"/>
      <c r="CD904" s="22"/>
      <c r="CE904" s="22"/>
      <c r="CF904" s="22"/>
      <c r="CG904" s="22"/>
      <c r="CH904" s="22"/>
      <c r="CI904" s="22"/>
      <c r="CJ904" s="22"/>
      <c r="CK904" s="22"/>
      <c r="CL904" s="22"/>
      <c r="CM904" s="22"/>
      <c r="CN904" s="22"/>
      <c r="CO904" s="22"/>
      <c r="CP904" s="22"/>
      <c r="CQ904" s="22"/>
      <c r="CR904" s="22"/>
      <c r="CS904" s="22"/>
      <c r="CT904" s="22"/>
      <c r="CU904" s="22"/>
    </row>
    <row r="905" spans="1:99" ht="12.75" customHeight="1">
      <c r="A905" s="22"/>
      <c r="B905" s="63"/>
      <c r="C905" s="197"/>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c r="AQ905" s="22"/>
      <c r="AR905" s="22"/>
      <c r="AS905" s="22"/>
      <c r="AT905" s="22"/>
      <c r="AU905" s="22"/>
      <c r="AV905" s="22"/>
      <c r="AW905" s="22"/>
      <c r="AX905" s="22"/>
      <c r="AY905" s="22"/>
      <c r="AZ905" s="22"/>
      <c r="BA905" s="22"/>
      <c r="BB905" s="22"/>
      <c r="BC905" s="22"/>
      <c r="BD905" s="22"/>
      <c r="BE905" s="22"/>
      <c r="BF905" s="22"/>
      <c r="BG905" s="22"/>
      <c r="BH905" s="22"/>
      <c r="BI905" s="22"/>
      <c r="BJ905" s="22"/>
      <c r="BK905" s="22"/>
      <c r="BL905" s="22"/>
      <c r="BM905" s="22"/>
      <c r="BN905" s="22"/>
      <c r="BO905" s="22"/>
      <c r="BP905" s="22"/>
      <c r="BQ905" s="22"/>
      <c r="BR905" s="22"/>
      <c r="BS905" s="22"/>
      <c r="BT905" s="22"/>
      <c r="BU905" s="22"/>
      <c r="BV905" s="22"/>
      <c r="BW905" s="22"/>
      <c r="BX905" s="22"/>
      <c r="BY905" s="22"/>
      <c r="BZ905" s="22"/>
      <c r="CA905" s="22"/>
      <c r="CB905" s="22"/>
      <c r="CC905" s="22"/>
      <c r="CD905" s="22"/>
      <c r="CE905" s="22"/>
      <c r="CF905" s="22"/>
      <c r="CG905" s="22"/>
      <c r="CH905" s="22"/>
      <c r="CI905" s="22"/>
      <c r="CJ905" s="22"/>
      <c r="CK905" s="22"/>
      <c r="CL905" s="22"/>
      <c r="CM905" s="22"/>
      <c r="CN905" s="22"/>
      <c r="CO905" s="22"/>
      <c r="CP905" s="22"/>
      <c r="CQ905" s="22"/>
      <c r="CR905" s="22"/>
      <c r="CS905" s="22"/>
      <c r="CT905" s="22"/>
      <c r="CU905" s="22"/>
    </row>
    <row r="906" spans="1:99" ht="12.75" customHeight="1">
      <c r="A906" s="22"/>
      <c r="B906" s="63"/>
      <c r="C906" s="197"/>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c r="AQ906" s="22"/>
      <c r="AR906" s="22"/>
      <c r="AS906" s="22"/>
      <c r="AT906" s="22"/>
      <c r="AU906" s="22"/>
      <c r="AV906" s="22"/>
      <c r="AW906" s="22"/>
      <c r="AX906" s="22"/>
      <c r="AY906" s="22"/>
      <c r="AZ906" s="22"/>
      <c r="BA906" s="22"/>
      <c r="BB906" s="22"/>
      <c r="BC906" s="22"/>
      <c r="BD906" s="22"/>
      <c r="BE906" s="22"/>
      <c r="BF906" s="22"/>
      <c r="BG906" s="22"/>
      <c r="BH906" s="22"/>
      <c r="BI906" s="22"/>
      <c r="BJ906" s="22"/>
      <c r="BK906" s="22"/>
      <c r="BL906" s="22"/>
      <c r="BM906" s="22"/>
      <c r="BN906" s="22"/>
      <c r="BO906" s="22"/>
      <c r="BP906" s="22"/>
      <c r="BQ906" s="22"/>
      <c r="BR906" s="22"/>
      <c r="BS906" s="22"/>
      <c r="BT906" s="22"/>
      <c r="BU906" s="22"/>
      <c r="BV906" s="22"/>
      <c r="BW906" s="22"/>
      <c r="BX906" s="22"/>
      <c r="BY906" s="22"/>
      <c r="BZ906" s="22"/>
      <c r="CA906" s="22"/>
      <c r="CB906" s="22"/>
      <c r="CC906" s="22"/>
      <c r="CD906" s="22"/>
      <c r="CE906" s="22"/>
      <c r="CF906" s="22"/>
      <c r="CG906" s="22"/>
      <c r="CH906" s="22"/>
      <c r="CI906" s="22"/>
      <c r="CJ906" s="22"/>
      <c r="CK906" s="22"/>
      <c r="CL906" s="22"/>
      <c r="CM906" s="22"/>
      <c r="CN906" s="22"/>
      <c r="CO906" s="22"/>
      <c r="CP906" s="22"/>
      <c r="CQ906" s="22"/>
      <c r="CR906" s="22"/>
      <c r="CS906" s="22"/>
      <c r="CT906" s="22"/>
      <c r="CU906" s="22"/>
    </row>
    <row r="907" spans="1:99" ht="12.75" customHeight="1">
      <c r="A907" s="22"/>
      <c r="B907" s="63"/>
      <c r="C907" s="197"/>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c r="AQ907" s="22"/>
      <c r="AR907" s="22"/>
      <c r="AS907" s="22"/>
      <c r="AT907" s="22"/>
      <c r="AU907" s="22"/>
      <c r="AV907" s="22"/>
      <c r="AW907" s="22"/>
      <c r="AX907" s="22"/>
      <c r="AY907" s="22"/>
      <c r="AZ907" s="22"/>
      <c r="BA907" s="22"/>
      <c r="BB907" s="22"/>
      <c r="BC907" s="22"/>
      <c r="BD907" s="22"/>
      <c r="BE907" s="22"/>
      <c r="BF907" s="22"/>
      <c r="BG907" s="22"/>
      <c r="BH907" s="22"/>
      <c r="BI907" s="22"/>
      <c r="BJ907" s="22"/>
      <c r="BK907" s="22"/>
      <c r="BL907" s="22"/>
      <c r="BM907" s="22"/>
      <c r="BN907" s="22"/>
      <c r="BO907" s="22"/>
      <c r="BP907" s="22"/>
      <c r="BQ907" s="22"/>
      <c r="BR907" s="22"/>
      <c r="BS907" s="22"/>
      <c r="BT907" s="22"/>
      <c r="BU907" s="22"/>
      <c r="BV907" s="22"/>
      <c r="BW907" s="22"/>
      <c r="BX907" s="22"/>
      <c r="BY907" s="22"/>
      <c r="BZ907" s="22"/>
      <c r="CA907" s="22"/>
      <c r="CB907" s="22"/>
      <c r="CC907" s="22"/>
      <c r="CD907" s="22"/>
      <c r="CE907" s="22"/>
      <c r="CF907" s="22"/>
      <c r="CG907" s="22"/>
      <c r="CH907" s="22"/>
      <c r="CI907" s="22"/>
      <c r="CJ907" s="22"/>
      <c r="CK907" s="22"/>
      <c r="CL907" s="22"/>
      <c r="CM907" s="22"/>
      <c r="CN907" s="22"/>
      <c r="CO907" s="22"/>
      <c r="CP907" s="22"/>
      <c r="CQ907" s="22"/>
      <c r="CR907" s="22"/>
      <c r="CS907" s="22"/>
      <c r="CT907" s="22"/>
      <c r="CU907" s="22"/>
    </row>
    <row r="908" spans="1:99" ht="12.75" customHeight="1">
      <c r="A908" s="22"/>
      <c r="B908" s="63"/>
      <c r="C908" s="197"/>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c r="AQ908" s="22"/>
      <c r="AR908" s="22"/>
      <c r="AS908" s="22"/>
      <c r="AT908" s="22"/>
      <c r="AU908" s="22"/>
      <c r="AV908" s="22"/>
      <c r="AW908" s="22"/>
      <c r="AX908" s="22"/>
      <c r="AY908" s="22"/>
      <c r="AZ908" s="22"/>
      <c r="BA908" s="22"/>
      <c r="BB908" s="22"/>
      <c r="BC908" s="22"/>
      <c r="BD908" s="22"/>
      <c r="BE908" s="22"/>
      <c r="BF908" s="22"/>
      <c r="BG908" s="22"/>
      <c r="BH908" s="22"/>
      <c r="BI908" s="22"/>
      <c r="BJ908" s="22"/>
      <c r="BK908" s="22"/>
      <c r="BL908" s="22"/>
      <c r="BM908" s="22"/>
      <c r="BN908" s="22"/>
      <c r="BO908" s="22"/>
      <c r="BP908" s="22"/>
      <c r="BQ908" s="22"/>
      <c r="BR908" s="22"/>
      <c r="BS908" s="22"/>
      <c r="BT908" s="22"/>
      <c r="BU908" s="22"/>
      <c r="BV908" s="22"/>
      <c r="BW908" s="22"/>
      <c r="BX908" s="22"/>
      <c r="BY908" s="22"/>
      <c r="BZ908" s="22"/>
      <c r="CA908" s="22"/>
      <c r="CB908" s="22"/>
      <c r="CC908" s="22"/>
      <c r="CD908" s="22"/>
      <c r="CE908" s="22"/>
      <c r="CF908" s="22"/>
      <c r="CG908" s="22"/>
      <c r="CH908" s="22"/>
      <c r="CI908" s="22"/>
      <c r="CJ908" s="22"/>
      <c r="CK908" s="22"/>
      <c r="CL908" s="22"/>
      <c r="CM908" s="22"/>
      <c r="CN908" s="22"/>
      <c r="CO908" s="22"/>
      <c r="CP908" s="22"/>
      <c r="CQ908" s="22"/>
      <c r="CR908" s="22"/>
      <c r="CS908" s="22"/>
      <c r="CT908" s="22"/>
      <c r="CU908" s="22"/>
    </row>
    <row r="909" spans="1:99" ht="12.75" customHeight="1">
      <c r="A909" s="22"/>
      <c r="B909" s="63"/>
      <c r="C909" s="197"/>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c r="AQ909" s="22"/>
      <c r="AR909" s="22"/>
      <c r="AS909" s="22"/>
      <c r="AT909" s="22"/>
      <c r="AU909" s="22"/>
      <c r="AV909" s="22"/>
      <c r="AW909" s="22"/>
      <c r="AX909" s="22"/>
      <c r="AY909" s="22"/>
      <c r="AZ909" s="22"/>
      <c r="BA909" s="22"/>
      <c r="BB909" s="22"/>
      <c r="BC909" s="22"/>
      <c r="BD909" s="22"/>
      <c r="BE909" s="22"/>
      <c r="BF909" s="22"/>
      <c r="BG909" s="22"/>
      <c r="BH909" s="22"/>
      <c r="BI909" s="22"/>
      <c r="BJ909" s="22"/>
      <c r="BK909" s="22"/>
      <c r="BL909" s="22"/>
      <c r="BM909" s="22"/>
      <c r="BN909" s="22"/>
      <c r="BO909" s="22"/>
      <c r="BP909" s="22"/>
      <c r="BQ909" s="22"/>
      <c r="BR909" s="22"/>
      <c r="BS909" s="22"/>
      <c r="BT909" s="22"/>
      <c r="BU909" s="22"/>
      <c r="BV909" s="22"/>
      <c r="BW909" s="22"/>
      <c r="BX909" s="22"/>
      <c r="BY909" s="22"/>
      <c r="BZ909" s="22"/>
      <c r="CA909" s="22"/>
      <c r="CB909" s="22"/>
      <c r="CC909" s="22"/>
      <c r="CD909" s="22"/>
      <c r="CE909" s="22"/>
      <c r="CF909" s="22"/>
      <c r="CG909" s="22"/>
      <c r="CH909" s="22"/>
      <c r="CI909" s="22"/>
      <c r="CJ909" s="22"/>
      <c r="CK909" s="22"/>
      <c r="CL909" s="22"/>
      <c r="CM909" s="22"/>
      <c r="CN909" s="22"/>
      <c r="CO909" s="22"/>
      <c r="CP909" s="22"/>
      <c r="CQ909" s="22"/>
      <c r="CR909" s="22"/>
      <c r="CS909" s="22"/>
      <c r="CT909" s="22"/>
      <c r="CU909" s="22"/>
    </row>
    <row r="910" spans="1:99" ht="12.75" customHeight="1">
      <c r="A910" s="22"/>
      <c r="B910" s="63"/>
      <c r="C910" s="197"/>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2"/>
      <c r="AU910" s="22"/>
      <c r="AV910" s="22"/>
      <c r="AW910" s="22"/>
      <c r="AX910" s="22"/>
      <c r="AY910" s="22"/>
      <c r="AZ910" s="22"/>
      <c r="BA910" s="22"/>
      <c r="BB910" s="22"/>
      <c r="BC910" s="22"/>
      <c r="BD910" s="22"/>
      <c r="BE910" s="22"/>
      <c r="BF910" s="22"/>
      <c r="BG910" s="22"/>
      <c r="BH910" s="22"/>
      <c r="BI910" s="22"/>
      <c r="BJ910" s="22"/>
      <c r="BK910" s="22"/>
      <c r="BL910" s="22"/>
      <c r="BM910" s="22"/>
      <c r="BN910" s="22"/>
      <c r="BO910" s="22"/>
      <c r="BP910" s="22"/>
      <c r="BQ910" s="22"/>
      <c r="BR910" s="22"/>
      <c r="BS910" s="22"/>
      <c r="BT910" s="22"/>
      <c r="BU910" s="22"/>
      <c r="BV910" s="22"/>
      <c r="BW910" s="22"/>
      <c r="BX910" s="22"/>
      <c r="BY910" s="22"/>
      <c r="BZ910" s="22"/>
      <c r="CA910" s="22"/>
      <c r="CB910" s="22"/>
      <c r="CC910" s="22"/>
      <c r="CD910" s="22"/>
      <c r="CE910" s="22"/>
      <c r="CF910" s="22"/>
      <c r="CG910" s="22"/>
      <c r="CH910" s="22"/>
      <c r="CI910" s="22"/>
      <c r="CJ910" s="22"/>
      <c r="CK910" s="22"/>
      <c r="CL910" s="22"/>
      <c r="CM910" s="22"/>
      <c r="CN910" s="22"/>
      <c r="CO910" s="22"/>
      <c r="CP910" s="22"/>
      <c r="CQ910" s="22"/>
      <c r="CR910" s="22"/>
      <c r="CS910" s="22"/>
      <c r="CT910" s="22"/>
      <c r="CU910" s="22"/>
    </row>
    <row r="911" spans="1:99" ht="12.75" customHeight="1">
      <c r="A911" s="22"/>
      <c r="B911" s="63"/>
      <c r="C911" s="197"/>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c r="AQ911" s="22"/>
      <c r="AR911" s="22"/>
      <c r="AS911" s="22"/>
      <c r="AT911" s="22"/>
      <c r="AU911" s="22"/>
      <c r="AV911" s="22"/>
      <c r="AW911" s="22"/>
      <c r="AX911" s="22"/>
      <c r="AY911" s="22"/>
      <c r="AZ911" s="22"/>
      <c r="BA911" s="22"/>
      <c r="BB911" s="22"/>
      <c r="BC911" s="22"/>
      <c r="BD911" s="22"/>
      <c r="BE911" s="22"/>
      <c r="BF911" s="22"/>
      <c r="BG911" s="22"/>
      <c r="BH911" s="22"/>
      <c r="BI911" s="22"/>
      <c r="BJ911" s="22"/>
      <c r="BK911" s="22"/>
      <c r="BL911" s="22"/>
      <c r="BM911" s="22"/>
      <c r="BN911" s="22"/>
      <c r="BO911" s="22"/>
      <c r="BP911" s="22"/>
      <c r="BQ911" s="22"/>
      <c r="BR911" s="22"/>
      <c r="BS911" s="22"/>
      <c r="BT911" s="22"/>
      <c r="BU911" s="22"/>
      <c r="BV911" s="22"/>
      <c r="BW911" s="22"/>
      <c r="BX911" s="22"/>
      <c r="BY911" s="22"/>
      <c r="BZ911" s="22"/>
      <c r="CA911" s="22"/>
      <c r="CB911" s="22"/>
      <c r="CC911" s="22"/>
      <c r="CD911" s="22"/>
      <c r="CE911" s="22"/>
      <c r="CF911" s="22"/>
      <c r="CG911" s="22"/>
      <c r="CH911" s="22"/>
      <c r="CI911" s="22"/>
      <c r="CJ911" s="22"/>
      <c r="CK911" s="22"/>
      <c r="CL911" s="22"/>
      <c r="CM911" s="22"/>
      <c r="CN911" s="22"/>
      <c r="CO911" s="22"/>
      <c r="CP911" s="22"/>
      <c r="CQ911" s="22"/>
      <c r="CR911" s="22"/>
      <c r="CS911" s="22"/>
      <c r="CT911" s="22"/>
      <c r="CU911" s="22"/>
    </row>
    <row r="912" spans="1:99" ht="12.75" customHeight="1">
      <c r="A912" s="22"/>
      <c r="B912" s="63"/>
      <c r="C912" s="197"/>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c r="AQ912" s="22"/>
      <c r="AR912" s="22"/>
      <c r="AS912" s="22"/>
      <c r="AT912" s="22"/>
      <c r="AU912" s="22"/>
      <c r="AV912" s="22"/>
      <c r="AW912" s="22"/>
      <c r="AX912" s="22"/>
      <c r="AY912" s="22"/>
      <c r="AZ912" s="22"/>
      <c r="BA912" s="22"/>
      <c r="BB912" s="22"/>
      <c r="BC912" s="22"/>
      <c r="BD912" s="22"/>
      <c r="BE912" s="22"/>
      <c r="BF912" s="22"/>
      <c r="BG912" s="22"/>
      <c r="BH912" s="22"/>
      <c r="BI912" s="22"/>
      <c r="BJ912" s="22"/>
      <c r="BK912" s="22"/>
      <c r="BL912" s="22"/>
      <c r="BM912" s="22"/>
      <c r="BN912" s="22"/>
      <c r="BO912" s="22"/>
      <c r="BP912" s="22"/>
      <c r="BQ912" s="22"/>
      <c r="BR912" s="22"/>
      <c r="BS912" s="22"/>
      <c r="BT912" s="22"/>
      <c r="BU912" s="22"/>
      <c r="BV912" s="22"/>
      <c r="BW912" s="22"/>
      <c r="BX912" s="22"/>
      <c r="BY912" s="22"/>
      <c r="BZ912" s="22"/>
      <c r="CA912" s="22"/>
      <c r="CB912" s="22"/>
      <c r="CC912" s="22"/>
      <c r="CD912" s="22"/>
      <c r="CE912" s="22"/>
      <c r="CF912" s="22"/>
      <c r="CG912" s="22"/>
      <c r="CH912" s="22"/>
      <c r="CI912" s="22"/>
      <c r="CJ912" s="22"/>
      <c r="CK912" s="22"/>
      <c r="CL912" s="22"/>
      <c r="CM912" s="22"/>
      <c r="CN912" s="22"/>
      <c r="CO912" s="22"/>
      <c r="CP912" s="22"/>
      <c r="CQ912" s="22"/>
      <c r="CR912" s="22"/>
      <c r="CS912" s="22"/>
      <c r="CT912" s="22"/>
      <c r="CU912" s="22"/>
    </row>
    <row r="913" spans="1:99" ht="12.75" customHeight="1">
      <c r="A913" s="22"/>
      <c r="B913" s="63"/>
      <c r="C913" s="197"/>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c r="AQ913" s="22"/>
      <c r="AR913" s="22"/>
      <c r="AS913" s="22"/>
      <c r="AT913" s="22"/>
      <c r="AU913" s="22"/>
      <c r="AV913" s="22"/>
      <c r="AW913" s="22"/>
      <c r="AX913" s="22"/>
      <c r="AY913" s="22"/>
      <c r="AZ913" s="22"/>
      <c r="BA913" s="22"/>
      <c r="BB913" s="22"/>
      <c r="BC913" s="22"/>
      <c r="BD913" s="22"/>
      <c r="BE913" s="22"/>
      <c r="BF913" s="22"/>
      <c r="BG913" s="22"/>
      <c r="BH913" s="22"/>
      <c r="BI913" s="22"/>
      <c r="BJ913" s="22"/>
      <c r="BK913" s="22"/>
      <c r="BL913" s="22"/>
      <c r="BM913" s="22"/>
      <c r="BN913" s="22"/>
      <c r="BO913" s="22"/>
      <c r="BP913" s="22"/>
      <c r="BQ913" s="22"/>
      <c r="BR913" s="22"/>
      <c r="BS913" s="22"/>
      <c r="BT913" s="22"/>
      <c r="BU913" s="22"/>
      <c r="BV913" s="22"/>
      <c r="BW913" s="22"/>
      <c r="BX913" s="22"/>
      <c r="BY913" s="22"/>
      <c r="BZ913" s="22"/>
      <c r="CA913" s="22"/>
      <c r="CB913" s="22"/>
      <c r="CC913" s="22"/>
      <c r="CD913" s="22"/>
      <c r="CE913" s="22"/>
      <c r="CF913" s="22"/>
      <c r="CG913" s="22"/>
      <c r="CH913" s="22"/>
      <c r="CI913" s="22"/>
      <c r="CJ913" s="22"/>
      <c r="CK913" s="22"/>
      <c r="CL913" s="22"/>
      <c r="CM913" s="22"/>
      <c r="CN913" s="22"/>
      <c r="CO913" s="22"/>
      <c r="CP913" s="22"/>
      <c r="CQ913" s="22"/>
      <c r="CR913" s="22"/>
      <c r="CS913" s="22"/>
      <c r="CT913" s="22"/>
      <c r="CU913" s="22"/>
    </row>
    <row r="914" spans="1:99" ht="12.75" customHeight="1">
      <c r="A914" s="22"/>
      <c r="B914" s="63"/>
      <c r="C914" s="197"/>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c r="AQ914" s="22"/>
      <c r="AR914" s="22"/>
      <c r="AS914" s="22"/>
      <c r="AT914" s="22"/>
      <c r="AU914" s="22"/>
      <c r="AV914" s="22"/>
      <c r="AW914" s="22"/>
      <c r="AX914" s="22"/>
      <c r="AY914" s="22"/>
      <c r="AZ914" s="22"/>
      <c r="BA914" s="22"/>
      <c r="BB914" s="22"/>
      <c r="BC914" s="22"/>
      <c r="BD914" s="22"/>
      <c r="BE914" s="22"/>
      <c r="BF914" s="22"/>
      <c r="BG914" s="22"/>
      <c r="BH914" s="22"/>
      <c r="BI914" s="22"/>
      <c r="BJ914" s="22"/>
      <c r="BK914" s="22"/>
      <c r="BL914" s="22"/>
      <c r="BM914" s="22"/>
      <c r="BN914" s="22"/>
      <c r="BO914" s="22"/>
      <c r="BP914" s="22"/>
      <c r="BQ914" s="22"/>
      <c r="BR914" s="22"/>
      <c r="BS914" s="22"/>
      <c r="BT914" s="22"/>
      <c r="BU914" s="22"/>
      <c r="BV914" s="22"/>
      <c r="BW914" s="22"/>
      <c r="BX914" s="22"/>
      <c r="BY914" s="22"/>
      <c r="BZ914" s="22"/>
      <c r="CA914" s="22"/>
      <c r="CB914" s="22"/>
      <c r="CC914" s="22"/>
      <c r="CD914" s="22"/>
      <c r="CE914" s="22"/>
      <c r="CF914" s="22"/>
      <c r="CG914" s="22"/>
      <c r="CH914" s="22"/>
      <c r="CI914" s="22"/>
      <c r="CJ914" s="22"/>
      <c r="CK914" s="22"/>
      <c r="CL914" s="22"/>
      <c r="CM914" s="22"/>
      <c r="CN914" s="22"/>
      <c r="CO914" s="22"/>
      <c r="CP914" s="22"/>
      <c r="CQ914" s="22"/>
      <c r="CR914" s="22"/>
      <c r="CS914" s="22"/>
      <c r="CT914" s="22"/>
      <c r="CU914" s="22"/>
    </row>
    <row r="915" spans="1:99" ht="12.75" customHeight="1">
      <c r="A915" s="22"/>
      <c r="B915" s="63"/>
      <c r="C915" s="197"/>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c r="AQ915" s="22"/>
      <c r="AR915" s="22"/>
      <c r="AS915" s="22"/>
      <c r="AT915" s="22"/>
      <c r="AU915" s="22"/>
      <c r="AV915" s="22"/>
      <c r="AW915" s="22"/>
      <c r="AX915" s="22"/>
      <c r="AY915" s="22"/>
      <c r="AZ915" s="22"/>
      <c r="BA915" s="22"/>
      <c r="BB915" s="22"/>
      <c r="BC915" s="22"/>
      <c r="BD915" s="22"/>
      <c r="BE915" s="22"/>
      <c r="BF915" s="22"/>
      <c r="BG915" s="22"/>
      <c r="BH915" s="22"/>
      <c r="BI915" s="22"/>
      <c r="BJ915" s="22"/>
      <c r="BK915" s="22"/>
      <c r="BL915" s="22"/>
      <c r="BM915" s="22"/>
      <c r="BN915" s="22"/>
      <c r="BO915" s="22"/>
      <c r="BP915" s="22"/>
      <c r="BQ915" s="22"/>
      <c r="BR915" s="22"/>
      <c r="BS915" s="22"/>
      <c r="BT915" s="22"/>
      <c r="BU915" s="22"/>
      <c r="BV915" s="22"/>
      <c r="BW915" s="22"/>
      <c r="BX915" s="22"/>
      <c r="BY915" s="22"/>
      <c r="BZ915" s="22"/>
      <c r="CA915" s="22"/>
      <c r="CB915" s="22"/>
      <c r="CC915" s="22"/>
      <c r="CD915" s="22"/>
      <c r="CE915" s="22"/>
      <c r="CF915" s="22"/>
      <c r="CG915" s="22"/>
      <c r="CH915" s="22"/>
      <c r="CI915" s="22"/>
      <c r="CJ915" s="22"/>
      <c r="CK915" s="22"/>
      <c r="CL915" s="22"/>
      <c r="CM915" s="22"/>
      <c r="CN915" s="22"/>
      <c r="CO915" s="22"/>
      <c r="CP915" s="22"/>
      <c r="CQ915" s="22"/>
      <c r="CR915" s="22"/>
      <c r="CS915" s="22"/>
      <c r="CT915" s="22"/>
      <c r="CU915" s="22"/>
    </row>
    <row r="916" spans="1:99" ht="12.75" customHeight="1">
      <c r="A916" s="22"/>
      <c r="B916" s="63"/>
      <c r="C916" s="197"/>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c r="AQ916" s="22"/>
      <c r="AR916" s="22"/>
      <c r="AS916" s="22"/>
      <c r="AT916" s="22"/>
      <c r="AU916" s="22"/>
      <c r="AV916" s="22"/>
      <c r="AW916" s="22"/>
      <c r="AX916" s="22"/>
      <c r="AY916" s="22"/>
      <c r="AZ916" s="22"/>
      <c r="BA916" s="22"/>
      <c r="BB916" s="22"/>
      <c r="BC916" s="22"/>
      <c r="BD916" s="22"/>
      <c r="BE916" s="22"/>
      <c r="BF916" s="22"/>
      <c r="BG916" s="22"/>
      <c r="BH916" s="22"/>
      <c r="BI916" s="22"/>
      <c r="BJ916" s="22"/>
      <c r="BK916" s="22"/>
      <c r="BL916" s="22"/>
      <c r="BM916" s="22"/>
      <c r="BN916" s="22"/>
      <c r="BO916" s="22"/>
      <c r="BP916" s="22"/>
      <c r="BQ916" s="22"/>
      <c r="BR916" s="22"/>
      <c r="BS916" s="22"/>
      <c r="BT916" s="22"/>
      <c r="BU916" s="22"/>
      <c r="BV916" s="22"/>
      <c r="BW916" s="22"/>
      <c r="BX916" s="22"/>
      <c r="BY916" s="22"/>
      <c r="BZ916" s="22"/>
      <c r="CA916" s="22"/>
      <c r="CB916" s="22"/>
      <c r="CC916" s="22"/>
      <c r="CD916" s="22"/>
      <c r="CE916" s="22"/>
      <c r="CF916" s="22"/>
      <c r="CG916" s="22"/>
      <c r="CH916" s="22"/>
      <c r="CI916" s="22"/>
      <c r="CJ916" s="22"/>
      <c r="CK916" s="22"/>
      <c r="CL916" s="22"/>
      <c r="CM916" s="22"/>
      <c r="CN916" s="22"/>
      <c r="CO916" s="22"/>
      <c r="CP916" s="22"/>
      <c r="CQ916" s="22"/>
      <c r="CR916" s="22"/>
      <c r="CS916" s="22"/>
      <c r="CT916" s="22"/>
      <c r="CU916" s="22"/>
    </row>
    <row r="917" spans="1:99" ht="12.75" customHeight="1">
      <c r="A917" s="22"/>
      <c r="B917" s="63"/>
      <c r="C917" s="197"/>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c r="AQ917" s="22"/>
      <c r="AR917" s="22"/>
      <c r="AS917" s="22"/>
      <c r="AT917" s="22"/>
      <c r="AU917" s="22"/>
      <c r="AV917" s="22"/>
      <c r="AW917" s="22"/>
      <c r="AX917" s="22"/>
      <c r="AY917" s="22"/>
      <c r="AZ917" s="22"/>
      <c r="BA917" s="22"/>
      <c r="BB917" s="22"/>
      <c r="BC917" s="22"/>
      <c r="BD917" s="22"/>
      <c r="BE917" s="22"/>
      <c r="BF917" s="22"/>
      <c r="BG917" s="22"/>
      <c r="BH917" s="22"/>
      <c r="BI917" s="22"/>
      <c r="BJ917" s="22"/>
      <c r="BK917" s="22"/>
      <c r="BL917" s="22"/>
      <c r="BM917" s="22"/>
      <c r="BN917" s="22"/>
      <c r="BO917" s="22"/>
      <c r="BP917" s="22"/>
      <c r="BQ917" s="22"/>
      <c r="BR917" s="22"/>
      <c r="BS917" s="22"/>
      <c r="BT917" s="22"/>
      <c r="BU917" s="22"/>
      <c r="BV917" s="22"/>
      <c r="BW917" s="22"/>
      <c r="BX917" s="22"/>
      <c r="BY917" s="22"/>
      <c r="BZ917" s="22"/>
      <c r="CA917" s="22"/>
      <c r="CB917" s="22"/>
      <c r="CC917" s="22"/>
      <c r="CD917" s="22"/>
      <c r="CE917" s="22"/>
      <c r="CF917" s="22"/>
      <c r="CG917" s="22"/>
      <c r="CH917" s="22"/>
      <c r="CI917" s="22"/>
      <c r="CJ917" s="22"/>
      <c r="CK917" s="22"/>
      <c r="CL917" s="22"/>
      <c r="CM917" s="22"/>
      <c r="CN917" s="22"/>
      <c r="CO917" s="22"/>
      <c r="CP917" s="22"/>
      <c r="CQ917" s="22"/>
      <c r="CR917" s="22"/>
      <c r="CS917" s="22"/>
      <c r="CT917" s="22"/>
      <c r="CU917" s="22"/>
    </row>
    <row r="918" spans="1:99" ht="12.75" customHeight="1">
      <c r="A918" s="22"/>
      <c r="B918" s="63"/>
      <c r="C918" s="197"/>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c r="BC918" s="22"/>
      <c r="BD918" s="22"/>
      <c r="BE918" s="22"/>
      <c r="BF918" s="22"/>
      <c r="BG918" s="22"/>
      <c r="BH918" s="22"/>
      <c r="BI918" s="22"/>
      <c r="BJ918" s="22"/>
      <c r="BK918" s="22"/>
      <c r="BL918" s="22"/>
      <c r="BM918" s="22"/>
      <c r="BN918" s="22"/>
      <c r="BO918" s="22"/>
      <c r="BP918" s="22"/>
      <c r="BQ918" s="22"/>
      <c r="BR918" s="22"/>
      <c r="BS918" s="22"/>
      <c r="BT918" s="22"/>
      <c r="BU918" s="22"/>
      <c r="BV918" s="22"/>
      <c r="BW918" s="22"/>
      <c r="BX918" s="22"/>
      <c r="BY918" s="22"/>
      <c r="BZ918" s="22"/>
      <c r="CA918" s="22"/>
      <c r="CB918" s="22"/>
      <c r="CC918" s="22"/>
      <c r="CD918" s="22"/>
      <c r="CE918" s="22"/>
      <c r="CF918" s="22"/>
      <c r="CG918" s="22"/>
      <c r="CH918" s="22"/>
      <c r="CI918" s="22"/>
      <c r="CJ918" s="22"/>
      <c r="CK918" s="22"/>
      <c r="CL918" s="22"/>
      <c r="CM918" s="22"/>
      <c r="CN918" s="22"/>
      <c r="CO918" s="22"/>
      <c r="CP918" s="22"/>
      <c r="CQ918" s="22"/>
      <c r="CR918" s="22"/>
      <c r="CS918" s="22"/>
      <c r="CT918" s="22"/>
      <c r="CU918" s="22"/>
    </row>
    <row r="919" spans="1:99" ht="12.75" customHeight="1">
      <c r="A919" s="22"/>
      <c r="B919" s="63"/>
      <c r="C919" s="197"/>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c r="AQ919" s="22"/>
      <c r="AR919" s="22"/>
      <c r="AS919" s="22"/>
      <c r="AT919" s="22"/>
      <c r="AU919" s="22"/>
      <c r="AV919" s="22"/>
      <c r="AW919" s="22"/>
      <c r="AX919" s="22"/>
      <c r="AY919" s="22"/>
      <c r="AZ919" s="22"/>
      <c r="BA919" s="22"/>
      <c r="BB919" s="22"/>
      <c r="BC919" s="22"/>
      <c r="BD919" s="22"/>
      <c r="BE919" s="22"/>
      <c r="BF919" s="22"/>
      <c r="BG919" s="22"/>
      <c r="BH919" s="22"/>
      <c r="BI919" s="22"/>
      <c r="BJ919" s="22"/>
      <c r="BK919" s="22"/>
      <c r="BL919" s="22"/>
      <c r="BM919" s="22"/>
      <c r="BN919" s="22"/>
      <c r="BO919" s="22"/>
      <c r="BP919" s="22"/>
      <c r="BQ919" s="22"/>
      <c r="BR919" s="22"/>
      <c r="BS919" s="22"/>
      <c r="BT919" s="22"/>
      <c r="BU919" s="22"/>
      <c r="BV919" s="22"/>
      <c r="BW919" s="22"/>
      <c r="BX919" s="22"/>
      <c r="BY919" s="22"/>
      <c r="BZ919" s="22"/>
      <c r="CA919" s="22"/>
      <c r="CB919" s="22"/>
      <c r="CC919" s="22"/>
      <c r="CD919" s="22"/>
      <c r="CE919" s="22"/>
      <c r="CF919" s="22"/>
      <c r="CG919" s="22"/>
      <c r="CH919" s="22"/>
      <c r="CI919" s="22"/>
      <c r="CJ919" s="22"/>
      <c r="CK919" s="22"/>
      <c r="CL919" s="22"/>
      <c r="CM919" s="22"/>
      <c r="CN919" s="22"/>
      <c r="CO919" s="22"/>
      <c r="CP919" s="22"/>
      <c r="CQ919" s="22"/>
      <c r="CR919" s="22"/>
      <c r="CS919" s="22"/>
      <c r="CT919" s="22"/>
      <c r="CU919" s="22"/>
    </row>
    <row r="920" spans="1:99" ht="12.75" customHeight="1">
      <c r="A920" s="22"/>
      <c r="B920" s="63"/>
      <c r="C920" s="197"/>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c r="AQ920" s="22"/>
      <c r="AR920" s="22"/>
      <c r="AS920" s="22"/>
      <c r="AT920" s="22"/>
      <c r="AU920" s="22"/>
      <c r="AV920" s="22"/>
      <c r="AW920" s="22"/>
      <c r="AX920" s="22"/>
      <c r="AY920" s="22"/>
      <c r="AZ920" s="22"/>
      <c r="BA920" s="22"/>
      <c r="BB920" s="22"/>
      <c r="BC920" s="22"/>
      <c r="BD920" s="22"/>
      <c r="BE920" s="22"/>
      <c r="BF920" s="22"/>
      <c r="BG920" s="22"/>
      <c r="BH920" s="22"/>
      <c r="BI920" s="22"/>
      <c r="BJ920" s="22"/>
      <c r="BK920" s="22"/>
      <c r="BL920" s="22"/>
      <c r="BM920" s="22"/>
      <c r="BN920" s="22"/>
      <c r="BO920" s="22"/>
      <c r="BP920" s="22"/>
      <c r="BQ920" s="22"/>
      <c r="BR920" s="22"/>
      <c r="BS920" s="22"/>
      <c r="BT920" s="22"/>
      <c r="BU920" s="22"/>
      <c r="BV920" s="22"/>
      <c r="BW920" s="22"/>
      <c r="BX920" s="22"/>
      <c r="BY920" s="22"/>
      <c r="BZ920" s="22"/>
      <c r="CA920" s="22"/>
      <c r="CB920" s="22"/>
      <c r="CC920" s="22"/>
      <c r="CD920" s="22"/>
      <c r="CE920" s="22"/>
      <c r="CF920" s="22"/>
      <c r="CG920" s="22"/>
      <c r="CH920" s="22"/>
      <c r="CI920" s="22"/>
      <c r="CJ920" s="22"/>
      <c r="CK920" s="22"/>
      <c r="CL920" s="22"/>
      <c r="CM920" s="22"/>
      <c r="CN920" s="22"/>
      <c r="CO920" s="22"/>
      <c r="CP920" s="22"/>
      <c r="CQ920" s="22"/>
      <c r="CR920" s="22"/>
      <c r="CS920" s="22"/>
      <c r="CT920" s="22"/>
      <c r="CU920" s="22"/>
    </row>
    <row r="921" spans="1:99" ht="12.75" customHeight="1">
      <c r="A921" s="22"/>
      <c r="B921" s="63"/>
      <c r="C921" s="197"/>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c r="AQ921" s="22"/>
      <c r="AR921" s="22"/>
      <c r="AS921" s="22"/>
      <c r="AT921" s="22"/>
      <c r="AU921" s="22"/>
      <c r="AV921" s="22"/>
      <c r="AW921" s="22"/>
      <c r="AX921" s="22"/>
      <c r="AY921" s="22"/>
      <c r="AZ921" s="22"/>
      <c r="BA921" s="22"/>
      <c r="BB921" s="22"/>
      <c r="BC921" s="22"/>
      <c r="BD921" s="22"/>
      <c r="BE921" s="22"/>
      <c r="BF921" s="22"/>
      <c r="BG921" s="22"/>
      <c r="BH921" s="22"/>
      <c r="BI921" s="22"/>
      <c r="BJ921" s="22"/>
      <c r="BK921" s="22"/>
      <c r="BL921" s="22"/>
      <c r="BM921" s="22"/>
      <c r="BN921" s="22"/>
      <c r="BO921" s="22"/>
      <c r="BP921" s="22"/>
      <c r="BQ921" s="22"/>
      <c r="BR921" s="22"/>
      <c r="BS921" s="22"/>
      <c r="BT921" s="22"/>
      <c r="BU921" s="22"/>
      <c r="BV921" s="22"/>
      <c r="BW921" s="22"/>
      <c r="BX921" s="22"/>
      <c r="BY921" s="22"/>
      <c r="BZ921" s="22"/>
      <c r="CA921" s="22"/>
      <c r="CB921" s="22"/>
      <c r="CC921" s="22"/>
      <c r="CD921" s="22"/>
      <c r="CE921" s="22"/>
      <c r="CF921" s="22"/>
      <c r="CG921" s="22"/>
      <c r="CH921" s="22"/>
      <c r="CI921" s="22"/>
      <c r="CJ921" s="22"/>
      <c r="CK921" s="22"/>
      <c r="CL921" s="22"/>
      <c r="CM921" s="22"/>
      <c r="CN921" s="22"/>
      <c r="CO921" s="22"/>
      <c r="CP921" s="22"/>
      <c r="CQ921" s="22"/>
      <c r="CR921" s="22"/>
      <c r="CS921" s="22"/>
      <c r="CT921" s="22"/>
      <c r="CU921" s="22"/>
    </row>
    <row r="922" spans="1:99" ht="12.75" customHeight="1">
      <c r="A922" s="22"/>
      <c r="B922" s="63"/>
      <c r="C922" s="197"/>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c r="AQ922" s="22"/>
      <c r="AR922" s="22"/>
      <c r="AS922" s="22"/>
      <c r="AT922" s="22"/>
      <c r="AU922" s="22"/>
      <c r="AV922" s="22"/>
      <c r="AW922" s="22"/>
      <c r="AX922" s="22"/>
      <c r="AY922" s="22"/>
      <c r="AZ922" s="22"/>
      <c r="BA922" s="22"/>
      <c r="BB922" s="22"/>
      <c r="BC922" s="22"/>
      <c r="BD922" s="22"/>
      <c r="BE922" s="22"/>
      <c r="BF922" s="22"/>
      <c r="BG922" s="22"/>
      <c r="BH922" s="22"/>
      <c r="BI922" s="22"/>
      <c r="BJ922" s="22"/>
      <c r="BK922" s="22"/>
      <c r="BL922" s="22"/>
      <c r="BM922" s="22"/>
      <c r="BN922" s="22"/>
      <c r="BO922" s="22"/>
      <c r="BP922" s="22"/>
      <c r="BQ922" s="22"/>
      <c r="BR922" s="22"/>
      <c r="BS922" s="22"/>
      <c r="BT922" s="22"/>
      <c r="BU922" s="22"/>
      <c r="BV922" s="22"/>
      <c r="BW922" s="22"/>
      <c r="BX922" s="22"/>
      <c r="BY922" s="22"/>
      <c r="BZ922" s="22"/>
      <c r="CA922" s="22"/>
      <c r="CB922" s="22"/>
      <c r="CC922" s="22"/>
      <c r="CD922" s="22"/>
      <c r="CE922" s="22"/>
      <c r="CF922" s="22"/>
      <c r="CG922" s="22"/>
      <c r="CH922" s="22"/>
      <c r="CI922" s="22"/>
      <c r="CJ922" s="22"/>
      <c r="CK922" s="22"/>
      <c r="CL922" s="22"/>
      <c r="CM922" s="22"/>
      <c r="CN922" s="22"/>
      <c r="CO922" s="22"/>
      <c r="CP922" s="22"/>
      <c r="CQ922" s="22"/>
      <c r="CR922" s="22"/>
      <c r="CS922" s="22"/>
      <c r="CT922" s="22"/>
      <c r="CU922" s="22"/>
    </row>
    <row r="923" spans="1:99" ht="12.75" customHeight="1">
      <c r="A923" s="22"/>
      <c r="B923" s="63"/>
      <c r="C923" s="197"/>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c r="AQ923" s="22"/>
      <c r="AR923" s="22"/>
      <c r="AS923" s="22"/>
      <c r="AT923" s="22"/>
      <c r="AU923" s="22"/>
      <c r="AV923" s="22"/>
      <c r="AW923" s="22"/>
      <c r="AX923" s="22"/>
      <c r="AY923" s="22"/>
      <c r="AZ923" s="22"/>
      <c r="BA923" s="22"/>
      <c r="BB923" s="22"/>
      <c r="BC923" s="22"/>
      <c r="BD923" s="22"/>
      <c r="BE923" s="22"/>
      <c r="BF923" s="22"/>
      <c r="BG923" s="22"/>
      <c r="BH923" s="22"/>
      <c r="BI923" s="22"/>
      <c r="BJ923" s="22"/>
      <c r="BK923" s="22"/>
      <c r="BL923" s="22"/>
      <c r="BM923" s="22"/>
      <c r="BN923" s="22"/>
      <c r="BO923" s="22"/>
      <c r="BP923" s="22"/>
      <c r="BQ923" s="22"/>
      <c r="BR923" s="22"/>
      <c r="BS923" s="22"/>
      <c r="BT923" s="22"/>
      <c r="BU923" s="22"/>
      <c r="BV923" s="22"/>
      <c r="BW923" s="22"/>
      <c r="BX923" s="22"/>
      <c r="BY923" s="22"/>
      <c r="BZ923" s="22"/>
      <c r="CA923" s="22"/>
      <c r="CB923" s="22"/>
      <c r="CC923" s="22"/>
      <c r="CD923" s="22"/>
      <c r="CE923" s="22"/>
      <c r="CF923" s="22"/>
      <c r="CG923" s="22"/>
      <c r="CH923" s="22"/>
      <c r="CI923" s="22"/>
      <c r="CJ923" s="22"/>
      <c r="CK923" s="22"/>
      <c r="CL923" s="22"/>
      <c r="CM923" s="22"/>
      <c r="CN923" s="22"/>
      <c r="CO923" s="22"/>
      <c r="CP923" s="22"/>
      <c r="CQ923" s="22"/>
      <c r="CR923" s="22"/>
      <c r="CS923" s="22"/>
      <c r="CT923" s="22"/>
      <c r="CU923" s="22"/>
    </row>
    <row r="924" spans="1:99" ht="12.75" customHeight="1">
      <c r="A924" s="22"/>
      <c r="B924" s="63"/>
      <c r="C924" s="197"/>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c r="AQ924" s="22"/>
      <c r="AR924" s="22"/>
      <c r="AS924" s="22"/>
      <c r="AT924" s="22"/>
      <c r="AU924" s="22"/>
      <c r="AV924" s="22"/>
      <c r="AW924" s="22"/>
      <c r="AX924" s="22"/>
      <c r="AY924" s="22"/>
      <c r="AZ924" s="22"/>
      <c r="BA924" s="22"/>
      <c r="BB924" s="22"/>
      <c r="BC924" s="22"/>
      <c r="BD924" s="22"/>
      <c r="BE924" s="22"/>
      <c r="BF924" s="22"/>
      <c r="BG924" s="22"/>
      <c r="BH924" s="22"/>
      <c r="BI924" s="22"/>
      <c r="BJ924" s="22"/>
      <c r="BK924" s="22"/>
      <c r="BL924" s="22"/>
      <c r="BM924" s="22"/>
      <c r="BN924" s="22"/>
      <c r="BO924" s="22"/>
      <c r="BP924" s="22"/>
      <c r="BQ924" s="22"/>
      <c r="BR924" s="22"/>
      <c r="BS924" s="22"/>
      <c r="BT924" s="22"/>
      <c r="BU924" s="22"/>
      <c r="BV924" s="22"/>
      <c r="BW924" s="22"/>
      <c r="BX924" s="22"/>
      <c r="BY924" s="22"/>
      <c r="BZ924" s="22"/>
      <c r="CA924" s="22"/>
      <c r="CB924" s="22"/>
      <c r="CC924" s="22"/>
      <c r="CD924" s="22"/>
      <c r="CE924" s="22"/>
      <c r="CF924" s="22"/>
      <c r="CG924" s="22"/>
      <c r="CH924" s="22"/>
      <c r="CI924" s="22"/>
      <c r="CJ924" s="22"/>
      <c r="CK924" s="22"/>
      <c r="CL924" s="22"/>
      <c r="CM924" s="22"/>
      <c r="CN924" s="22"/>
      <c r="CO924" s="22"/>
      <c r="CP924" s="22"/>
      <c r="CQ924" s="22"/>
      <c r="CR924" s="22"/>
      <c r="CS924" s="22"/>
      <c r="CT924" s="22"/>
      <c r="CU924" s="22"/>
    </row>
    <row r="925" spans="1:99" ht="12.75" customHeight="1">
      <c r="A925" s="22"/>
      <c r="B925" s="63"/>
      <c r="C925" s="197"/>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c r="AQ925" s="22"/>
      <c r="AR925" s="22"/>
      <c r="AS925" s="22"/>
      <c r="AT925" s="22"/>
      <c r="AU925" s="22"/>
      <c r="AV925" s="22"/>
      <c r="AW925" s="22"/>
      <c r="AX925" s="22"/>
      <c r="AY925" s="22"/>
      <c r="AZ925" s="22"/>
      <c r="BA925" s="22"/>
      <c r="BB925" s="22"/>
      <c r="BC925" s="22"/>
      <c r="BD925" s="22"/>
      <c r="BE925" s="22"/>
      <c r="BF925" s="22"/>
      <c r="BG925" s="22"/>
      <c r="BH925" s="22"/>
      <c r="BI925" s="22"/>
      <c r="BJ925" s="22"/>
      <c r="BK925" s="22"/>
      <c r="BL925" s="22"/>
      <c r="BM925" s="22"/>
      <c r="BN925" s="22"/>
      <c r="BO925" s="22"/>
      <c r="BP925" s="22"/>
      <c r="BQ925" s="22"/>
      <c r="BR925" s="22"/>
      <c r="BS925" s="22"/>
      <c r="BT925" s="22"/>
      <c r="BU925" s="22"/>
      <c r="BV925" s="22"/>
      <c r="BW925" s="22"/>
      <c r="BX925" s="22"/>
      <c r="BY925" s="22"/>
      <c r="BZ925" s="22"/>
      <c r="CA925" s="22"/>
      <c r="CB925" s="22"/>
      <c r="CC925" s="22"/>
      <c r="CD925" s="22"/>
      <c r="CE925" s="22"/>
      <c r="CF925" s="22"/>
      <c r="CG925" s="22"/>
      <c r="CH925" s="22"/>
      <c r="CI925" s="22"/>
      <c r="CJ925" s="22"/>
      <c r="CK925" s="22"/>
      <c r="CL925" s="22"/>
      <c r="CM925" s="22"/>
      <c r="CN925" s="22"/>
      <c r="CO925" s="22"/>
      <c r="CP925" s="22"/>
      <c r="CQ925" s="22"/>
      <c r="CR925" s="22"/>
      <c r="CS925" s="22"/>
      <c r="CT925" s="22"/>
      <c r="CU925" s="22"/>
    </row>
    <row r="926" spans="1:99" ht="12.75" customHeight="1">
      <c r="A926" s="22"/>
      <c r="B926" s="63"/>
      <c r="C926" s="197"/>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2"/>
      <c r="BY926" s="22"/>
      <c r="BZ926" s="22"/>
      <c r="CA926" s="22"/>
      <c r="CB926" s="22"/>
      <c r="CC926" s="22"/>
      <c r="CD926" s="22"/>
      <c r="CE926" s="22"/>
      <c r="CF926" s="22"/>
      <c r="CG926" s="22"/>
      <c r="CH926" s="22"/>
      <c r="CI926" s="22"/>
      <c r="CJ926" s="22"/>
      <c r="CK926" s="22"/>
      <c r="CL926" s="22"/>
      <c r="CM926" s="22"/>
      <c r="CN926" s="22"/>
      <c r="CO926" s="22"/>
      <c r="CP926" s="22"/>
      <c r="CQ926" s="22"/>
      <c r="CR926" s="22"/>
      <c r="CS926" s="22"/>
      <c r="CT926" s="22"/>
      <c r="CU926" s="22"/>
    </row>
    <row r="927" spans="1:99" ht="12.75" customHeight="1">
      <c r="A927" s="22"/>
      <c r="B927" s="63"/>
      <c r="C927" s="197"/>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c r="AQ927" s="22"/>
      <c r="AR927" s="22"/>
      <c r="AS927" s="22"/>
      <c r="AT927" s="22"/>
      <c r="AU927" s="22"/>
      <c r="AV927" s="22"/>
      <c r="AW927" s="22"/>
      <c r="AX927" s="22"/>
      <c r="AY927" s="22"/>
      <c r="AZ927" s="22"/>
      <c r="BA927" s="22"/>
      <c r="BB927" s="22"/>
      <c r="BC927" s="22"/>
      <c r="BD927" s="22"/>
      <c r="BE927" s="22"/>
      <c r="BF927" s="22"/>
      <c r="BG927" s="22"/>
      <c r="BH927" s="22"/>
      <c r="BI927" s="22"/>
      <c r="BJ927" s="22"/>
      <c r="BK927" s="22"/>
      <c r="BL927" s="22"/>
      <c r="BM927" s="22"/>
      <c r="BN927" s="22"/>
      <c r="BO927" s="22"/>
      <c r="BP927" s="22"/>
      <c r="BQ927" s="22"/>
      <c r="BR927" s="22"/>
      <c r="BS927" s="22"/>
      <c r="BT927" s="22"/>
      <c r="BU927" s="22"/>
      <c r="BV927" s="22"/>
      <c r="BW927" s="22"/>
      <c r="BX927" s="22"/>
      <c r="BY927" s="22"/>
      <c r="BZ927" s="22"/>
      <c r="CA927" s="22"/>
      <c r="CB927" s="22"/>
      <c r="CC927" s="22"/>
      <c r="CD927" s="22"/>
      <c r="CE927" s="22"/>
      <c r="CF927" s="22"/>
      <c r="CG927" s="22"/>
      <c r="CH927" s="22"/>
      <c r="CI927" s="22"/>
      <c r="CJ927" s="22"/>
      <c r="CK927" s="22"/>
      <c r="CL927" s="22"/>
      <c r="CM927" s="22"/>
      <c r="CN927" s="22"/>
      <c r="CO927" s="22"/>
      <c r="CP927" s="22"/>
      <c r="CQ927" s="22"/>
      <c r="CR927" s="22"/>
      <c r="CS927" s="22"/>
      <c r="CT927" s="22"/>
      <c r="CU927" s="22"/>
    </row>
    <row r="928" spans="1:99" ht="12.75" customHeight="1">
      <c r="A928" s="22"/>
      <c r="B928" s="63"/>
      <c r="C928" s="197"/>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c r="AQ928" s="22"/>
      <c r="AR928" s="22"/>
      <c r="AS928" s="22"/>
      <c r="AT928" s="22"/>
      <c r="AU928" s="22"/>
      <c r="AV928" s="22"/>
      <c r="AW928" s="22"/>
      <c r="AX928" s="22"/>
      <c r="AY928" s="22"/>
      <c r="AZ928" s="22"/>
      <c r="BA928" s="22"/>
      <c r="BB928" s="22"/>
      <c r="BC928" s="22"/>
      <c r="BD928" s="22"/>
      <c r="BE928" s="22"/>
      <c r="BF928" s="22"/>
      <c r="BG928" s="22"/>
      <c r="BH928" s="22"/>
      <c r="BI928" s="22"/>
      <c r="BJ928" s="22"/>
      <c r="BK928" s="22"/>
      <c r="BL928" s="22"/>
      <c r="BM928" s="22"/>
      <c r="BN928" s="22"/>
      <c r="BO928" s="22"/>
      <c r="BP928" s="22"/>
      <c r="BQ928" s="22"/>
      <c r="BR928" s="22"/>
      <c r="BS928" s="22"/>
      <c r="BT928" s="22"/>
      <c r="BU928" s="22"/>
      <c r="BV928" s="22"/>
      <c r="BW928" s="22"/>
      <c r="BX928" s="22"/>
      <c r="BY928" s="22"/>
      <c r="BZ928" s="22"/>
      <c r="CA928" s="22"/>
      <c r="CB928" s="22"/>
      <c r="CC928" s="22"/>
      <c r="CD928" s="22"/>
      <c r="CE928" s="22"/>
      <c r="CF928" s="22"/>
      <c r="CG928" s="22"/>
      <c r="CH928" s="22"/>
      <c r="CI928" s="22"/>
      <c r="CJ928" s="22"/>
      <c r="CK928" s="22"/>
      <c r="CL928" s="22"/>
      <c r="CM928" s="22"/>
      <c r="CN928" s="22"/>
      <c r="CO928" s="22"/>
      <c r="CP928" s="22"/>
      <c r="CQ928" s="22"/>
      <c r="CR928" s="22"/>
      <c r="CS928" s="22"/>
      <c r="CT928" s="22"/>
      <c r="CU928" s="22"/>
    </row>
    <row r="929" spans="1:99" ht="12.75" customHeight="1">
      <c r="A929" s="22"/>
      <c r="B929" s="63"/>
      <c r="C929" s="197"/>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c r="AQ929" s="22"/>
      <c r="AR929" s="22"/>
      <c r="AS929" s="22"/>
      <c r="AT929" s="22"/>
      <c r="AU929" s="22"/>
      <c r="AV929" s="22"/>
      <c r="AW929" s="22"/>
      <c r="AX929" s="22"/>
      <c r="AY929" s="22"/>
      <c r="AZ929" s="22"/>
      <c r="BA929" s="22"/>
      <c r="BB929" s="22"/>
      <c r="BC929" s="22"/>
      <c r="BD929" s="22"/>
      <c r="BE929" s="22"/>
      <c r="BF929" s="22"/>
      <c r="BG929" s="22"/>
      <c r="BH929" s="22"/>
      <c r="BI929" s="22"/>
      <c r="BJ929" s="22"/>
      <c r="BK929" s="22"/>
      <c r="BL929" s="22"/>
      <c r="BM929" s="22"/>
      <c r="BN929" s="22"/>
      <c r="BO929" s="22"/>
      <c r="BP929" s="22"/>
      <c r="BQ929" s="22"/>
      <c r="BR929" s="22"/>
      <c r="BS929" s="22"/>
      <c r="BT929" s="22"/>
      <c r="BU929" s="22"/>
      <c r="BV929" s="22"/>
      <c r="BW929" s="22"/>
      <c r="BX929" s="22"/>
      <c r="BY929" s="22"/>
      <c r="BZ929" s="22"/>
      <c r="CA929" s="22"/>
      <c r="CB929" s="22"/>
      <c r="CC929" s="22"/>
      <c r="CD929" s="22"/>
      <c r="CE929" s="22"/>
      <c r="CF929" s="22"/>
      <c r="CG929" s="22"/>
      <c r="CH929" s="22"/>
      <c r="CI929" s="22"/>
      <c r="CJ929" s="22"/>
      <c r="CK929" s="22"/>
      <c r="CL929" s="22"/>
      <c r="CM929" s="22"/>
      <c r="CN929" s="22"/>
      <c r="CO929" s="22"/>
      <c r="CP929" s="22"/>
      <c r="CQ929" s="22"/>
      <c r="CR929" s="22"/>
      <c r="CS929" s="22"/>
      <c r="CT929" s="22"/>
      <c r="CU929" s="22"/>
    </row>
    <row r="930" spans="1:99" ht="12.75" customHeight="1">
      <c r="A930" s="22"/>
      <c r="B930" s="63"/>
      <c r="C930" s="197"/>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c r="AQ930" s="22"/>
      <c r="AR930" s="22"/>
      <c r="AS930" s="22"/>
      <c r="AT930" s="22"/>
      <c r="AU930" s="22"/>
      <c r="AV930" s="22"/>
      <c r="AW930" s="22"/>
      <c r="AX930" s="22"/>
      <c r="AY930" s="22"/>
      <c r="AZ930" s="22"/>
      <c r="BA930" s="22"/>
      <c r="BB930" s="22"/>
      <c r="BC930" s="22"/>
      <c r="BD930" s="22"/>
      <c r="BE930" s="22"/>
      <c r="BF930" s="22"/>
      <c r="BG930" s="22"/>
      <c r="BH930" s="22"/>
      <c r="BI930" s="22"/>
      <c r="BJ930" s="22"/>
      <c r="BK930" s="22"/>
      <c r="BL930" s="22"/>
      <c r="BM930" s="22"/>
      <c r="BN930" s="22"/>
      <c r="BO930" s="22"/>
      <c r="BP930" s="22"/>
      <c r="BQ930" s="22"/>
      <c r="BR930" s="22"/>
      <c r="BS930" s="22"/>
      <c r="BT930" s="22"/>
      <c r="BU930" s="22"/>
      <c r="BV930" s="22"/>
      <c r="BW930" s="22"/>
      <c r="BX930" s="22"/>
      <c r="BY930" s="22"/>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row>
    <row r="931" spans="1:99" ht="12.75" customHeight="1">
      <c r="A931" s="22"/>
      <c r="B931" s="63"/>
      <c r="C931" s="197"/>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c r="AQ931" s="22"/>
      <c r="AR931" s="22"/>
      <c r="AS931" s="22"/>
      <c r="AT931" s="22"/>
      <c r="AU931" s="22"/>
      <c r="AV931" s="22"/>
      <c r="AW931" s="22"/>
      <c r="AX931" s="22"/>
      <c r="AY931" s="22"/>
      <c r="AZ931" s="22"/>
      <c r="BA931" s="22"/>
      <c r="BB931" s="22"/>
      <c r="BC931" s="22"/>
      <c r="BD931" s="22"/>
      <c r="BE931" s="22"/>
      <c r="BF931" s="22"/>
      <c r="BG931" s="22"/>
      <c r="BH931" s="22"/>
      <c r="BI931" s="22"/>
      <c r="BJ931" s="22"/>
      <c r="BK931" s="22"/>
      <c r="BL931" s="22"/>
      <c r="BM931" s="22"/>
      <c r="BN931" s="22"/>
      <c r="BO931" s="22"/>
      <c r="BP931" s="22"/>
      <c r="BQ931" s="22"/>
      <c r="BR931" s="22"/>
      <c r="BS931" s="22"/>
      <c r="BT931" s="22"/>
      <c r="BU931" s="22"/>
      <c r="BV931" s="22"/>
      <c r="BW931" s="22"/>
      <c r="BX931" s="22"/>
      <c r="BY931" s="22"/>
      <c r="BZ931" s="22"/>
      <c r="CA931" s="22"/>
      <c r="CB931" s="22"/>
      <c r="CC931" s="22"/>
      <c r="CD931" s="22"/>
      <c r="CE931" s="22"/>
      <c r="CF931" s="22"/>
      <c r="CG931" s="22"/>
      <c r="CH931" s="22"/>
      <c r="CI931" s="22"/>
      <c r="CJ931" s="22"/>
      <c r="CK931" s="22"/>
      <c r="CL931" s="22"/>
      <c r="CM931" s="22"/>
      <c r="CN931" s="22"/>
      <c r="CO931" s="22"/>
      <c r="CP931" s="22"/>
      <c r="CQ931" s="22"/>
      <c r="CR931" s="22"/>
      <c r="CS931" s="22"/>
      <c r="CT931" s="22"/>
      <c r="CU931" s="22"/>
    </row>
    <row r="932" spans="1:99" ht="12.75" customHeight="1">
      <c r="A932" s="22"/>
      <c r="B932" s="63"/>
      <c r="C932" s="197"/>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c r="AQ932" s="22"/>
      <c r="AR932" s="22"/>
      <c r="AS932" s="22"/>
      <c r="AT932" s="22"/>
      <c r="AU932" s="22"/>
      <c r="AV932" s="22"/>
      <c r="AW932" s="22"/>
      <c r="AX932" s="22"/>
      <c r="AY932" s="22"/>
      <c r="AZ932" s="22"/>
      <c r="BA932" s="22"/>
      <c r="BB932" s="22"/>
      <c r="BC932" s="22"/>
      <c r="BD932" s="22"/>
      <c r="BE932" s="22"/>
      <c r="BF932" s="22"/>
      <c r="BG932" s="22"/>
      <c r="BH932" s="22"/>
      <c r="BI932" s="22"/>
      <c r="BJ932" s="22"/>
      <c r="BK932" s="22"/>
      <c r="BL932" s="22"/>
      <c r="BM932" s="22"/>
      <c r="BN932" s="22"/>
      <c r="BO932" s="22"/>
      <c r="BP932" s="22"/>
      <c r="BQ932" s="22"/>
      <c r="BR932" s="22"/>
      <c r="BS932" s="22"/>
      <c r="BT932" s="22"/>
      <c r="BU932" s="22"/>
      <c r="BV932" s="22"/>
      <c r="BW932" s="22"/>
      <c r="BX932" s="22"/>
      <c r="BY932" s="22"/>
      <c r="BZ932" s="22"/>
      <c r="CA932" s="22"/>
      <c r="CB932" s="22"/>
      <c r="CC932" s="22"/>
      <c r="CD932" s="22"/>
      <c r="CE932" s="22"/>
      <c r="CF932" s="22"/>
      <c r="CG932" s="22"/>
      <c r="CH932" s="22"/>
      <c r="CI932" s="22"/>
      <c r="CJ932" s="22"/>
      <c r="CK932" s="22"/>
      <c r="CL932" s="22"/>
      <c r="CM932" s="22"/>
      <c r="CN932" s="22"/>
      <c r="CO932" s="22"/>
      <c r="CP932" s="22"/>
      <c r="CQ932" s="22"/>
      <c r="CR932" s="22"/>
      <c r="CS932" s="22"/>
      <c r="CT932" s="22"/>
      <c r="CU932" s="22"/>
    </row>
    <row r="933" spans="1:99" ht="12.75" customHeight="1">
      <c r="A933" s="22"/>
      <c r="B933" s="63"/>
      <c r="C933" s="197"/>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c r="AQ933" s="22"/>
      <c r="AR933" s="22"/>
      <c r="AS933" s="22"/>
      <c r="AT933" s="22"/>
      <c r="AU933" s="22"/>
      <c r="AV933" s="22"/>
      <c r="AW933" s="22"/>
      <c r="AX933" s="22"/>
      <c r="AY933" s="22"/>
      <c r="AZ933" s="22"/>
      <c r="BA933" s="22"/>
      <c r="BB933" s="22"/>
      <c r="BC933" s="22"/>
      <c r="BD933" s="22"/>
      <c r="BE933" s="22"/>
      <c r="BF933" s="22"/>
      <c r="BG933" s="22"/>
      <c r="BH933" s="22"/>
      <c r="BI933" s="22"/>
      <c r="BJ933" s="22"/>
      <c r="BK933" s="22"/>
      <c r="BL933" s="22"/>
      <c r="BM933" s="22"/>
      <c r="BN933" s="22"/>
      <c r="BO933" s="22"/>
      <c r="BP933" s="22"/>
      <c r="BQ933" s="22"/>
      <c r="BR933" s="22"/>
      <c r="BS933" s="22"/>
      <c r="BT933" s="22"/>
      <c r="BU933" s="22"/>
      <c r="BV933" s="22"/>
      <c r="BW933" s="22"/>
      <c r="BX933" s="22"/>
      <c r="BY933" s="22"/>
      <c r="BZ933" s="22"/>
      <c r="CA933" s="22"/>
      <c r="CB933" s="22"/>
      <c r="CC933" s="22"/>
      <c r="CD933" s="22"/>
      <c r="CE933" s="22"/>
      <c r="CF933" s="22"/>
      <c r="CG933" s="22"/>
      <c r="CH933" s="22"/>
      <c r="CI933" s="22"/>
      <c r="CJ933" s="22"/>
      <c r="CK933" s="22"/>
      <c r="CL933" s="22"/>
      <c r="CM933" s="22"/>
      <c r="CN933" s="22"/>
      <c r="CO933" s="22"/>
      <c r="CP933" s="22"/>
      <c r="CQ933" s="22"/>
      <c r="CR933" s="22"/>
      <c r="CS933" s="22"/>
      <c r="CT933" s="22"/>
      <c r="CU933" s="22"/>
    </row>
    <row r="934" spans="1:99" ht="12.75" customHeight="1">
      <c r="A934" s="22"/>
      <c r="B934" s="63"/>
      <c r="C934" s="197"/>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2"/>
      <c r="AU934" s="22"/>
      <c r="AV934" s="22"/>
      <c r="AW934" s="22"/>
      <c r="AX934" s="22"/>
      <c r="AY934" s="22"/>
      <c r="AZ934" s="22"/>
      <c r="BA934" s="22"/>
      <c r="BB934" s="22"/>
      <c r="BC934" s="22"/>
      <c r="BD934" s="22"/>
      <c r="BE934" s="22"/>
      <c r="BF934" s="22"/>
      <c r="BG934" s="22"/>
      <c r="BH934" s="22"/>
      <c r="BI934" s="22"/>
      <c r="BJ934" s="22"/>
      <c r="BK934" s="22"/>
      <c r="BL934" s="22"/>
      <c r="BM934" s="22"/>
      <c r="BN934" s="22"/>
      <c r="BO934" s="22"/>
      <c r="BP934" s="22"/>
      <c r="BQ934" s="22"/>
      <c r="BR934" s="22"/>
      <c r="BS934" s="22"/>
      <c r="BT934" s="22"/>
      <c r="BU934" s="22"/>
      <c r="BV934" s="22"/>
      <c r="BW934" s="22"/>
      <c r="BX934" s="22"/>
      <c r="BY934" s="22"/>
      <c r="BZ934" s="22"/>
      <c r="CA934" s="22"/>
      <c r="CB934" s="22"/>
      <c r="CC934" s="22"/>
      <c r="CD934" s="22"/>
      <c r="CE934" s="22"/>
      <c r="CF934" s="22"/>
      <c r="CG934" s="22"/>
      <c r="CH934" s="22"/>
      <c r="CI934" s="22"/>
      <c r="CJ934" s="22"/>
      <c r="CK934" s="22"/>
      <c r="CL934" s="22"/>
      <c r="CM934" s="22"/>
      <c r="CN934" s="22"/>
      <c r="CO934" s="22"/>
      <c r="CP934" s="22"/>
      <c r="CQ934" s="22"/>
      <c r="CR934" s="22"/>
      <c r="CS934" s="22"/>
      <c r="CT934" s="22"/>
      <c r="CU934" s="22"/>
    </row>
    <row r="935" spans="1:99" ht="12.75" customHeight="1">
      <c r="A935" s="22"/>
      <c r="B935" s="63"/>
      <c r="C935" s="197"/>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c r="AQ935" s="22"/>
      <c r="AR935" s="22"/>
      <c r="AS935" s="22"/>
      <c r="AT935" s="22"/>
      <c r="AU935" s="22"/>
      <c r="AV935" s="22"/>
      <c r="AW935" s="22"/>
      <c r="AX935" s="22"/>
      <c r="AY935" s="22"/>
      <c r="AZ935" s="22"/>
      <c r="BA935" s="22"/>
      <c r="BB935" s="22"/>
      <c r="BC935" s="22"/>
      <c r="BD935" s="22"/>
      <c r="BE935" s="22"/>
      <c r="BF935" s="22"/>
      <c r="BG935" s="22"/>
      <c r="BH935" s="22"/>
      <c r="BI935" s="22"/>
      <c r="BJ935" s="22"/>
      <c r="BK935" s="22"/>
      <c r="BL935" s="22"/>
      <c r="BM935" s="22"/>
      <c r="BN935" s="22"/>
      <c r="BO935" s="22"/>
      <c r="BP935" s="22"/>
      <c r="BQ935" s="22"/>
      <c r="BR935" s="22"/>
      <c r="BS935" s="22"/>
      <c r="BT935" s="22"/>
      <c r="BU935" s="22"/>
      <c r="BV935" s="22"/>
      <c r="BW935" s="22"/>
      <c r="BX935" s="22"/>
      <c r="BY935" s="22"/>
      <c r="BZ935" s="22"/>
      <c r="CA935" s="22"/>
      <c r="CB935" s="22"/>
      <c r="CC935" s="22"/>
      <c r="CD935" s="22"/>
      <c r="CE935" s="22"/>
      <c r="CF935" s="22"/>
      <c r="CG935" s="22"/>
      <c r="CH935" s="22"/>
      <c r="CI935" s="22"/>
      <c r="CJ935" s="22"/>
      <c r="CK935" s="22"/>
      <c r="CL935" s="22"/>
      <c r="CM935" s="22"/>
      <c r="CN935" s="22"/>
      <c r="CO935" s="22"/>
      <c r="CP935" s="22"/>
      <c r="CQ935" s="22"/>
      <c r="CR935" s="22"/>
      <c r="CS935" s="22"/>
      <c r="CT935" s="22"/>
      <c r="CU935" s="22"/>
    </row>
    <row r="936" spans="1:99" ht="12.75" customHeight="1">
      <c r="A936" s="22"/>
      <c r="B936" s="63"/>
      <c r="C936" s="197"/>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c r="AQ936" s="22"/>
      <c r="AR936" s="22"/>
      <c r="AS936" s="22"/>
      <c r="AT936" s="22"/>
      <c r="AU936" s="22"/>
      <c r="AV936" s="22"/>
      <c r="AW936" s="22"/>
      <c r="AX936" s="22"/>
      <c r="AY936" s="22"/>
      <c r="AZ936" s="22"/>
      <c r="BA936" s="22"/>
      <c r="BB936" s="22"/>
      <c r="BC936" s="22"/>
      <c r="BD936" s="22"/>
      <c r="BE936" s="22"/>
      <c r="BF936" s="22"/>
      <c r="BG936" s="22"/>
      <c r="BH936" s="22"/>
      <c r="BI936" s="22"/>
      <c r="BJ936" s="22"/>
      <c r="BK936" s="22"/>
      <c r="BL936" s="22"/>
      <c r="BM936" s="22"/>
      <c r="BN936" s="22"/>
      <c r="BO936" s="22"/>
      <c r="BP936" s="22"/>
      <c r="BQ936" s="22"/>
      <c r="BR936" s="22"/>
      <c r="BS936" s="22"/>
      <c r="BT936" s="22"/>
      <c r="BU936" s="22"/>
      <c r="BV936" s="22"/>
      <c r="BW936" s="22"/>
      <c r="BX936" s="22"/>
      <c r="BY936" s="22"/>
      <c r="BZ936" s="22"/>
      <c r="CA936" s="22"/>
      <c r="CB936" s="22"/>
      <c r="CC936" s="22"/>
      <c r="CD936" s="22"/>
      <c r="CE936" s="22"/>
      <c r="CF936" s="22"/>
      <c r="CG936" s="22"/>
      <c r="CH936" s="22"/>
      <c r="CI936" s="22"/>
      <c r="CJ936" s="22"/>
      <c r="CK936" s="22"/>
      <c r="CL936" s="22"/>
      <c r="CM936" s="22"/>
      <c r="CN936" s="22"/>
      <c r="CO936" s="22"/>
      <c r="CP936" s="22"/>
      <c r="CQ936" s="22"/>
      <c r="CR936" s="22"/>
      <c r="CS936" s="22"/>
      <c r="CT936" s="22"/>
      <c r="CU936" s="22"/>
    </row>
    <row r="937" spans="1:99" ht="12.75" customHeight="1">
      <c r="A937" s="22"/>
      <c r="B937" s="63"/>
      <c r="C937" s="197"/>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c r="AJ937" s="22"/>
      <c r="AK937" s="22"/>
      <c r="AL937" s="22"/>
      <c r="AM937" s="22"/>
      <c r="AN937" s="22"/>
      <c r="AO937" s="22"/>
      <c r="AP937" s="22"/>
      <c r="AQ937" s="22"/>
      <c r="AR937" s="22"/>
      <c r="AS937" s="22"/>
      <c r="AT937" s="22"/>
      <c r="AU937" s="22"/>
      <c r="AV937" s="22"/>
      <c r="AW937" s="22"/>
      <c r="AX937" s="22"/>
      <c r="AY937" s="22"/>
      <c r="AZ937" s="22"/>
      <c r="BA937" s="22"/>
      <c r="BB937" s="22"/>
      <c r="BC937" s="22"/>
      <c r="BD937" s="22"/>
      <c r="BE937" s="22"/>
      <c r="BF937" s="22"/>
      <c r="BG937" s="22"/>
      <c r="BH937" s="22"/>
      <c r="BI937" s="22"/>
      <c r="BJ937" s="22"/>
      <c r="BK937" s="22"/>
      <c r="BL937" s="22"/>
      <c r="BM937" s="22"/>
      <c r="BN937" s="22"/>
      <c r="BO937" s="22"/>
      <c r="BP937" s="22"/>
      <c r="BQ937" s="22"/>
      <c r="BR937" s="22"/>
      <c r="BS937" s="22"/>
      <c r="BT937" s="22"/>
      <c r="BU937" s="22"/>
      <c r="BV937" s="22"/>
      <c r="BW937" s="22"/>
      <c r="BX937" s="22"/>
      <c r="BY937" s="22"/>
      <c r="BZ937" s="22"/>
      <c r="CA937" s="22"/>
      <c r="CB937" s="22"/>
      <c r="CC937" s="22"/>
      <c r="CD937" s="22"/>
      <c r="CE937" s="22"/>
      <c r="CF937" s="22"/>
      <c r="CG937" s="22"/>
      <c r="CH937" s="22"/>
      <c r="CI937" s="22"/>
      <c r="CJ937" s="22"/>
      <c r="CK937" s="22"/>
      <c r="CL937" s="22"/>
      <c r="CM937" s="22"/>
      <c r="CN937" s="22"/>
      <c r="CO937" s="22"/>
      <c r="CP937" s="22"/>
      <c r="CQ937" s="22"/>
      <c r="CR937" s="22"/>
      <c r="CS937" s="22"/>
      <c r="CT937" s="22"/>
      <c r="CU937" s="22"/>
    </row>
    <row r="938" spans="1:99" ht="12.75" customHeight="1">
      <c r="A938" s="22"/>
      <c r="B938" s="63"/>
      <c r="C938" s="197"/>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c r="AJ938" s="22"/>
      <c r="AK938" s="22"/>
      <c r="AL938" s="22"/>
      <c r="AM938" s="22"/>
      <c r="AN938" s="22"/>
      <c r="AO938" s="22"/>
      <c r="AP938" s="22"/>
      <c r="AQ938" s="22"/>
      <c r="AR938" s="22"/>
      <c r="AS938" s="22"/>
      <c r="AT938" s="22"/>
      <c r="AU938" s="22"/>
      <c r="AV938" s="22"/>
      <c r="AW938" s="22"/>
      <c r="AX938" s="22"/>
      <c r="AY938" s="22"/>
      <c r="AZ938" s="22"/>
      <c r="BA938" s="22"/>
      <c r="BB938" s="22"/>
      <c r="BC938" s="22"/>
      <c r="BD938" s="22"/>
      <c r="BE938" s="22"/>
      <c r="BF938" s="22"/>
      <c r="BG938" s="22"/>
      <c r="BH938" s="22"/>
      <c r="BI938" s="22"/>
      <c r="BJ938" s="22"/>
      <c r="BK938" s="22"/>
      <c r="BL938" s="22"/>
      <c r="BM938" s="22"/>
      <c r="BN938" s="22"/>
      <c r="BO938" s="22"/>
      <c r="BP938" s="22"/>
      <c r="BQ938" s="22"/>
      <c r="BR938" s="22"/>
      <c r="BS938" s="22"/>
      <c r="BT938" s="22"/>
      <c r="BU938" s="22"/>
      <c r="BV938" s="22"/>
      <c r="BW938" s="22"/>
      <c r="BX938" s="22"/>
      <c r="BY938" s="22"/>
      <c r="BZ938" s="22"/>
      <c r="CA938" s="22"/>
      <c r="CB938" s="22"/>
      <c r="CC938" s="22"/>
      <c r="CD938" s="22"/>
      <c r="CE938" s="22"/>
      <c r="CF938" s="22"/>
      <c r="CG938" s="22"/>
      <c r="CH938" s="22"/>
      <c r="CI938" s="22"/>
      <c r="CJ938" s="22"/>
      <c r="CK938" s="22"/>
      <c r="CL938" s="22"/>
      <c r="CM938" s="22"/>
      <c r="CN938" s="22"/>
      <c r="CO938" s="22"/>
      <c r="CP938" s="22"/>
      <c r="CQ938" s="22"/>
      <c r="CR938" s="22"/>
      <c r="CS938" s="22"/>
      <c r="CT938" s="22"/>
      <c r="CU938" s="22"/>
    </row>
    <row r="939" spans="1:99" ht="12.75" customHeight="1">
      <c r="A939" s="22"/>
      <c r="B939" s="63"/>
      <c r="C939" s="197"/>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c r="AJ939" s="22"/>
      <c r="AK939" s="22"/>
      <c r="AL939" s="22"/>
      <c r="AM939" s="22"/>
      <c r="AN939" s="22"/>
      <c r="AO939" s="22"/>
      <c r="AP939" s="22"/>
      <c r="AQ939" s="22"/>
      <c r="AR939" s="22"/>
      <c r="AS939" s="22"/>
      <c r="AT939" s="22"/>
      <c r="AU939" s="22"/>
      <c r="AV939" s="22"/>
      <c r="AW939" s="22"/>
      <c r="AX939" s="22"/>
      <c r="AY939" s="22"/>
      <c r="AZ939" s="22"/>
      <c r="BA939" s="22"/>
      <c r="BB939" s="22"/>
      <c r="BC939" s="22"/>
      <c r="BD939" s="22"/>
      <c r="BE939" s="22"/>
      <c r="BF939" s="22"/>
      <c r="BG939" s="22"/>
      <c r="BH939" s="22"/>
      <c r="BI939" s="22"/>
      <c r="BJ939" s="22"/>
      <c r="BK939" s="22"/>
      <c r="BL939" s="22"/>
      <c r="BM939" s="22"/>
      <c r="BN939" s="22"/>
      <c r="BO939" s="22"/>
      <c r="BP939" s="22"/>
      <c r="BQ939" s="22"/>
      <c r="BR939" s="22"/>
      <c r="BS939" s="22"/>
      <c r="BT939" s="22"/>
      <c r="BU939" s="22"/>
      <c r="BV939" s="22"/>
      <c r="BW939" s="22"/>
      <c r="BX939" s="22"/>
      <c r="BY939" s="22"/>
      <c r="BZ939" s="22"/>
      <c r="CA939" s="22"/>
      <c r="CB939" s="22"/>
      <c r="CC939" s="22"/>
      <c r="CD939" s="22"/>
      <c r="CE939" s="22"/>
      <c r="CF939" s="22"/>
      <c r="CG939" s="22"/>
      <c r="CH939" s="22"/>
      <c r="CI939" s="22"/>
      <c r="CJ939" s="22"/>
      <c r="CK939" s="22"/>
      <c r="CL939" s="22"/>
      <c r="CM939" s="22"/>
      <c r="CN939" s="22"/>
      <c r="CO939" s="22"/>
      <c r="CP939" s="22"/>
      <c r="CQ939" s="22"/>
      <c r="CR939" s="22"/>
      <c r="CS939" s="22"/>
      <c r="CT939" s="22"/>
      <c r="CU939" s="22"/>
    </row>
    <row r="940" spans="1:99" ht="12.75" customHeight="1">
      <c r="A940" s="22"/>
      <c r="B940" s="63"/>
      <c r="C940" s="197"/>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c r="AJ940" s="22"/>
      <c r="AK940" s="22"/>
      <c r="AL940" s="22"/>
      <c r="AM940" s="22"/>
      <c r="AN940" s="22"/>
      <c r="AO940" s="22"/>
      <c r="AP940" s="22"/>
      <c r="AQ940" s="22"/>
      <c r="AR940" s="22"/>
      <c r="AS940" s="22"/>
      <c r="AT940" s="22"/>
      <c r="AU940" s="22"/>
      <c r="AV940" s="22"/>
      <c r="AW940" s="22"/>
      <c r="AX940" s="22"/>
      <c r="AY940" s="22"/>
      <c r="AZ940" s="22"/>
      <c r="BA940" s="22"/>
      <c r="BB940" s="22"/>
      <c r="BC940" s="22"/>
      <c r="BD940" s="22"/>
      <c r="BE940" s="22"/>
      <c r="BF940" s="22"/>
      <c r="BG940" s="22"/>
      <c r="BH940" s="22"/>
      <c r="BI940" s="22"/>
      <c r="BJ940" s="22"/>
      <c r="BK940" s="22"/>
      <c r="BL940" s="22"/>
      <c r="BM940" s="22"/>
      <c r="BN940" s="22"/>
      <c r="BO940" s="22"/>
      <c r="BP940" s="22"/>
      <c r="BQ940" s="22"/>
      <c r="BR940" s="22"/>
      <c r="BS940" s="22"/>
      <c r="BT940" s="22"/>
      <c r="BU940" s="22"/>
      <c r="BV940" s="22"/>
      <c r="BW940" s="22"/>
      <c r="BX940" s="22"/>
      <c r="BY940" s="22"/>
      <c r="BZ940" s="22"/>
      <c r="CA940" s="22"/>
      <c r="CB940" s="22"/>
      <c r="CC940" s="22"/>
      <c r="CD940" s="22"/>
      <c r="CE940" s="22"/>
      <c r="CF940" s="22"/>
      <c r="CG940" s="22"/>
      <c r="CH940" s="22"/>
      <c r="CI940" s="22"/>
      <c r="CJ940" s="22"/>
      <c r="CK940" s="22"/>
      <c r="CL940" s="22"/>
      <c r="CM940" s="22"/>
      <c r="CN940" s="22"/>
      <c r="CO940" s="22"/>
      <c r="CP940" s="22"/>
      <c r="CQ940" s="22"/>
      <c r="CR940" s="22"/>
      <c r="CS940" s="22"/>
      <c r="CT940" s="22"/>
      <c r="CU940" s="22"/>
    </row>
    <row r="941" spans="1:99" ht="12.75" customHeight="1">
      <c r="A941" s="22"/>
      <c r="B941" s="63"/>
      <c r="C941" s="197"/>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c r="AJ941" s="22"/>
      <c r="AK941" s="22"/>
      <c r="AL941" s="22"/>
      <c r="AM941" s="22"/>
      <c r="AN941" s="22"/>
      <c r="AO941" s="22"/>
      <c r="AP941" s="22"/>
      <c r="AQ941" s="22"/>
      <c r="AR941" s="22"/>
      <c r="AS941" s="22"/>
      <c r="AT941" s="22"/>
      <c r="AU941" s="22"/>
      <c r="AV941" s="22"/>
      <c r="AW941" s="22"/>
      <c r="AX941" s="22"/>
      <c r="AY941" s="22"/>
      <c r="AZ941" s="22"/>
      <c r="BA941" s="22"/>
      <c r="BB941" s="22"/>
      <c r="BC941" s="22"/>
      <c r="BD941" s="22"/>
      <c r="BE941" s="22"/>
      <c r="BF941" s="22"/>
      <c r="BG941" s="22"/>
      <c r="BH941" s="22"/>
      <c r="BI941" s="22"/>
      <c r="BJ941" s="22"/>
      <c r="BK941" s="22"/>
      <c r="BL941" s="22"/>
      <c r="BM941" s="22"/>
      <c r="BN941" s="22"/>
      <c r="BO941" s="22"/>
      <c r="BP941" s="22"/>
      <c r="BQ941" s="22"/>
      <c r="BR941" s="22"/>
      <c r="BS941" s="22"/>
      <c r="BT941" s="22"/>
      <c r="BU941" s="22"/>
      <c r="BV941" s="22"/>
      <c r="BW941" s="22"/>
      <c r="BX941" s="22"/>
      <c r="BY941" s="22"/>
      <c r="BZ941" s="22"/>
      <c r="CA941" s="22"/>
      <c r="CB941" s="22"/>
      <c r="CC941" s="22"/>
      <c r="CD941" s="22"/>
      <c r="CE941" s="22"/>
      <c r="CF941" s="22"/>
      <c r="CG941" s="22"/>
      <c r="CH941" s="22"/>
      <c r="CI941" s="22"/>
      <c r="CJ941" s="22"/>
      <c r="CK941" s="22"/>
      <c r="CL941" s="22"/>
      <c r="CM941" s="22"/>
      <c r="CN941" s="22"/>
      <c r="CO941" s="22"/>
      <c r="CP941" s="22"/>
      <c r="CQ941" s="22"/>
      <c r="CR941" s="22"/>
      <c r="CS941" s="22"/>
      <c r="CT941" s="22"/>
      <c r="CU941" s="22"/>
    </row>
    <row r="942" spans="1:99" ht="12.75" customHeight="1">
      <c r="A942" s="22"/>
      <c r="B942" s="63"/>
      <c r="C942" s="197"/>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2"/>
      <c r="AW942" s="22"/>
      <c r="AX942" s="22"/>
      <c r="AY942" s="22"/>
      <c r="AZ942" s="22"/>
      <c r="BA942" s="22"/>
      <c r="BB942" s="22"/>
      <c r="BC942" s="22"/>
      <c r="BD942" s="22"/>
      <c r="BE942" s="22"/>
      <c r="BF942" s="22"/>
      <c r="BG942" s="22"/>
      <c r="BH942" s="22"/>
      <c r="BI942" s="22"/>
      <c r="BJ942" s="22"/>
      <c r="BK942" s="22"/>
      <c r="BL942" s="22"/>
      <c r="BM942" s="22"/>
      <c r="BN942" s="22"/>
      <c r="BO942" s="22"/>
      <c r="BP942" s="22"/>
      <c r="BQ942" s="22"/>
      <c r="BR942" s="22"/>
      <c r="BS942" s="22"/>
      <c r="BT942" s="22"/>
      <c r="BU942" s="22"/>
      <c r="BV942" s="22"/>
      <c r="BW942" s="22"/>
      <c r="BX942" s="22"/>
      <c r="BY942" s="22"/>
      <c r="BZ942" s="22"/>
      <c r="CA942" s="22"/>
      <c r="CB942" s="22"/>
      <c r="CC942" s="22"/>
      <c r="CD942" s="22"/>
      <c r="CE942" s="22"/>
      <c r="CF942" s="22"/>
      <c r="CG942" s="22"/>
      <c r="CH942" s="22"/>
      <c r="CI942" s="22"/>
      <c r="CJ942" s="22"/>
      <c r="CK942" s="22"/>
      <c r="CL942" s="22"/>
      <c r="CM942" s="22"/>
      <c r="CN942" s="22"/>
      <c r="CO942" s="22"/>
      <c r="CP942" s="22"/>
      <c r="CQ942" s="22"/>
      <c r="CR942" s="22"/>
      <c r="CS942" s="22"/>
      <c r="CT942" s="22"/>
      <c r="CU942" s="22"/>
    </row>
    <row r="943" spans="1:99" ht="12.75" customHeight="1">
      <c r="A943" s="22"/>
      <c r="B943" s="63"/>
      <c r="C943" s="197"/>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c r="AJ943" s="22"/>
      <c r="AK943" s="22"/>
      <c r="AL943" s="22"/>
      <c r="AM943" s="22"/>
      <c r="AN943" s="22"/>
      <c r="AO943" s="22"/>
      <c r="AP943" s="22"/>
      <c r="AQ943" s="22"/>
      <c r="AR943" s="22"/>
      <c r="AS943" s="22"/>
      <c r="AT943" s="22"/>
      <c r="AU943" s="22"/>
      <c r="AV943" s="22"/>
      <c r="AW943" s="22"/>
      <c r="AX943" s="22"/>
      <c r="AY943" s="22"/>
      <c r="AZ943" s="22"/>
      <c r="BA943" s="22"/>
      <c r="BB943" s="22"/>
      <c r="BC943" s="22"/>
      <c r="BD943" s="22"/>
      <c r="BE943" s="22"/>
      <c r="BF943" s="22"/>
      <c r="BG943" s="22"/>
      <c r="BH943" s="22"/>
      <c r="BI943" s="22"/>
      <c r="BJ943" s="22"/>
      <c r="BK943" s="22"/>
      <c r="BL943" s="22"/>
      <c r="BM943" s="22"/>
      <c r="BN943" s="22"/>
      <c r="BO943" s="22"/>
      <c r="BP943" s="22"/>
      <c r="BQ943" s="22"/>
      <c r="BR943" s="22"/>
      <c r="BS943" s="22"/>
      <c r="BT943" s="22"/>
      <c r="BU943" s="22"/>
      <c r="BV943" s="22"/>
      <c r="BW943" s="22"/>
      <c r="BX943" s="22"/>
      <c r="BY943" s="22"/>
      <c r="BZ943" s="22"/>
      <c r="CA943" s="22"/>
      <c r="CB943" s="22"/>
      <c r="CC943" s="22"/>
      <c r="CD943" s="22"/>
      <c r="CE943" s="22"/>
      <c r="CF943" s="22"/>
      <c r="CG943" s="22"/>
      <c r="CH943" s="22"/>
      <c r="CI943" s="22"/>
      <c r="CJ943" s="22"/>
      <c r="CK943" s="22"/>
      <c r="CL943" s="22"/>
      <c r="CM943" s="22"/>
      <c r="CN943" s="22"/>
      <c r="CO943" s="22"/>
      <c r="CP943" s="22"/>
      <c r="CQ943" s="22"/>
      <c r="CR943" s="22"/>
      <c r="CS943" s="22"/>
      <c r="CT943" s="22"/>
      <c r="CU943" s="22"/>
    </row>
    <row r="944" spans="1:99" ht="12.75" customHeight="1">
      <c r="A944" s="22"/>
      <c r="B944" s="63"/>
      <c r="C944" s="197"/>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c r="AJ944" s="22"/>
      <c r="AK944" s="22"/>
      <c r="AL944" s="22"/>
      <c r="AM944" s="22"/>
      <c r="AN944" s="22"/>
      <c r="AO944" s="22"/>
      <c r="AP944" s="22"/>
      <c r="AQ944" s="22"/>
      <c r="AR944" s="22"/>
      <c r="AS944" s="22"/>
      <c r="AT944" s="22"/>
      <c r="AU944" s="22"/>
      <c r="AV944" s="22"/>
      <c r="AW944" s="22"/>
      <c r="AX944" s="22"/>
      <c r="AY944" s="22"/>
      <c r="AZ944" s="22"/>
      <c r="BA944" s="22"/>
      <c r="BB944" s="22"/>
      <c r="BC944" s="22"/>
      <c r="BD944" s="22"/>
      <c r="BE944" s="22"/>
      <c r="BF944" s="22"/>
      <c r="BG944" s="22"/>
      <c r="BH944" s="22"/>
      <c r="BI944" s="22"/>
      <c r="BJ944" s="22"/>
      <c r="BK944" s="22"/>
      <c r="BL944" s="22"/>
      <c r="BM944" s="22"/>
      <c r="BN944" s="22"/>
      <c r="BO944" s="22"/>
      <c r="BP944" s="22"/>
      <c r="BQ944" s="22"/>
      <c r="BR944" s="22"/>
      <c r="BS944" s="22"/>
      <c r="BT944" s="22"/>
      <c r="BU944" s="22"/>
      <c r="BV944" s="22"/>
      <c r="BW944" s="22"/>
      <c r="BX944" s="22"/>
      <c r="BY944" s="22"/>
      <c r="BZ944" s="22"/>
      <c r="CA944" s="22"/>
      <c r="CB944" s="22"/>
      <c r="CC944" s="22"/>
      <c r="CD944" s="22"/>
      <c r="CE944" s="22"/>
      <c r="CF944" s="22"/>
      <c r="CG944" s="22"/>
      <c r="CH944" s="22"/>
      <c r="CI944" s="22"/>
      <c r="CJ944" s="22"/>
      <c r="CK944" s="22"/>
      <c r="CL944" s="22"/>
      <c r="CM944" s="22"/>
      <c r="CN944" s="22"/>
      <c r="CO944" s="22"/>
      <c r="CP944" s="22"/>
      <c r="CQ944" s="22"/>
      <c r="CR944" s="22"/>
      <c r="CS944" s="22"/>
      <c r="CT944" s="22"/>
      <c r="CU944" s="22"/>
    </row>
    <row r="945" spans="1:99" ht="12.75" customHeight="1">
      <c r="A945" s="22"/>
      <c r="B945" s="63"/>
      <c r="C945" s="197"/>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c r="AJ945" s="22"/>
      <c r="AK945" s="22"/>
      <c r="AL945" s="22"/>
      <c r="AM945" s="22"/>
      <c r="AN945" s="22"/>
      <c r="AO945" s="22"/>
      <c r="AP945" s="22"/>
      <c r="AQ945" s="22"/>
      <c r="AR945" s="22"/>
      <c r="AS945" s="22"/>
      <c r="AT945" s="22"/>
      <c r="AU945" s="22"/>
      <c r="AV945" s="22"/>
      <c r="AW945" s="22"/>
      <c r="AX945" s="22"/>
      <c r="AY945" s="22"/>
      <c r="AZ945" s="22"/>
      <c r="BA945" s="22"/>
      <c r="BB945" s="22"/>
      <c r="BC945" s="22"/>
      <c r="BD945" s="22"/>
      <c r="BE945" s="22"/>
      <c r="BF945" s="22"/>
      <c r="BG945" s="22"/>
      <c r="BH945" s="22"/>
      <c r="BI945" s="22"/>
      <c r="BJ945" s="22"/>
      <c r="BK945" s="22"/>
      <c r="BL945" s="22"/>
      <c r="BM945" s="22"/>
      <c r="BN945" s="22"/>
      <c r="BO945" s="22"/>
      <c r="BP945" s="22"/>
      <c r="BQ945" s="22"/>
      <c r="BR945" s="22"/>
      <c r="BS945" s="22"/>
      <c r="BT945" s="22"/>
      <c r="BU945" s="22"/>
      <c r="BV945" s="22"/>
      <c r="BW945" s="22"/>
      <c r="BX945" s="22"/>
      <c r="BY945" s="22"/>
      <c r="BZ945" s="22"/>
      <c r="CA945" s="22"/>
      <c r="CB945" s="22"/>
      <c r="CC945" s="22"/>
      <c r="CD945" s="22"/>
      <c r="CE945" s="22"/>
      <c r="CF945" s="22"/>
      <c r="CG945" s="22"/>
      <c r="CH945" s="22"/>
      <c r="CI945" s="22"/>
      <c r="CJ945" s="22"/>
      <c r="CK945" s="22"/>
      <c r="CL945" s="22"/>
      <c r="CM945" s="22"/>
      <c r="CN945" s="22"/>
      <c r="CO945" s="22"/>
      <c r="CP945" s="22"/>
      <c r="CQ945" s="22"/>
      <c r="CR945" s="22"/>
      <c r="CS945" s="22"/>
      <c r="CT945" s="22"/>
      <c r="CU945" s="22"/>
    </row>
    <row r="946" spans="1:99" ht="12.75" customHeight="1">
      <c r="A946" s="22"/>
      <c r="B946" s="63"/>
      <c r="C946" s="197"/>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c r="AJ946" s="22"/>
      <c r="AK946" s="22"/>
      <c r="AL946" s="22"/>
      <c r="AM946" s="22"/>
      <c r="AN946" s="22"/>
      <c r="AO946" s="22"/>
      <c r="AP946" s="22"/>
      <c r="AQ946" s="22"/>
      <c r="AR946" s="22"/>
      <c r="AS946" s="22"/>
      <c r="AT946" s="22"/>
      <c r="AU946" s="22"/>
      <c r="AV946" s="22"/>
      <c r="AW946" s="22"/>
      <c r="AX946" s="22"/>
      <c r="AY946" s="22"/>
      <c r="AZ946" s="22"/>
      <c r="BA946" s="22"/>
      <c r="BB946" s="22"/>
      <c r="BC946" s="22"/>
      <c r="BD946" s="22"/>
      <c r="BE946" s="22"/>
      <c r="BF946" s="22"/>
      <c r="BG946" s="22"/>
      <c r="BH946" s="22"/>
      <c r="BI946" s="22"/>
      <c r="BJ946" s="22"/>
      <c r="BK946" s="22"/>
      <c r="BL946" s="22"/>
      <c r="BM946" s="22"/>
      <c r="BN946" s="22"/>
      <c r="BO946" s="22"/>
      <c r="BP946" s="22"/>
      <c r="BQ946" s="22"/>
      <c r="BR946" s="22"/>
      <c r="BS946" s="22"/>
      <c r="BT946" s="22"/>
      <c r="BU946" s="22"/>
      <c r="BV946" s="22"/>
      <c r="BW946" s="22"/>
      <c r="BX946" s="22"/>
      <c r="BY946" s="22"/>
      <c r="BZ946" s="22"/>
      <c r="CA946" s="22"/>
      <c r="CB946" s="22"/>
      <c r="CC946" s="22"/>
      <c r="CD946" s="22"/>
      <c r="CE946" s="22"/>
      <c r="CF946" s="22"/>
      <c r="CG946" s="22"/>
      <c r="CH946" s="22"/>
      <c r="CI946" s="22"/>
      <c r="CJ946" s="22"/>
      <c r="CK946" s="22"/>
      <c r="CL946" s="22"/>
      <c r="CM946" s="22"/>
      <c r="CN946" s="22"/>
      <c r="CO946" s="22"/>
      <c r="CP946" s="22"/>
      <c r="CQ946" s="22"/>
      <c r="CR946" s="22"/>
      <c r="CS946" s="22"/>
      <c r="CT946" s="22"/>
      <c r="CU946" s="22"/>
    </row>
    <row r="947" spans="1:99" ht="12.75" customHeight="1">
      <c r="A947" s="22"/>
      <c r="B947" s="63"/>
      <c r="C947" s="197"/>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c r="AJ947" s="22"/>
      <c r="AK947" s="22"/>
      <c r="AL947" s="22"/>
      <c r="AM947" s="22"/>
      <c r="AN947" s="22"/>
      <c r="AO947" s="22"/>
      <c r="AP947" s="22"/>
      <c r="AQ947" s="22"/>
      <c r="AR947" s="22"/>
      <c r="AS947" s="22"/>
      <c r="AT947" s="22"/>
      <c r="AU947" s="22"/>
      <c r="AV947" s="22"/>
      <c r="AW947" s="22"/>
      <c r="AX947" s="22"/>
      <c r="AY947" s="22"/>
      <c r="AZ947" s="22"/>
      <c r="BA947" s="22"/>
      <c r="BB947" s="22"/>
      <c r="BC947" s="22"/>
      <c r="BD947" s="22"/>
      <c r="BE947" s="22"/>
      <c r="BF947" s="22"/>
      <c r="BG947" s="22"/>
      <c r="BH947" s="22"/>
      <c r="BI947" s="22"/>
      <c r="BJ947" s="22"/>
      <c r="BK947" s="22"/>
      <c r="BL947" s="22"/>
      <c r="BM947" s="22"/>
      <c r="BN947" s="22"/>
      <c r="BO947" s="22"/>
      <c r="BP947" s="22"/>
      <c r="BQ947" s="22"/>
      <c r="BR947" s="22"/>
      <c r="BS947" s="22"/>
      <c r="BT947" s="22"/>
      <c r="BU947" s="22"/>
      <c r="BV947" s="22"/>
      <c r="BW947" s="22"/>
      <c r="BX947" s="22"/>
      <c r="BY947" s="22"/>
      <c r="BZ947" s="22"/>
      <c r="CA947" s="22"/>
      <c r="CB947" s="22"/>
      <c r="CC947" s="22"/>
      <c r="CD947" s="22"/>
      <c r="CE947" s="22"/>
      <c r="CF947" s="22"/>
      <c r="CG947" s="22"/>
      <c r="CH947" s="22"/>
      <c r="CI947" s="22"/>
      <c r="CJ947" s="22"/>
      <c r="CK947" s="22"/>
      <c r="CL947" s="22"/>
      <c r="CM947" s="22"/>
      <c r="CN947" s="22"/>
      <c r="CO947" s="22"/>
      <c r="CP947" s="22"/>
      <c r="CQ947" s="22"/>
      <c r="CR947" s="22"/>
      <c r="CS947" s="22"/>
      <c r="CT947" s="22"/>
      <c r="CU947" s="22"/>
    </row>
    <row r="948" spans="1:99" ht="12.75" customHeight="1">
      <c r="A948" s="22"/>
      <c r="B948" s="63"/>
      <c r="C948" s="197"/>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c r="AJ948" s="22"/>
      <c r="AK948" s="22"/>
      <c r="AL948" s="22"/>
      <c r="AM948" s="22"/>
      <c r="AN948" s="22"/>
      <c r="AO948" s="22"/>
      <c r="AP948" s="22"/>
      <c r="AQ948" s="22"/>
      <c r="AR948" s="22"/>
      <c r="AS948" s="22"/>
      <c r="AT948" s="22"/>
      <c r="AU948" s="22"/>
      <c r="AV948" s="22"/>
      <c r="AW948" s="22"/>
      <c r="AX948" s="22"/>
      <c r="AY948" s="22"/>
      <c r="AZ948" s="22"/>
      <c r="BA948" s="22"/>
      <c r="BB948" s="22"/>
      <c r="BC948" s="22"/>
      <c r="BD948" s="22"/>
      <c r="BE948" s="22"/>
      <c r="BF948" s="22"/>
      <c r="BG948" s="22"/>
      <c r="BH948" s="22"/>
      <c r="BI948" s="22"/>
      <c r="BJ948" s="22"/>
      <c r="BK948" s="22"/>
      <c r="BL948" s="22"/>
      <c r="BM948" s="22"/>
      <c r="BN948" s="22"/>
      <c r="BO948" s="22"/>
      <c r="BP948" s="22"/>
      <c r="BQ948" s="22"/>
      <c r="BR948" s="22"/>
      <c r="BS948" s="22"/>
      <c r="BT948" s="22"/>
      <c r="BU948" s="22"/>
      <c r="BV948" s="22"/>
      <c r="BW948" s="22"/>
      <c r="BX948" s="22"/>
      <c r="BY948" s="22"/>
      <c r="BZ948" s="22"/>
      <c r="CA948" s="22"/>
      <c r="CB948" s="22"/>
      <c r="CC948" s="22"/>
      <c r="CD948" s="22"/>
      <c r="CE948" s="22"/>
      <c r="CF948" s="22"/>
      <c r="CG948" s="22"/>
      <c r="CH948" s="22"/>
      <c r="CI948" s="22"/>
      <c r="CJ948" s="22"/>
      <c r="CK948" s="22"/>
      <c r="CL948" s="22"/>
      <c r="CM948" s="22"/>
      <c r="CN948" s="22"/>
      <c r="CO948" s="22"/>
      <c r="CP948" s="22"/>
      <c r="CQ948" s="22"/>
      <c r="CR948" s="22"/>
      <c r="CS948" s="22"/>
      <c r="CT948" s="22"/>
      <c r="CU948" s="22"/>
    </row>
    <row r="949" spans="1:99" ht="12.75" customHeight="1">
      <c r="A949" s="22"/>
      <c r="B949" s="63"/>
      <c r="C949" s="197"/>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c r="AJ949" s="22"/>
      <c r="AK949" s="22"/>
      <c r="AL949" s="22"/>
      <c r="AM949" s="22"/>
      <c r="AN949" s="22"/>
      <c r="AO949" s="22"/>
      <c r="AP949" s="22"/>
      <c r="AQ949" s="22"/>
      <c r="AR949" s="22"/>
      <c r="AS949" s="22"/>
      <c r="AT949" s="22"/>
      <c r="AU949" s="22"/>
      <c r="AV949" s="22"/>
      <c r="AW949" s="22"/>
      <c r="AX949" s="22"/>
      <c r="AY949" s="22"/>
      <c r="AZ949" s="22"/>
      <c r="BA949" s="22"/>
      <c r="BB949" s="22"/>
      <c r="BC949" s="22"/>
      <c r="BD949" s="22"/>
      <c r="BE949" s="22"/>
      <c r="BF949" s="22"/>
      <c r="BG949" s="22"/>
      <c r="BH949" s="22"/>
      <c r="BI949" s="22"/>
      <c r="BJ949" s="22"/>
      <c r="BK949" s="22"/>
      <c r="BL949" s="22"/>
      <c r="BM949" s="22"/>
      <c r="BN949" s="22"/>
      <c r="BO949" s="22"/>
      <c r="BP949" s="22"/>
      <c r="BQ949" s="22"/>
      <c r="BR949" s="22"/>
      <c r="BS949" s="22"/>
      <c r="BT949" s="22"/>
      <c r="BU949" s="22"/>
      <c r="BV949" s="22"/>
      <c r="BW949" s="22"/>
      <c r="BX949" s="22"/>
      <c r="BY949" s="22"/>
      <c r="BZ949" s="22"/>
      <c r="CA949" s="22"/>
      <c r="CB949" s="22"/>
      <c r="CC949" s="22"/>
      <c r="CD949" s="22"/>
      <c r="CE949" s="22"/>
      <c r="CF949" s="22"/>
      <c r="CG949" s="22"/>
      <c r="CH949" s="22"/>
      <c r="CI949" s="22"/>
      <c r="CJ949" s="22"/>
      <c r="CK949" s="22"/>
      <c r="CL949" s="22"/>
      <c r="CM949" s="22"/>
      <c r="CN949" s="22"/>
      <c r="CO949" s="22"/>
      <c r="CP949" s="22"/>
      <c r="CQ949" s="22"/>
      <c r="CR949" s="22"/>
      <c r="CS949" s="22"/>
      <c r="CT949" s="22"/>
      <c r="CU949" s="22"/>
    </row>
    <row r="950" spans="1:99" ht="12.75" customHeight="1">
      <c r="A950" s="22"/>
      <c r="B950" s="63"/>
      <c r="C950" s="197"/>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2"/>
      <c r="AW950" s="22"/>
      <c r="AX950" s="22"/>
      <c r="AY950" s="22"/>
      <c r="AZ950" s="22"/>
      <c r="BA950" s="22"/>
      <c r="BB950" s="22"/>
      <c r="BC950" s="22"/>
      <c r="BD950" s="22"/>
      <c r="BE950" s="22"/>
      <c r="BF950" s="22"/>
      <c r="BG950" s="22"/>
      <c r="BH950" s="22"/>
      <c r="BI950" s="22"/>
      <c r="BJ950" s="22"/>
      <c r="BK950" s="22"/>
      <c r="BL950" s="22"/>
      <c r="BM950" s="22"/>
      <c r="BN950" s="22"/>
      <c r="BO950" s="22"/>
      <c r="BP950" s="22"/>
      <c r="BQ950" s="22"/>
      <c r="BR950" s="22"/>
      <c r="BS950" s="22"/>
      <c r="BT950" s="22"/>
      <c r="BU950" s="22"/>
      <c r="BV950" s="22"/>
      <c r="BW950" s="22"/>
      <c r="BX950" s="22"/>
      <c r="BY950" s="22"/>
      <c r="BZ950" s="22"/>
      <c r="CA950" s="22"/>
      <c r="CB950" s="22"/>
      <c r="CC950" s="22"/>
      <c r="CD950" s="22"/>
      <c r="CE950" s="22"/>
      <c r="CF950" s="22"/>
      <c r="CG950" s="22"/>
      <c r="CH950" s="22"/>
      <c r="CI950" s="22"/>
      <c r="CJ950" s="22"/>
      <c r="CK950" s="22"/>
      <c r="CL950" s="22"/>
      <c r="CM950" s="22"/>
      <c r="CN950" s="22"/>
      <c r="CO950" s="22"/>
      <c r="CP950" s="22"/>
      <c r="CQ950" s="22"/>
      <c r="CR950" s="22"/>
      <c r="CS950" s="22"/>
      <c r="CT950" s="22"/>
      <c r="CU950" s="22"/>
    </row>
    <row r="951" spans="1:99" ht="12.75" customHeight="1">
      <c r="A951" s="22"/>
      <c r="B951" s="63"/>
      <c r="C951" s="197"/>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c r="AJ951" s="22"/>
      <c r="AK951" s="22"/>
      <c r="AL951" s="22"/>
      <c r="AM951" s="22"/>
      <c r="AN951" s="22"/>
      <c r="AO951" s="22"/>
      <c r="AP951" s="22"/>
      <c r="AQ951" s="22"/>
      <c r="AR951" s="22"/>
      <c r="AS951" s="22"/>
      <c r="AT951" s="22"/>
      <c r="AU951" s="22"/>
      <c r="AV951" s="22"/>
      <c r="AW951" s="22"/>
      <c r="AX951" s="22"/>
      <c r="AY951" s="22"/>
      <c r="AZ951" s="22"/>
      <c r="BA951" s="22"/>
      <c r="BB951" s="22"/>
      <c r="BC951" s="22"/>
      <c r="BD951" s="22"/>
      <c r="BE951" s="22"/>
      <c r="BF951" s="22"/>
      <c r="BG951" s="22"/>
      <c r="BH951" s="22"/>
      <c r="BI951" s="22"/>
      <c r="BJ951" s="22"/>
      <c r="BK951" s="22"/>
      <c r="BL951" s="22"/>
      <c r="BM951" s="22"/>
      <c r="BN951" s="22"/>
      <c r="BO951" s="22"/>
      <c r="BP951" s="22"/>
      <c r="BQ951" s="22"/>
      <c r="BR951" s="22"/>
      <c r="BS951" s="22"/>
      <c r="BT951" s="22"/>
      <c r="BU951" s="22"/>
      <c r="BV951" s="22"/>
      <c r="BW951" s="22"/>
      <c r="BX951" s="22"/>
      <c r="BY951" s="22"/>
      <c r="BZ951" s="22"/>
      <c r="CA951" s="22"/>
      <c r="CB951" s="22"/>
      <c r="CC951" s="22"/>
      <c r="CD951" s="22"/>
      <c r="CE951" s="22"/>
      <c r="CF951" s="22"/>
      <c r="CG951" s="22"/>
      <c r="CH951" s="22"/>
      <c r="CI951" s="22"/>
      <c r="CJ951" s="22"/>
      <c r="CK951" s="22"/>
      <c r="CL951" s="22"/>
      <c r="CM951" s="22"/>
      <c r="CN951" s="22"/>
      <c r="CO951" s="22"/>
      <c r="CP951" s="22"/>
      <c r="CQ951" s="22"/>
      <c r="CR951" s="22"/>
      <c r="CS951" s="22"/>
      <c r="CT951" s="22"/>
      <c r="CU951" s="22"/>
    </row>
    <row r="952" spans="1:99" ht="12.75" customHeight="1">
      <c r="A952" s="22"/>
      <c r="B952" s="63"/>
      <c r="C952" s="197"/>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c r="AJ952" s="22"/>
      <c r="AK952" s="22"/>
      <c r="AL952" s="22"/>
      <c r="AM952" s="22"/>
      <c r="AN952" s="22"/>
      <c r="AO952" s="22"/>
      <c r="AP952" s="22"/>
      <c r="AQ952" s="22"/>
      <c r="AR952" s="22"/>
      <c r="AS952" s="22"/>
      <c r="AT952" s="22"/>
      <c r="AU952" s="22"/>
      <c r="AV952" s="22"/>
      <c r="AW952" s="22"/>
      <c r="AX952" s="22"/>
      <c r="AY952" s="22"/>
      <c r="AZ952" s="22"/>
      <c r="BA952" s="22"/>
      <c r="BB952" s="22"/>
      <c r="BC952" s="22"/>
      <c r="BD952" s="22"/>
      <c r="BE952" s="22"/>
      <c r="BF952" s="22"/>
      <c r="BG952" s="22"/>
      <c r="BH952" s="22"/>
      <c r="BI952" s="22"/>
      <c r="BJ952" s="22"/>
      <c r="BK952" s="22"/>
      <c r="BL952" s="22"/>
      <c r="BM952" s="22"/>
      <c r="BN952" s="22"/>
      <c r="BO952" s="22"/>
      <c r="BP952" s="22"/>
      <c r="BQ952" s="22"/>
      <c r="BR952" s="22"/>
      <c r="BS952" s="22"/>
      <c r="BT952" s="22"/>
      <c r="BU952" s="22"/>
      <c r="BV952" s="22"/>
      <c r="BW952" s="22"/>
      <c r="BX952" s="22"/>
      <c r="BY952" s="22"/>
      <c r="BZ952" s="22"/>
      <c r="CA952" s="22"/>
      <c r="CB952" s="22"/>
      <c r="CC952" s="22"/>
      <c r="CD952" s="22"/>
      <c r="CE952" s="22"/>
      <c r="CF952" s="22"/>
      <c r="CG952" s="22"/>
      <c r="CH952" s="22"/>
      <c r="CI952" s="22"/>
      <c r="CJ952" s="22"/>
      <c r="CK952" s="22"/>
      <c r="CL952" s="22"/>
      <c r="CM952" s="22"/>
      <c r="CN952" s="22"/>
      <c r="CO952" s="22"/>
      <c r="CP952" s="22"/>
      <c r="CQ952" s="22"/>
      <c r="CR952" s="22"/>
      <c r="CS952" s="22"/>
      <c r="CT952" s="22"/>
      <c r="CU952" s="22"/>
    </row>
    <row r="953" spans="1:99" ht="12.75" customHeight="1">
      <c r="A953" s="22"/>
      <c r="B953" s="63"/>
      <c r="C953" s="197"/>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c r="AJ953" s="22"/>
      <c r="AK953" s="22"/>
      <c r="AL953" s="22"/>
      <c r="AM953" s="22"/>
      <c r="AN953" s="22"/>
      <c r="AO953" s="22"/>
      <c r="AP953" s="22"/>
      <c r="AQ953" s="22"/>
      <c r="AR953" s="22"/>
      <c r="AS953" s="22"/>
      <c r="AT953" s="22"/>
      <c r="AU953" s="22"/>
      <c r="AV953" s="22"/>
      <c r="AW953" s="22"/>
      <c r="AX953" s="22"/>
      <c r="AY953" s="22"/>
      <c r="AZ953" s="22"/>
      <c r="BA953" s="22"/>
      <c r="BB953" s="22"/>
      <c r="BC953" s="22"/>
      <c r="BD953" s="22"/>
      <c r="BE953" s="22"/>
      <c r="BF953" s="22"/>
      <c r="BG953" s="22"/>
      <c r="BH953" s="22"/>
      <c r="BI953" s="22"/>
      <c r="BJ953" s="22"/>
      <c r="BK953" s="22"/>
      <c r="BL953" s="22"/>
      <c r="BM953" s="22"/>
      <c r="BN953" s="22"/>
      <c r="BO953" s="22"/>
      <c r="BP953" s="22"/>
      <c r="BQ953" s="22"/>
      <c r="BR953" s="22"/>
      <c r="BS953" s="22"/>
      <c r="BT953" s="22"/>
      <c r="BU953" s="22"/>
      <c r="BV953" s="22"/>
      <c r="BW953" s="22"/>
      <c r="BX953" s="22"/>
      <c r="BY953" s="22"/>
      <c r="BZ953" s="22"/>
      <c r="CA953" s="22"/>
      <c r="CB953" s="22"/>
      <c r="CC953" s="22"/>
      <c r="CD953" s="22"/>
      <c r="CE953" s="22"/>
      <c r="CF953" s="22"/>
      <c r="CG953" s="22"/>
      <c r="CH953" s="22"/>
      <c r="CI953" s="22"/>
      <c r="CJ953" s="22"/>
      <c r="CK953" s="22"/>
      <c r="CL953" s="22"/>
      <c r="CM953" s="22"/>
      <c r="CN953" s="22"/>
      <c r="CO953" s="22"/>
      <c r="CP953" s="22"/>
      <c r="CQ953" s="22"/>
      <c r="CR953" s="22"/>
      <c r="CS953" s="22"/>
      <c r="CT953" s="22"/>
      <c r="CU953" s="22"/>
    </row>
    <row r="954" spans="1:99" ht="12.75" customHeight="1">
      <c r="A954" s="22"/>
      <c r="B954" s="63"/>
      <c r="C954" s="197"/>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c r="AJ954" s="22"/>
      <c r="AK954" s="22"/>
      <c r="AL954" s="22"/>
      <c r="AM954" s="22"/>
      <c r="AN954" s="22"/>
      <c r="AO954" s="22"/>
      <c r="AP954" s="22"/>
      <c r="AQ954" s="22"/>
      <c r="AR954" s="22"/>
      <c r="AS954" s="22"/>
      <c r="AT954" s="22"/>
      <c r="AU954" s="22"/>
      <c r="AV954" s="22"/>
      <c r="AW954" s="22"/>
      <c r="AX954" s="22"/>
      <c r="AY954" s="22"/>
      <c r="AZ954" s="22"/>
      <c r="BA954" s="22"/>
      <c r="BB954" s="22"/>
      <c r="BC954" s="22"/>
      <c r="BD954" s="22"/>
      <c r="BE954" s="22"/>
      <c r="BF954" s="22"/>
      <c r="BG954" s="22"/>
      <c r="BH954" s="22"/>
      <c r="BI954" s="22"/>
      <c r="BJ954" s="22"/>
      <c r="BK954" s="22"/>
      <c r="BL954" s="22"/>
      <c r="BM954" s="22"/>
      <c r="BN954" s="22"/>
      <c r="BO954" s="22"/>
      <c r="BP954" s="22"/>
      <c r="BQ954" s="22"/>
      <c r="BR954" s="22"/>
      <c r="BS954" s="22"/>
      <c r="BT954" s="22"/>
      <c r="BU954" s="22"/>
      <c r="BV954" s="22"/>
      <c r="BW954" s="22"/>
      <c r="BX954" s="22"/>
      <c r="BY954" s="22"/>
      <c r="BZ954" s="22"/>
      <c r="CA954" s="22"/>
      <c r="CB954" s="22"/>
      <c r="CC954" s="22"/>
      <c r="CD954" s="22"/>
      <c r="CE954" s="22"/>
      <c r="CF954" s="22"/>
      <c r="CG954" s="22"/>
      <c r="CH954" s="22"/>
      <c r="CI954" s="22"/>
      <c r="CJ954" s="22"/>
      <c r="CK954" s="22"/>
      <c r="CL954" s="22"/>
      <c r="CM954" s="22"/>
      <c r="CN954" s="22"/>
      <c r="CO954" s="22"/>
      <c r="CP954" s="22"/>
      <c r="CQ954" s="22"/>
      <c r="CR954" s="22"/>
      <c r="CS954" s="22"/>
      <c r="CT954" s="22"/>
      <c r="CU954" s="22"/>
    </row>
    <row r="955" spans="1:99" ht="12.75" customHeight="1">
      <c r="A955" s="22"/>
      <c r="B955" s="63"/>
      <c r="C955" s="197"/>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c r="AJ955" s="22"/>
      <c r="AK955" s="22"/>
      <c r="AL955" s="22"/>
      <c r="AM955" s="22"/>
      <c r="AN955" s="22"/>
      <c r="AO955" s="22"/>
      <c r="AP955" s="22"/>
      <c r="AQ955" s="22"/>
      <c r="AR955" s="22"/>
      <c r="AS955" s="22"/>
      <c r="AT955" s="22"/>
      <c r="AU955" s="22"/>
      <c r="AV955" s="22"/>
      <c r="AW955" s="22"/>
      <c r="AX955" s="22"/>
      <c r="AY955" s="22"/>
      <c r="AZ955" s="22"/>
      <c r="BA955" s="22"/>
      <c r="BB955" s="22"/>
      <c r="BC955" s="22"/>
      <c r="BD955" s="22"/>
      <c r="BE955" s="22"/>
      <c r="BF955" s="22"/>
      <c r="BG955" s="22"/>
      <c r="BH955" s="22"/>
      <c r="BI955" s="22"/>
      <c r="BJ955" s="22"/>
      <c r="BK955" s="22"/>
      <c r="BL955" s="22"/>
      <c r="BM955" s="22"/>
      <c r="BN955" s="22"/>
      <c r="BO955" s="22"/>
      <c r="BP955" s="22"/>
      <c r="BQ955" s="22"/>
      <c r="BR955" s="22"/>
      <c r="BS955" s="22"/>
      <c r="BT955" s="22"/>
      <c r="BU955" s="22"/>
      <c r="BV955" s="22"/>
      <c r="BW955" s="22"/>
      <c r="BX955" s="22"/>
      <c r="BY955" s="22"/>
      <c r="BZ955" s="22"/>
      <c r="CA955" s="22"/>
      <c r="CB955" s="22"/>
      <c r="CC955" s="22"/>
      <c r="CD955" s="22"/>
      <c r="CE955" s="22"/>
      <c r="CF955" s="22"/>
      <c r="CG955" s="22"/>
      <c r="CH955" s="22"/>
      <c r="CI955" s="22"/>
      <c r="CJ955" s="22"/>
      <c r="CK955" s="22"/>
      <c r="CL955" s="22"/>
      <c r="CM955" s="22"/>
      <c r="CN955" s="22"/>
      <c r="CO955" s="22"/>
      <c r="CP955" s="22"/>
      <c r="CQ955" s="22"/>
      <c r="CR955" s="22"/>
      <c r="CS955" s="22"/>
      <c r="CT955" s="22"/>
      <c r="CU955" s="22"/>
    </row>
    <row r="956" spans="1:99" ht="12.75" customHeight="1">
      <c r="A956" s="22"/>
      <c r="B956" s="63"/>
      <c r="C956" s="197"/>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c r="AJ956" s="22"/>
      <c r="AK956" s="22"/>
      <c r="AL956" s="22"/>
      <c r="AM956" s="22"/>
      <c r="AN956" s="22"/>
      <c r="AO956" s="22"/>
      <c r="AP956" s="22"/>
      <c r="AQ956" s="22"/>
      <c r="AR956" s="22"/>
      <c r="AS956" s="22"/>
      <c r="AT956" s="22"/>
      <c r="AU956" s="22"/>
      <c r="AV956" s="22"/>
      <c r="AW956" s="22"/>
      <c r="AX956" s="22"/>
      <c r="AY956" s="22"/>
      <c r="AZ956" s="22"/>
      <c r="BA956" s="22"/>
      <c r="BB956" s="22"/>
      <c r="BC956" s="22"/>
      <c r="BD956" s="22"/>
      <c r="BE956" s="22"/>
      <c r="BF956" s="22"/>
      <c r="BG956" s="22"/>
      <c r="BH956" s="22"/>
      <c r="BI956" s="22"/>
      <c r="BJ956" s="22"/>
      <c r="BK956" s="22"/>
      <c r="BL956" s="22"/>
      <c r="BM956" s="22"/>
      <c r="BN956" s="22"/>
      <c r="BO956" s="22"/>
      <c r="BP956" s="22"/>
      <c r="BQ956" s="22"/>
      <c r="BR956" s="22"/>
      <c r="BS956" s="22"/>
      <c r="BT956" s="22"/>
      <c r="BU956" s="22"/>
      <c r="BV956" s="22"/>
      <c r="BW956" s="22"/>
      <c r="BX956" s="22"/>
      <c r="BY956" s="22"/>
      <c r="BZ956" s="22"/>
      <c r="CA956" s="22"/>
      <c r="CB956" s="22"/>
      <c r="CC956" s="22"/>
      <c r="CD956" s="22"/>
      <c r="CE956" s="22"/>
      <c r="CF956" s="22"/>
      <c r="CG956" s="22"/>
      <c r="CH956" s="22"/>
      <c r="CI956" s="22"/>
      <c r="CJ956" s="22"/>
      <c r="CK956" s="22"/>
      <c r="CL956" s="22"/>
      <c r="CM956" s="22"/>
      <c r="CN956" s="22"/>
      <c r="CO956" s="22"/>
      <c r="CP956" s="22"/>
      <c r="CQ956" s="22"/>
      <c r="CR956" s="22"/>
      <c r="CS956" s="22"/>
      <c r="CT956" s="22"/>
      <c r="CU956" s="22"/>
    </row>
    <row r="957" spans="1:99" ht="12.75" customHeight="1">
      <c r="A957" s="22"/>
      <c r="B957" s="63"/>
      <c r="C957" s="197"/>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c r="AJ957" s="22"/>
      <c r="AK957" s="22"/>
      <c r="AL957" s="22"/>
      <c r="AM957" s="22"/>
      <c r="AN957" s="22"/>
      <c r="AO957" s="22"/>
      <c r="AP957" s="22"/>
      <c r="AQ957" s="22"/>
      <c r="AR957" s="22"/>
      <c r="AS957" s="22"/>
      <c r="AT957" s="22"/>
      <c r="AU957" s="22"/>
      <c r="AV957" s="22"/>
      <c r="AW957" s="22"/>
      <c r="AX957" s="22"/>
      <c r="AY957" s="22"/>
      <c r="AZ957" s="22"/>
      <c r="BA957" s="22"/>
      <c r="BB957" s="22"/>
      <c r="BC957" s="22"/>
      <c r="BD957" s="22"/>
      <c r="BE957" s="22"/>
      <c r="BF957" s="22"/>
      <c r="BG957" s="22"/>
      <c r="BH957" s="22"/>
      <c r="BI957" s="22"/>
      <c r="BJ957" s="22"/>
      <c r="BK957" s="22"/>
      <c r="BL957" s="22"/>
      <c r="BM957" s="22"/>
      <c r="BN957" s="22"/>
      <c r="BO957" s="22"/>
      <c r="BP957" s="22"/>
      <c r="BQ957" s="22"/>
      <c r="BR957" s="22"/>
      <c r="BS957" s="22"/>
      <c r="BT957" s="22"/>
      <c r="BU957" s="22"/>
      <c r="BV957" s="22"/>
      <c r="BW957" s="22"/>
      <c r="BX957" s="22"/>
      <c r="BY957" s="22"/>
      <c r="BZ957" s="22"/>
      <c r="CA957" s="22"/>
      <c r="CB957" s="22"/>
      <c r="CC957" s="22"/>
      <c r="CD957" s="22"/>
      <c r="CE957" s="22"/>
      <c r="CF957" s="22"/>
      <c r="CG957" s="22"/>
      <c r="CH957" s="22"/>
      <c r="CI957" s="22"/>
      <c r="CJ957" s="22"/>
      <c r="CK957" s="22"/>
      <c r="CL957" s="22"/>
      <c r="CM957" s="22"/>
      <c r="CN957" s="22"/>
      <c r="CO957" s="22"/>
      <c r="CP957" s="22"/>
      <c r="CQ957" s="22"/>
      <c r="CR957" s="22"/>
      <c r="CS957" s="22"/>
      <c r="CT957" s="22"/>
      <c r="CU957" s="22"/>
    </row>
    <row r="958" spans="1:99" ht="12.75" customHeight="1">
      <c r="A958" s="22"/>
      <c r="B958" s="63"/>
      <c r="C958" s="197"/>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2"/>
      <c r="AW958" s="22"/>
      <c r="AX958" s="22"/>
      <c r="AY958" s="22"/>
      <c r="AZ958" s="22"/>
      <c r="BA958" s="22"/>
      <c r="BB958" s="22"/>
      <c r="BC958" s="22"/>
      <c r="BD958" s="22"/>
      <c r="BE958" s="22"/>
      <c r="BF958" s="22"/>
      <c r="BG958" s="22"/>
      <c r="BH958" s="22"/>
      <c r="BI958" s="22"/>
      <c r="BJ958" s="22"/>
      <c r="BK958" s="22"/>
      <c r="BL958" s="22"/>
      <c r="BM958" s="22"/>
      <c r="BN958" s="22"/>
      <c r="BO958" s="22"/>
      <c r="BP958" s="22"/>
      <c r="BQ958" s="22"/>
      <c r="BR958" s="22"/>
      <c r="BS958" s="22"/>
      <c r="BT958" s="22"/>
      <c r="BU958" s="22"/>
      <c r="BV958" s="22"/>
      <c r="BW958" s="22"/>
      <c r="BX958" s="22"/>
      <c r="BY958" s="22"/>
      <c r="BZ958" s="22"/>
      <c r="CA958" s="22"/>
      <c r="CB958" s="22"/>
      <c r="CC958" s="22"/>
      <c r="CD958" s="22"/>
      <c r="CE958" s="22"/>
      <c r="CF958" s="22"/>
      <c r="CG958" s="22"/>
      <c r="CH958" s="22"/>
      <c r="CI958" s="22"/>
      <c r="CJ958" s="22"/>
      <c r="CK958" s="22"/>
      <c r="CL958" s="22"/>
      <c r="CM958" s="22"/>
      <c r="CN958" s="22"/>
      <c r="CO958" s="22"/>
      <c r="CP958" s="22"/>
      <c r="CQ958" s="22"/>
      <c r="CR958" s="22"/>
      <c r="CS958" s="22"/>
      <c r="CT958" s="22"/>
      <c r="CU958" s="22"/>
    </row>
    <row r="959" spans="1:99" ht="12.75" customHeight="1">
      <c r="A959" s="22"/>
      <c r="B959" s="63"/>
      <c r="C959" s="197"/>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c r="AJ959" s="22"/>
      <c r="AK959" s="22"/>
      <c r="AL959" s="22"/>
      <c r="AM959" s="22"/>
      <c r="AN959" s="22"/>
      <c r="AO959" s="22"/>
      <c r="AP959" s="22"/>
      <c r="AQ959" s="22"/>
      <c r="AR959" s="22"/>
      <c r="AS959" s="22"/>
      <c r="AT959" s="22"/>
      <c r="AU959" s="22"/>
      <c r="AV959" s="22"/>
      <c r="AW959" s="22"/>
      <c r="AX959" s="22"/>
      <c r="AY959" s="22"/>
      <c r="AZ959" s="22"/>
      <c r="BA959" s="22"/>
      <c r="BB959" s="22"/>
      <c r="BC959" s="22"/>
      <c r="BD959" s="22"/>
      <c r="BE959" s="22"/>
      <c r="BF959" s="22"/>
      <c r="BG959" s="22"/>
      <c r="BH959" s="22"/>
      <c r="BI959" s="22"/>
      <c r="BJ959" s="22"/>
      <c r="BK959" s="22"/>
      <c r="BL959" s="22"/>
      <c r="BM959" s="22"/>
      <c r="BN959" s="22"/>
      <c r="BO959" s="22"/>
      <c r="BP959" s="22"/>
      <c r="BQ959" s="22"/>
      <c r="BR959" s="22"/>
      <c r="BS959" s="22"/>
      <c r="BT959" s="22"/>
      <c r="BU959" s="22"/>
      <c r="BV959" s="22"/>
      <c r="BW959" s="22"/>
      <c r="BX959" s="22"/>
      <c r="BY959" s="22"/>
      <c r="BZ959" s="22"/>
      <c r="CA959" s="22"/>
      <c r="CB959" s="22"/>
      <c r="CC959" s="22"/>
      <c r="CD959" s="22"/>
      <c r="CE959" s="22"/>
      <c r="CF959" s="22"/>
      <c r="CG959" s="22"/>
      <c r="CH959" s="22"/>
      <c r="CI959" s="22"/>
      <c r="CJ959" s="22"/>
      <c r="CK959" s="22"/>
      <c r="CL959" s="22"/>
      <c r="CM959" s="22"/>
      <c r="CN959" s="22"/>
      <c r="CO959" s="22"/>
      <c r="CP959" s="22"/>
      <c r="CQ959" s="22"/>
      <c r="CR959" s="22"/>
      <c r="CS959" s="22"/>
      <c r="CT959" s="22"/>
      <c r="CU959" s="22"/>
    </row>
    <row r="960" spans="1:99" ht="12.75" customHeight="1">
      <c r="A960" s="22"/>
      <c r="B960" s="63"/>
      <c r="C960" s="197"/>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c r="AJ960" s="22"/>
      <c r="AK960" s="22"/>
      <c r="AL960" s="22"/>
      <c r="AM960" s="22"/>
      <c r="AN960" s="22"/>
      <c r="AO960" s="22"/>
      <c r="AP960" s="22"/>
      <c r="AQ960" s="22"/>
      <c r="AR960" s="22"/>
      <c r="AS960" s="22"/>
      <c r="AT960" s="22"/>
      <c r="AU960" s="22"/>
      <c r="AV960" s="22"/>
      <c r="AW960" s="22"/>
      <c r="AX960" s="22"/>
      <c r="AY960" s="22"/>
      <c r="AZ960" s="22"/>
      <c r="BA960" s="22"/>
      <c r="BB960" s="22"/>
      <c r="BC960" s="22"/>
      <c r="BD960" s="22"/>
      <c r="BE960" s="22"/>
      <c r="BF960" s="22"/>
      <c r="BG960" s="22"/>
      <c r="BH960" s="22"/>
      <c r="BI960" s="22"/>
      <c r="BJ960" s="22"/>
      <c r="BK960" s="22"/>
      <c r="BL960" s="22"/>
      <c r="BM960" s="22"/>
      <c r="BN960" s="22"/>
      <c r="BO960" s="22"/>
      <c r="BP960" s="22"/>
      <c r="BQ960" s="22"/>
      <c r="BR960" s="22"/>
      <c r="BS960" s="22"/>
      <c r="BT960" s="22"/>
      <c r="BU960" s="22"/>
      <c r="BV960" s="22"/>
      <c r="BW960" s="22"/>
      <c r="BX960" s="22"/>
      <c r="BY960" s="22"/>
      <c r="BZ960" s="22"/>
      <c r="CA960" s="22"/>
      <c r="CB960" s="22"/>
      <c r="CC960" s="22"/>
      <c r="CD960" s="22"/>
      <c r="CE960" s="22"/>
      <c r="CF960" s="22"/>
      <c r="CG960" s="22"/>
      <c r="CH960" s="22"/>
      <c r="CI960" s="22"/>
      <c r="CJ960" s="22"/>
      <c r="CK960" s="22"/>
      <c r="CL960" s="22"/>
      <c r="CM960" s="22"/>
      <c r="CN960" s="22"/>
      <c r="CO960" s="22"/>
      <c r="CP960" s="22"/>
      <c r="CQ960" s="22"/>
      <c r="CR960" s="22"/>
      <c r="CS960" s="22"/>
      <c r="CT960" s="22"/>
      <c r="CU960" s="22"/>
    </row>
    <row r="961" spans="1:99" ht="12.75" customHeight="1">
      <c r="A961" s="22"/>
      <c r="B961" s="63"/>
      <c r="C961" s="197"/>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c r="AJ961" s="22"/>
      <c r="AK961" s="22"/>
      <c r="AL961" s="22"/>
      <c r="AM961" s="22"/>
      <c r="AN961" s="22"/>
      <c r="AO961" s="22"/>
      <c r="AP961" s="22"/>
      <c r="AQ961" s="22"/>
      <c r="AR961" s="22"/>
      <c r="AS961" s="22"/>
      <c r="AT961" s="22"/>
      <c r="AU961" s="22"/>
      <c r="AV961" s="22"/>
      <c r="AW961" s="22"/>
      <c r="AX961" s="22"/>
      <c r="AY961" s="22"/>
      <c r="AZ961" s="22"/>
      <c r="BA961" s="22"/>
      <c r="BB961" s="22"/>
      <c r="BC961" s="22"/>
      <c r="BD961" s="22"/>
      <c r="BE961" s="22"/>
      <c r="BF961" s="22"/>
      <c r="BG961" s="22"/>
      <c r="BH961" s="22"/>
      <c r="BI961" s="22"/>
      <c r="BJ961" s="22"/>
      <c r="BK961" s="22"/>
      <c r="BL961" s="22"/>
      <c r="BM961" s="22"/>
      <c r="BN961" s="22"/>
      <c r="BO961" s="22"/>
      <c r="BP961" s="22"/>
      <c r="BQ961" s="22"/>
      <c r="BR961" s="22"/>
      <c r="BS961" s="22"/>
      <c r="BT961" s="22"/>
      <c r="BU961" s="22"/>
      <c r="BV961" s="22"/>
      <c r="BW961" s="22"/>
      <c r="BX961" s="22"/>
      <c r="BY961" s="22"/>
      <c r="BZ961" s="22"/>
      <c r="CA961" s="22"/>
      <c r="CB961" s="22"/>
      <c r="CC961" s="22"/>
      <c r="CD961" s="22"/>
      <c r="CE961" s="22"/>
      <c r="CF961" s="22"/>
      <c r="CG961" s="22"/>
      <c r="CH961" s="22"/>
      <c r="CI961" s="22"/>
      <c r="CJ961" s="22"/>
      <c r="CK961" s="22"/>
      <c r="CL961" s="22"/>
      <c r="CM961" s="22"/>
      <c r="CN961" s="22"/>
      <c r="CO961" s="22"/>
      <c r="CP961" s="22"/>
      <c r="CQ961" s="22"/>
      <c r="CR961" s="22"/>
      <c r="CS961" s="22"/>
      <c r="CT961" s="22"/>
      <c r="CU961" s="22"/>
    </row>
    <row r="962" spans="1:99" ht="12.75" customHeight="1">
      <c r="A962" s="22"/>
      <c r="B962" s="63"/>
      <c r="C962" s="197"/>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c r="AJ962" s="22"/>
      <c r="AK962" s="22"/>
      <c r="AL962" s="22"/>
      <c r="AM962" s="22"/>
      <c r="AN962" s="22"/>
      <c r="AO962" s="22"/>
      <c r="AP962" s="22"/>
      <c r="AQ962" s="22"/>
      <c r="AR962" s="22"/>
      <c r="AS962" s="22"/>
      <c r="AT962" s="22"/>
      <c r="AU962" s="22"/>
      <c r="AV962" s="22"/>
      <c r="AW962" s="22"/>
      <c r="AX962" s="22"/>
      <c r="AY962" s="22"/>
      <c r="AZ962" s="22"/>
      <c r="BA962" s="22"/>
      <c r="BB962" s="22"/>
      <c r="BC962" s="22"/>
      <c r="BD962" s="22"/>
      <c r="BE962" s="22"/>
      <c r="BF962" s="22"/>
      <c r="BG962" s="22"/>
      <c r="BH962" s="22"/>
      <c r="BI962" s="22"/>
      <c r="BJ962" s="22"/>
      <c r="BK962" s="22"/>
      <c r="BL962" s="22"/>
      <c r="BM962" s="22"/>
      <c r="BN962" s="22"/>
      <c r="BO962" s="22"/>
      <c r="BP962" s="22"/>
      <c r="BQ962" s="22"/>
      <c r="BR962" s="22"/>
      <c r="BS962" s="22"/>
      <c r="BT962" s="22"/>
      <c r="BU962" s="22"/>
      <c r="BV962" s="22"/>
      <c r="BW962" s="22"/>
      <c r="BX962" s="22"/>
      <c r="BY962" s="22"/>
      <c r="BZ962" s="22"/>
      <c r="CA962" s="22"/>
      <c r="CB962" s="22"/>
      <c r="CC962" s="22"/>
      <c r="CD962" s="22"/>
      <c r="CE962" s="22"/>
      <c r="CF962" s="22"/>
      <c r="CG962" s="22"/>
      <c r="CH962" s="22"/>
      <c r="CI962" s="22"/>
      <c r="CJ962" s="22"/>
      <c r="CK962" s="22"/>
      <c r="CL962" s="22"/>
      <c r="CM962" s="22"/>
      <c r="CN962" s="22"/>
      <c r="CO962" s="22"/>
      <c r="CP962" s="22"/>
      <c r="CQ962" s="22"/>
      <c r="CR962" s="22"/>
      <c r="CS962" s="22"/>
      <c r="CT962" s="22"/>
      <c r="CU962" s="22"/>
    </row>
    <row r="963" spans="1:99" ht="12.75" customHeight="1">
      <c r="A963" s="22"/>
      <c r="B963" s="63"/>
      <c r="C963" s="197"/>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c r="AJ963" s="22"/>
      <c r="AK963" s="22"/>
      <c r="AL963" s="22"/>
      <c r="AM963" s="22"/>
      <c r="AN963" s="22"/>
      <c r="AO963" s="22"/>
      <c r="AP963" s="22"/>
      <c r="AQ963" s="22"/>
      <c r="AR963" s="22"/>
      <c r="AS963" s="22"/>
      <c r="AT963" s="22"/>
      <c r="AU963" s="22"/>
      <c r="AV963" s="22"/>
      <c r="AW963" s="22"/>
      <c r="AX963" s="22"/>
      <c r="AY963" s="22"/>
      <c r="AZ963" s="22"/>
      <c r="BA963" s="22"/>
      <c r="BB963" s="22"/>
      <c r="BC963" s="22"/>
      <c r="BD963" s="22"/>
      <c r="BE963" s="22"/>
      <c r="BF963" s="22"/>
      <c r="BG963" s="22"/>
      <c r="BH963" s="22"/>
      <c r="BI963" s="22"/>
      <c r="BJ963" s="22"/>
      <c r="BK963" s="22"/>
      <c r="BL963" s="22"/>
      <c r="BM963" s="22"/>
      <c r="BN963" s="22"/>
      <c r="BO963" s="22"/>
      <c r="BP963" s="22"/>
      <c r="BQ963" s="22"/>
      <c r="BR963" s="22"/>
      <c r="BS963" s="22"/>
      <c r="BT963" s="22"/>
      <c r="BU963" s="22"/>
      <c r="BV963" s="22"/>
      <c r="BW963" s="22"/>
      <c r="BX963" s="22"/>
      <c r="BY963" s="22"/>
      <c r="BZ963" s="22"/>
      <c r="CA963" s="22"/>
      <c r="CB963" s="22"/>
      <c r="CC963" s="22"/>
      <c r="CD963" s="22"/>
      <c r="CE963" s="22"/>
      <c r="CF963" s="22"/>
      <c r="CG963" s="22"/>
      <c r="CH963" s="22"/>
      <c r="CI963" s="22"/>
      <c r="CJ963" s="22"/>
      <c r="CK963" s="22"/>
      <c r="CL963" s="22"/>
      <c r="CM963" s="22"/>
      <c r="CN963" s="22"/>
      <c r="CO963" s="22"/>
      <c r="CP963" s="22"/>
      <c r="CQ963" s="22"/>
      <c r="CR963" s="22"/>
      <c r="CS963" s="22"/>
      <c r="CT963" s="22"/>
      <c r="CU963" s="22"/>
    </row>
    <row r="964" spans="1:99" ht="12.75" customHeight="1">
      <c r="A964" s="22"/>
      <c r="B964" s="63"/>
      <c r="C964" s="197"/>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c r="AJ964" s="22"/>
      <c r="AK964" s="22"/>
      <c r="AL964" s="22"/>
      <c r="AM964" s="22"/>
      <c r="AN964" s="22"/>
      <c r="AO964" s="22"/>
      <c r="AP964" s="22"/>
      <c r="AQ964" s="22"/>
      <c r="AR964" s="22"/>
      <c r="AS964" s="22"/>
      <c r="AT964" s="22"/>
      <c r="AU964" s="22"/>
      <c r="AV964" s="22"/>
      <c r="AW964" s="22"/>
      <c r="AX964" s="22"/>
      <c r="AY964" s="22"/>
      <c r="AZ964" s="22"/>
      <c r="BA964" s="22"/>
      <c r="BB964" s="22"/>
      <c r="BC964" s="22"/>
      <c r="BD964" s="22"/>
      <c r="BE964" s="22"/>
      <c r="BF964" s="22"/>
      <c r="BG964" s="22"/>
      <c r="BH964" s="22"/>
      <c r="BI964" s="22"/>
      <c r="BJ964" s="22"/>
      <c r="BK964" s="22"/>
      <c r="BL964" s="22"/>
      <c r="BM964" s="22"/>
      <c r="BN964" s="22"/>
      <c r="BO964" s="22"/>
      <c r="BP964" s="22"/>
      <c r="BQ964" s="22"/>
      <c r="BR964" s="22"/>
      <c r="BS964" s="22"/>
      <c r="BT964" s="22"/>
      <c r="BU964" s="22"/>
      <c r="BV964" s="22"/>
      <c r="BW964" s="22"/>
      <c r="BX964" s="22"/>
      <c r="BY964" s="22"/>
      <c r="BZ964" s="22"/>
      <c r="CA964" s="22"/>
      <c r="CB964" s="22"/>
      <c r="CC964" s="22"/>
      <c r="CD964" s="22"/>
      <c r="CE964" s="22"/>
      <c r="CF964" s="22"/>
      <c r="CG964" s="22"/>
      <c r="CH964" s="22"/>
      <c r="CI964" s="22"/>
      <c r="CJ964" s="22"/>
      <c r="CK964" s="22"/>
      <c r="CL964" s="22"/>
      <c r="CM964" s="22"/>
      <c r="CN964" s="22"/>
      <c r="CO964" s="22"/>
      <c r="CP964" s="22"/>
      <c r="CQ964" s="22"/>
      <c r="CR964" s="22"/>
      <c r="CS964" s="22"/>
      <c r="CT964" s="22"/>
      <c r="CU964" s="22"/>
    </row>
    <row r="965" spans="1:99" ht="12.75" customHeight="1">
      <c r="A965" s="22"/>
      <c r="B965" s="63"/>
      <c r="C965" s="197"/>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c r="AJ965" s="22"/>
      <c r="AK965" s="22"/>
      <c r="AL965" s="22"/>
      <c r="AM965" s="22"/>
      <c r="AN965" s="22"/>
      <c r="AO965" s="22"/>
      <c r="AP965" s="22"/>
      <c r="AQ965" s="22"/>
      <c r="AR965" s="22"/>
      <c r="AS965" s="22"/>
      <c r="AT965" s="22"/>
      <c r="AU965" s="22"/>
      <c r="AV965" s="22"/>
      <c r="AW965" s="22"/>
      <c r="AX965" s="22"/>
      <c r="AY965" s="22"/>
      <c r="AZ965" s="22"/>
      <c r="BA965" s="22"/>
      <c r="BB965" s="22"/>
      <c r="BC965" s="22"/>
      <c r="BD965" s="22"/>
      <c r="BE965" s="22"/>
      <c r="BF965" s="22"/>
      <c r="BG965" s="22"/>
      <c r="BH965" s="22"/>
      <c r="BI965" s="22"/>
      <c r="BJ965" s="22"/>
      <c r="BK965" s="22"/>
      <c r="BL965" s="22"/>
      <c r="BM965" s="22"/>
      <c r="BN965" s="22"/>
      <c r="BO965" s="22"/>
      <c r="BP965" s="22"/>
      <c r="BQ965" s="22"/>
      <c r="BR965" s="22"/>
      <c r="BS965" s="22"/>
      <c r="BT965" s="22"/>
      <c r="BU965" s="22"/>
      <c r="BV965" s="22"/>
      <c r="BW965" s="22"/>
      <c r="BX965" s="22"/>
      <c r="BY965" s="22"/>
      <c r="BZ965" s="22"/>
      <c r="CA965" s="22"/>
      <c r="CB965" s="22"/>
      <c r="CC965" s="22"/>
      <c r="CD965" s="22"/>
      <c r="CE965" s="22"/>
      <c r="CF965" s="22"/>
      <c r="CG965" s="22"/>
      <c r="CH965" s="22"/>
      <c r="CI965" s="22"/>
      <c r="CJ965" s="22"/>
      <c r="CK965" s="22"/>
      <c r="CL965" s="22"/>
      <c r="CM965" s="22"/>
      <c r="CN965" s="22"/>
      <c r="CO965" s="22"/>
      <c r="CP965" s="22"/>
      <c r="CQ965" s="22"/>
      <c r="CR965" s="22"/>
      <c r="CS965" s="22"/>
      <c r="CT965" s="22"/>
      <c r="CU965" s="22"/>
    </row>
    <row r="966" spans="1:99" ht="12.75" customHeight="1">
      <c r="A966" s="22"/>
      <c r="B966" s="63"/>
      <c r="C966" s="197"/>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c r="BO966" s="22"/>
      <c r="BP966" s="22"/>
      <c r="BQ966" s="22"/>
      <c r="BR966" s="22"/>
      <c r="BS966" s="22"/>
      <c r="BT966" s="22"/>
      <c r="BU966" s="22"/>
      <c r="BV966" s="22"/>
      <c r="BW966" s="22"/>
      <c r="BX966" s="22"/>
      <c r="BY966" s="22"/>
      <c r="BZ966" s="22"/>
      <c r="CA966" s="22"/>
      <c r="CB966" s="22"/>
      <c r="CC966" s="22"/>
      <c r="CD966" s="22"/>
      <c r="CE966" s="22"/>
      <c r="CF966" s="22"/>
      <c r="CG966" s="22"/>
      <c r="CH966" s="22"/>
      <c r="CI966" s="22"/>
      <c r="CJ966" s="22"/>
      <c r="CK966" s="22"/>
      <c r="CL966" s="22"/>
      <c r="CM966" s="22"/>
      <c r="CN966" s="22"/>
      <c r="CO966" s="22"/>
      <c r="CP966" s="22"/>
      <c r="CQ966" s="22"/>
      <c r="CR966" s="22"/>
      <c r="CS966" s="22"/>
      <c r="CT966" s="22"/>
      <c r="CU966" s="22"/>
    </row>
    <row r="967" spans="1:99" ht="12.75" customHeight="1">
      <c r="A967" s="22"/>
      <c r="B967" s="63"/>
      <c r="C967" s="197"/>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c r="AJ967" s="22"/>
      <c r="AK967" s="22"/>
      <c r="AL967" s="22"/>
      <c r="AM967" s="22"/>
      <c r="AN967" s="22"/>
      <c r="AO967" s="22"/>
      <c r="AP967" s="22"/>
      <c r="AQ967" s="22"/>
      <c r="AR967" s="22"/>
      <c r="AS967" s="22"/>
      <c r="AT967" s="22"/>
      <c r="AU967" s="22"/>
      <c r="AV967" s="22"/>
      <c r="AW967" s="22"/>
      <c r="AX967" s="22"/>
      <c r="AY967" s="22"/>
      <c r="AZ967" s="22"/>
      <c r="BA967" s="22"/>
      <c r="BB967" s="22"/>
      <c r="BC967" s="22"/>
      <c r="BD967" s="22"/>
      <c r="BE967" s="22"/>
      <c r="BF967" s="22"/>
      <c r="BG967" s="22"/>
      <c r="BH967" s="22"/>
      <c r="BI967" s="22"/>
      <c r="BJ967" s="22"/>
      <c r="BK967" s="22"/>
      <c r="BL967" s="22"/>
      <c r="BM967" s="22"/>
      <c r="BN967" s="22"/>
      <c r="BO967" s="22"/>
      <c r="BP967" s="22"/>
      <c r="BQ967" s="22"/>
      <c r="BR967" s="22"/>
      <c r="BS967" s="22"/>
      <c r="BT967" s="22"/>
      <c r="BU967" s="22"/>
      <c r="BV967" s="22"/>
      <c r="BW967" s="22"/>
      <c r="BX967" s="22"/>
      <c r="BY967" s="22"/>
      <c r="BZ967" s="22"/>
      <c r="CA967" s="22"/>
      <c r="CB967" s="22"/>
      <c r="CC967" s="22"/>
      <c r="CD967" s="22"/>
      <c r="CE967" s="22"/>
      <c r="CF967" s="22"/>
      <c r="CG967" s="22"/>
      <c r="CH967" s="22"/>
      <c r="CI967" s="22"/>
      <c r="CJ967" s="22"/>
      <c r="CK967" s="22"/>
      <c r="CL967" s="22"/>
      <c r="CM967" s="22"/>
      <c r="CN967" s="22"/>
      <c r="CO967" s="22"/>
      <c r="CP967" s="22"/>
      <c r="CQ967" s="22"/>
      <c r="CR967" s="22"/>
      <c r="CS967" s="22"/>
      <c r="CT967" s="22"/>
      <c r="CU967" s="22"/>
    </row>
    <row r="968" spans="1:99" ht="12.75" customHeight="1">
      <c r="A968" s="22"/>
      <c r="B968" s="63"/>
      <c r="C968" s="197"/>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c r="AJ968" s="22"/>
      <c r="AK968" s="22"/>
      <c r="AL968" s="22"/>
      <c r="AM968" s="22"/>
      <c r="AN968" s="22"/>
      <c r="AO968" s="22"/>
      <c r="AP968" s="22"/>
      <c r="AQ968" s="22"/>
      <c r="AR968" s="22"/>
      <c r="AS968" s="22"/>
      <c r="AT968" s="22"/>
      <c r="AU968" s="22"/>
      <c r="AV968" s="22"/>
      <c r="AW968" s="22"/>
      <c r="AX968" s="22"/>
      <c r="AY968" s="22"/>
      <c r="AZ968" s="22"/>
      <c r="BA968" s="22"/>
      <c r="BB968" s="22"/>
      <c r="BC968" s="22"/>
      <c r="BD968" s="22"/>
      <c r="BE968" s="22"/>
      <c r="BF968" s="22"/>
      <c r="BG968" s="22"/>
      <c r="BH968" s="22"/>
      <c r="BI968" s="22"/>
      <c r="BJ968" s="22"/>
      <c r="BK968" s="22"/>
      <c r="BL968" s="22"/>
      <c r="BM968" s="22"/>
      <c r="BN968" s="22"/>
      <c r="BO968" s="22"/>
      <c r="BP968" s="22"/>
      <c r="BQ968" s="22"/>
      <c r="BR968" s="22"/>
      <c r="BS968" s="22"/>
      <c r="BT968" s="22"/>
      <c r="BU968" s="22"/>
      <c r="BV968" s="22"/>
      <c r="BW968" s="22"/>
      <c r="BX968" s="22"/>
      <c r="BY968" s="22"/>
      <c r="BZ968" s="22"/>
      <c r="CA968" s="22"/>
      <c r="CB968" s="22"/>
      <c r="CC968" s="22"/>
      <c r="CD968" s="22"/>
      <c r="CE968" s="22"/>
      <c r="CF968" s="22"/>
      <c r="CG968" s="22"/>
      <c r="CH968" s="22"/>
      <c r="CI968" s="22"/>
      <c r="CJ968" s="22"/>
      <c r="CK968" s="22"/>
      <c r="CL968" s="22"/>
      <c r="CM968" s="22"/>
      <c r="CN968" s="22"/>
      <c r="CO968" s="22"/>
      <c r="CP968" s="22"/>
      <c r="CQ968" s="22"/>
      <c r="CR968" s="22"/>
      <c r="CS968" s="22"/>
      <c r="CT968" s="22"/>
      <c r="CU968" s="22"/>
    </row>
    <row r="969" spans="1:99" ht="12.75" customHeight="1">
      <c r="A969" s="22"/>
      <c r="B969" s="63"/>
      <c r="C969" s="197"/>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c r="AJ969" s="22"/>
      <c r="AK969" s="22"/>
      <c r="AL969" s="22"/>
      <c r="AM969" s="22"/>
      <c r="AN969" s="22"/>
      <c r="AO969" s="22"/>
      <c r="AP969" s="22"/>
      <c r="AQ969" s="22"/>
      <c r="AR969" s="22"/>
      <c r="AS969" s="22"/>
      <c r="AT969" s="22"/>
      <c r="AU969" s="22"/>
      <c r="AV969" s="22"/>
      <c r="AW969" s="22"/>
      <c r="AX969" s="22"/>
      <c r="AY969" s="22"/>
      <c r="AZ969" s="22"/>
      <c r="BA969" s="22"/>
      <c r="BB969" s="22"/>
      <c r="BC969" s="22"/>
      <c r="BD969" s="22"/>
      <c r="BE969" s="22"/>
      <c r="BF969" s="22"/>
      <c r="BG969" s="22"/>
      <c r="BH969" s="22"/>
      <c r="BI969" s="22"/>
      <c r="BJ969" s="22"/>
      <c r="BK969" s="22"/>
      <c r="BL969" s="22"/>
      <c r="BM969" s="22"/>
      <c r="BN969" s="22"/>
      <c r="BO969" s="22"/>
      <c r="BP969" s="22"/>
      <c r="BQ969" s="22"/>
      <c r="BR969" s="22"/>
      <c r="BS969" s="22"/>
      <c r="BT969" s="22"/>
      <c r="BU969" s="22"/>
      <c r="BV969" s="22"/>
      <c r="BW969" s="22"/>
      <c r="BX969" s="22"/>
      <c r="BY969" s="22"/>
      <c r="BZ969" s="22"/>
      <c r="CA969" s="22"/>
      <c r="CB969" s="22"/>
      <c r="CC969" s="22"/>
      <c r="CD969" s="22"/>
      <c r="CE969" s="22"/>
      <c r="CF969" s="22"/>
      <c r="CG969" s="22"/>
      <c r="CH969" s="22"/>
      <c r="CI969" s="22"/>
      <c r="CJ969" s="22"/>
      <c r="CK969" s="22"/>
      <c r="CL969" s="22"/>
      <c r="CM969" s="22"/>
      <c r="CN969" s="22"/>
      <c r="CO969" s="22"/>
      <c r="CP969" s="22"/>
      <c r="CQ969" s="22"/>
      <c r="CR969" s="22"/>
      <c r="CS969" s="22"/>
      <c r="CT969" s="22"/>
      <c r="CU969" s="22"/>
    </row>
    <row r="970" spans="1:99" ht="12.75" customHeight="1">
      <c r="A970" s="22"/>
      <c r="B970" s="63"/>
      <c r="C970" s="197"/>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c r="AJ970" s="22"/>
      <c r="AK970" s="22"/>
      <c r="AL970" s="22"/>
      <c r="AM970" s="22"/>
      <c r="AN970" s="22"/>
      <c r="AO970" s="22"/>
      <c r="AP970" s="22"/>
      <c r="AQ970" s="22"/>
      <c r="AR970" s="22"/>
      <c r="AS970" s="22"/>
      <c r="AT970" s="22"/>
      <c r="AU970" s="22"/>
      <c r="AV970" s="22"/>
      <c r="AW970" s="22"/>
      <c r="AX970" s="22"/>
      <c r="AY970" s="22"/>
      <c r="AZ970" s="22"/>
      <c r="BA970" s="22"/>
      <c r="BB970" s="22"/>
      <c r="BC970" s="22"/>
      <c r="BD970" s="22"/>
      <c r="BE970" s="22"/>
      <c r="BF970" s="22"/>
      <c r="BG970" s="22"/>
      <c r="BH970" s="22"/>
      <c r="BI970" s="22"/>
      <c r="BJ970" s="22"/>
      <c r="BK970" s="22"/>
      <c r="BL970" s="22"/>
      <c r="BM970" s="22"/>
      <c r="BN970" s="22"/>
      <c r="BO970" s="22"/>
      <c r="BP970" s="22"/>
      <c r="BQ970" s="22"/>
      <c r="BR970" s="22"/>
      <c r="BS970" s="22"/>
      <c r="BT970" s="22"/>
      <c r="BU970" s="22"/>
      <c r="BV970" s="22"/>
      <c r="BW970" s="22"/>
      <c r="BX970" s="22"/>
      <c r="BY970" s="22"/>
      <c r="BZ970" s="22"/>
      <c r="CA970" s="22"/>
      <c r="CB970" s="22"/>
      <c r="CC970" s="22"/>
      <c r="CD970" s="22"/>
      <c r="CE970" s="22"/>
      <c r="CF970" s="22"/>
      <c r="CG970" s="22"/>
      <c r="CH970" s="22"/>
      <c r="CI970" s="22"/>
      <c r="CJ970" s="22"/>
      <c r="CK970" s="22"/>
      <c r="CL970" s="22"/>
      <c r="CM970" s="22"/>
      <c r="CN970" s="22"/>
      <c r="CO970" s="22"/>
      <c r="CP970" s="22"/>
      <c r="CQ970" s="22"/>
      <c r="CR970" s="22"/>
      <c r="CS970" s="22"/>
      <c r="CT970" s="22"/>
      <c r="CU970" s="22"/>
    </row>
    <row r="971" spans="1:99" ht="12.75" customHeight="1">
      <c r="A971" s="22"/>
      <c r="B971" s="63"/>
      <c r="C971" s="197"/>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c r="AJ971" s="22"/>
      <c r="AK971" s="22"/>
      <c r="AL971" s="22"/>
      <c r="AM971" s="22"/>
      <c r="AN971" s="22"/>
      <c r="AO971" s="22"/>
      <c r="AP971" s="22"/>
      <c r="AQ971" s="22"/>
      <c r="AR971" s="22"/>
      <c r="AS971" s="22"/>
      <c r="AT971" s="22"/>
      <c r="AU971" s="22"/>
      <c r="AV971" s="22"/>
      <c r="AW971" s="22"/>
      <c r="AX971" s="22"/>
      <c r="AY971" s="22"/>
      <c r="AZ971" s="22"/>
      <c r="BA971" s="22"/>
      <c r="BB971" s="22"/>
      <c r="BC971" s="22"/>
      <c r="BD971" s="22"/>
      <c r="BE971" s="22"/>
      <c r="BF971" s="22"/>
      <c r="BG971" s="22"/>
      <c r="BH971" s="22"/>
      <c r="BI971" s="22"/>
      <c r="BJ971" s="22"/>
      <c r="BK971" s="22"/>
      <c r="BL971" s="22"/>
      <c r="BM971" s="22"/>
      <c r="BN971" s="22"/>
      <c r="BO971" s="22"/>
      <c r="BP971" s="22"/>
      <c r="BQ971" s="22"/>
      <c r="BR971" s="22"/>
      <c r="BS971" s="22"/>
      <c r="BT971" s="22"/>
      <c r="BU971" s="22"/>
      <c r="BV971" s="22"/>
      <c r="BW971" s="22"/>
      <c r="BX971" s="22"/>
      <c r="BY971" s="22"/>
      <c r="BZ971" s="22"/>
      <c r="CA971" s="22"/>
      <c r="CB971" s="22"/>
      <c r="CC971" s="22"/>
      <c r="CD971" s="22"/>
      <c r="CE971" s="22"/>
      <c r="CF971" s="22"/>
      <c r="CG971" s="22"/>
      <c r="CH971" s="22"/>
      <c r="CI971" s="22"/>
      <c r="CJ971" s="22"/>
      <c r="CK971" s="22"/>
      <c r="CL971" s="22"/>
      <c r="CM971" s="22"/>
      <c r="CN971" s="22"/>
      <c r="CO971" s="22"/>
      <c r="CP971" s="22"/>
      <c r="CQ971" s="22"/>
      <c r="CR971" s="22"/>
      <c r="CS971" s="22"/>
      <c r="CT971" s="22"/>
      <c r="CU971" s="22"/>
    </row>
    <row r="972" spans="1:99" ht="12.75" customHeight="1">
      <c r="A972" s="22"/>
      <c r="B972" s="63"/>
      <c r="C972" s="197"/>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c r="AJ972" s="22"/>
      <c r="AK972" s="22"/>
      <c r="AL972" s="22"/>
      <c r="AM972" s="22"/>
      <c r="AN972" s="22"/>
      <c r="AO972" s="22"/>
      <c r="AP972" s="22"/>
      <c r="AQ972" s="22"/>
      <c r="AR972" s="22"/>
      <c r="AS972" s="22"/>
      <c r="AT972" s="22"/>
      <c r="AU972" s="22"/>
      <c r="AV972" s="22"/>
      <c r="AW972" s="22"/>
      <c r="AX972" s="22"/>
      <c r="AY972" s="22"/>
      <c r="AZ972" s="22"/>
      <c r="BA972" s="22"/>
      <c r="BB972" s="22"/>
      <c r="BC972" s="22"/>
      <c r="BD972" s="22"/>
      <c r="BE972" s="22"/>
      <c r="BF972" s="22"/>
      <c r="BG972" s="22"/>
      <c r="BH972" s="22"/>
      <c r="BI972" s="22"/>
      <c r="BJ972" s="22"/>
      <c r="BK972" s="22"/>
      <c r="BL972" s="22"/>
      <c r="BM972" s="22"/>
      <c r="BN972" s="22"/>
      <c r="BO972" s="22"/>
      <c r="BP972" s="22"/>
      <c r="BQ972" s="22"/>
      <c r="BR972" s="22"/>
      <c r="BS972" s="22"/>
      <c r="BT972" s="22"/>
      <c r="BU972" s="22"/>
      <c r="BV972" s="22"/>
      <c r="BW972" s="22"/>
      <c r="BX972" s="22"/>
      <c r="BY972" s="22"/>
      <c r="BZ972" s="22"/>
      <c r="CA972" s="22"/>
      <c r="CB972" s="22"/>
      <c r="CC972" s="22"/>
      <c r="CD972" s="22"/>
      <c r="CE972" s="22"/>
      <c r="CF972" s="22"/>
      <c r="CG972" s="22"/>
      <c r="CH972" s="22"/>
      <c r="CI972" s="22"/>
      <c r="CJ972" s="22"/>
      <c r="CK972" s="22"/>
      <c r="CL972" s="22"/>
      <c r="CM972" s="22"/>
      <c r="CN972" s="22"/>
      <c r="CO972" s="22"/>
      <c r="CP972" s="22"/>
      <c r="CQ972" s="22"/>
      <c r="CR972" s="22"/>
      <c r="CS972" s="22"/>
      <c r="CT972" s="22"/>
      <c r="CU972" s="22"/>
    </row>
    <row r="973" spans="1:99" ht="12.75" customHeight="1">
      <c r="A973" s="22"/>
      <c r="B973" s="63"/>
      <c r="C973" s="197"/>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c r="AJ973" s="22"/>
      <c r="AK973" s="22"/>
      <c r="AL973" s="22"/>
      <c r="AM973" s="22"/>
      <c r="AN973" s="22"/>
      <c r="AO973" s="22"/>
      <c r="AP973" s="22"/>
      <c r="AQ973" s="22"/>
      <c r="AR973" s="22"/>
      <c r="AS973" s="22"/>
      <c r="AT973" s="22"/>
      <c r="AU973" s="22"/>
      <c r="AV973" s="22"/>
      <c r="AW973" s="22"/>
      <c r="AX973" s="22"/>
      <c r="AY973" s="22"/>
      <c r="AZ973" s="22"/>
      <c r="BA973" s="22"/>
      <c r="BB973" s="22"/>
      <c r="BC973" s="22"/>
      <c r="BD973" s="22"/>
      <c r="BE973" s="22"/>
      <c r="BF973" s="22"/>
      <c r="BG973" s="22"/>
      <c r="BH973" s="22"/>
      <c r="BI973" s="22"/>
      <c r="BJ973" s="22"/>
      <c r="BK973" s="22"/>
      <c r="BL973" s="22"/>
      <c r="BM973" s="22"/>
      <c r="BN973" s="22"/>
      <c r="BO973" s="22"/>
      <c r="BP973" s="22"/>
      <c r="BQ973" s="22"/>
      <c r="BR973" s="22"/>
      <c r="BS973" s="22"/>
      <c r="BT973" s="22"/>
      <c r="BU973" s="22"/>
      <c r="BV973" s="22"/>
      <c r="BW973" s="22"/>
      <c r="BX973" s="22"/>
      <c r="BY973" s="22"/>
      <c r="BZ973" s="22"/>
      <c r="CA973" s="22"/>
      <c r="CB973" s="22"/>
      <c r="CC973" s="22"/>
      <c r="CD973" s="22"/>
      <c r="CE973" s="22"/>
      <c r="CF973" s="22"/>
      <c r="CG973" s="22"/>
      <c r="CH973" s="22"/>
      <c r="CI973" s="22"/>
      <c r="CJ973" s="22"/>
      <c r="CK973" s="22"/>
      <c r="CL973" s="22"/>
      <c r="CM973" s="22"/>
      <c r="CN973" s="22"/>
      <c r="CO973" s="22"/>
      <c r="CP973" s="22"/>
      <c r="CQ973" s="22"/>
      <c r="CR973" s="22"/>
      <c r="CS973" s="22"/>
      <c r="CT973" s="22"/>
      <c r="CU973" s="22"/>
    </row>
    <row r="974" spans="1:99" ht="12.75" customHeight="1">
      <c r="A974" s="22"/>
      <c r="B974" s="63"/>
      <c r="C974" s="197"/>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c r="AQ974" s="22"/>
      <c r="AR974" s="22"/>
      <c r="AS974" s="22"/>
      <c r="AT974" s="22"/>
      <c r="AU974" s="22"/>
      <c r="AV974" s="22"/>
      <c r="AW974" s="22"/>
      <c r="AX974" s="22"/>
      <c r="AY974" s="22"/>
      <c r="AZ974" s="22"/>
      <c r="BA974" s="22"/>
      <c r="BB974" s="22"/>
      <c r="BC974" s="22"/>
      <c r="BD974" s="22"/>
      <c r="BE974" s="22"/>
      <c r="BF974" s="22"/>
      <c r="BG974" s="22"/>
      <c r="BH974" s="22"/>
      <c r="BI974" s="22"/>
      <c r="BJ974" s="22"/>
      <c r="BK974" s="22"/>
      <c r="BL974" s="22"/>
      <c r="BM974" s="22"/>
      <c r="BN974" s="22"/>
      <c r="BO974" s="22"/>
      <c r="BP974" s="22"/>
      <c r="BQ974" s="22"/>
      <c r="BR974" s="22"/>
      <c r="BS974" s="22"/>
      <c r="BT974" s="22"/>
      <c r="BU974" s="22"/>
      <c r="BV974" s="22"/>
      <c r="BW974" s="22"/>
      <c r="BX974" s="22"/>
      <c r="BY974" s="22"/>
      <c r="BZ974" s="22"/>
      <c r="CA974" s="22"/>
      <c r="CB974" s="22"/>
      <c r="CC974" s="22"/>
      <c r="CD974" s="22"/>
      <c r="CE974" s="22"/>
      <c r="CF974" s="22"/>
      <c r="CG974" s="22"/>
      <c r="CH974" s="22"/>
      <c r="CI974" s="22"/>
      <c r="CJ974" s="22"/>
      <c r="CK974" s="22"/>
      <c r="CL974" s="22"/>
      <c r="CM974" s="22"/>
      <c r="CN974" s="22"/>
      <c r="CO974" s="22"/>
      <c r="CP974" s="22"/>
      <c r="CQ974" s="22"/>
      <c r="CR974" s="22"/>
      <c r="CS974" s="22"/>
      <c r="CT974" s="22"/>
      <c r="CU974" s="22"/>
    </row>
    <row r="975" spans="1:99" ht="12.75" customHeight="1">
      <c r="A975" s="22"/>
      <c r="B975" s="63"/>
      <c r="C975" s="197"/>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c r="AJ975" s="22"/>
      <c r="AK975" s="22"/>
      <c r="AL975" s="22"/>
      <c r="AM975" s="22"/>
      <c r="AN975" s="22"/>
      <c r="AO975" s="22"/>
      <c r="AP975" s="22"/>
      <c r="AQ975" s="22"/>
      <c r="AR975" s="22"/>
      <c r="AS975" s="22"/>
      <c r="AT975" s="22"/>
      <c r="AU975" s="22"/>
      <c r="AV975" s="22"/>
      <c r="AW975" s="22"/>
      <c r="AX975" s="22"/>
      <c r="AY975" s="22"/>
      <c r="AZ975" s="22"/>
      <c r="BA975" s="22"/>
      <c r="BB975" s="22"/>
      <c r="BC975" s="22"/>
      <c r="BD975" s="22"/>
      <c r="BE975" s="22"/>
      <c r="BF975" s="22"/>
      <c r="BG975" s="22"/>
      <c r="BH975" s="22"/>
      <c r="BI975" s="22"/>
      <c r="BJ975" s="22"/>
      <c r="BK975" s="22"/>
      <c r="BL975" s="22"/>
      <c r="BM975" s="22"/>
      <c r="BN975" s="22"/>
      <c r="BO975" s="22"/>
      <c r="BP975" s="22"/>
      <c r="BQ975" s="22"/>
      <c r="BR975" s="22"/>
      <c r="BS975" s="22"/>
      <c r="BT975" s="22"/>
      <c r="BU975" s="22"/>
      <c r="BV975" s="22"/>
      <c r="BW975" s="22"/>
      <c r="BX975" s="22"/>
      <c r="BY975" s="22"/>
      <c r="BZ975" s="22"/>
      <c r="CA975" s="22"/>
      <c r="CB975" s="22"/>
      <c r="CC975" s="22"/>
      <c r="CD975" s="22"/>
      <c r="CE975" s="22"/>
      <c r="CF975" s="22"/>
      <c r="CG975" s="22"/>
      <c r="CH975" s="22"/>
      <c r="CI975" s="22"/>
      <c r="CJ975" s="22"/>
      <c r="CK975" s="22"/>
      <c r="CL975" s="22"/>
      <c r="CM975" s="22"/>
      <c r="CN975" s="22"/>
      <c r="CO975" s="22"/>
      <c r="CP975" s="22"/>
      <c r="CQ975" s="22"/>
      <c r="CR975" s="22"/>
      <c r="CS975" s="22"/>
      <c r="CT975" s="22"/>
      <c r="CU975" s="22"/>
    </row>
    <row r="976" spans="1:99" ht="12.75" customHeight="1">
      <c r="A976" s="22"/>
      <c r="B976" s="63"/>
      <c r="C976" s="197"/>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c r="AJ976" s="22"/>
      <c r="AK976" s="22"/>
      <c r="AL976" s="22"/>
      <c r="AM976" s="22"/>
      <c r="AN976" s="22"/>
      <c r="AO976" s="22"/>
      <c r="AP976" s="22"/>
      <c r="AQ976" s="22"/>
      <c r="AR976" s="22"/>
      <c r="AS976" s="22"/>
      <c r="AT976" s="22"/>
      <c r="AU976" s="22"/>
      <c r="AV976" s="22"/>
      <c r="AW976" s="22"/>
      <c r="AX976" s="22"/>
      <c r="AY976" s="22"/>
      <c r="AZ976" s="22"/>
      <c r="BA976" s="22"/>
      <c r="BB976" s="22"/>
      <c r="BC976" s="22"/>
      <c r="BD976" s="22"/>
      <c r="BE976" s="22"/>
      <c r="BF976" s="22"/>
      <c r="BG976" s="22"/>
      <c r="BH976" s="22"/>
      <c r="BI976" s="22"/>
      <c r="BJ976" s="22"/>
      <c r="BK976" s="22"/>
      <c r="BL976" s="22"/>
      <c r="BM976" s="22"/>
      <c r="BN976" s="22"/>
      <c r="BO976" s="22"/>
      <c r="BP976" s="22"/>
      <c r="BQ976" s="22"/>
      <c r="BR976" s="22"/>
      <c r="BS976" s="22"/>
      <c r="BT976" s="22"/>
      <c r="BU976" s="22"/>
      <c r="BV976" s="22"/>
      <c r="BW976" s="22"/>
      <c r="BX976" s="22"/>
      <c r="BY976" s="22"/>
      <c r="BZ976" s="22"/>
      <c r="CA976" s="22"/>
      <c r="CB976" s="22"/>
      <c r="CC976" s="22"/>
      <c r="CD976" s="22"/>
      <c r="CE976" s="22"/>
      <c r="CF976" s="22"/>
      <c r="CG976" s="22"/>
      <c r="CH976" s="22"/>
      <c r="CI976" s="22"/>
      <c r="CJ976" s="22"/>
      <c r="CK976" s="22"/>
      <c r="CL976" s="22"/>
      <c r="CM976" s="22"/>
      <c r="CN976" s="22"/>
      <c r="CO976" s="22"/>
      <c r="CP976" s="22"/>
      <c r="CQ976" s="22"/>
      <c r="CR976" s="22"/>
      <c r="CS976" s="22"/>
      <c r="CT976" s="22"/>
      <c r="CU976" s="22"/>
    </row>
    <row r="977" spans="1:99" ht="12.75" customHeight="1">
      <c r="A977" s="22"/>
      <c r="B977" s="63"/>
      <c r="C977" s="197"/>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c r="AJ977" s="22"/>
      <c r="AK977" s="22"/>
      <c r="AL977" s="22"/>
      <c r="AM977" s="22"/>
      <c r="AN977" s="22"/>
      <c r="AO977" s="22"/>
      <c r="AP977" s="22"/>
      <c r="AQ977" s="22"/>
      <c r="AR977" s="22"/>
      <c r="AS977" s="22"/>
      <c r="AT977" s="22"/>
      <c r="AU977" s="22"/>
      <c r="AV977" s="22"/>
      <c r="AW977" s="22"/>
      <c r="AX977" s="22"/>
      <c r="AY977" s="22"/>
      <c r="AZ977" s="22"/>
      <c r="BA977" s="22"/>
      <c r="BB977" s="22"/>
      <c r="BC977" s="22"/>
      <c r="BD977" s="22"/>
      <c r="BE977" s="22"/>
      <c r="BF977" s="22"/>
      <c r="BG977" s="22"/>
      <c r="BH977" s="22"/>
      <c r="BI977" s="22"/>
      <c r="BJ977" s="22"/>
      <c r="BK977" s="22"/>
      <c r="BL977" s="22"/>
      <c r="BM977" s="22"/>
      <c r="BN977" s="22"/>
      <c r="BO977" s="22"/>
      <c r="BP977" s="22"/>
      <c r="BQ977" s="22"/>
      <c r="BR977" s="22"/>
      <c r="BS977" s="22"/>
      <c r="BT977" s="22"/>
      <c r="BU977" s="22"/>
      <c r="BV977" s="22"/>
      <c r="BW977" s="22"/>
      <c r="BX977" s="22"/>
      <c r="BY977" s="22"/>
      <c r="BZ977" s="22"/>
      <c r="CA977" s="22"/>
      <c r="CB977" s="22"/>
      <c r="CC977" s="22"/>
      <c r="CD977" s="22"/>
      <c r="CE977" s="22"/>
      <c r="CF977" s="22"/>
      <c r="CG977" s="22"/>
      <c r="CH977" s="22"/>
      <c r="CI977" s="22"/>
      <c r="CJ977" s="22"/>
      <c r="CK977" s="22"/>
      <c r="CL977" s="22"/>
      <c r="CM977" s="22"/>
      <c r="CN977" s="22"/>
      <c r="CO977" s="22"/>
      <c r="CP977" s="22"/>
      <c r="CQ977" s="22"/>
      <c r="CR977" s="22"/>
      <c r="CS977" s="22"/>
      <c r="CT977" s="22"/>
      <c r="CU977" s="22"/>
    </row>
    <row r="978" spans="1:99" ht="12.75" customHeight="1">
      <c r="A978" s="22"/>
      <c r="B978" s="63"/>
      <c r="C978" s="197"/>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c r="AJ978" s="22"/>
      <c r="AK978" s="22"/>
      <c r="AL978" s="22"/>
      <c r="AM978" s="22"/>
      <c r="AN978" s="22"/>
      <c r="AO978" s="22"/>
      <c r="AP978" s="22"/>
      <c r="AQ978" s="22"/>
      <c r="AR978" s="22"/>
      <c r="AS978" s="22"/>
      <c r="AT978" s="22"/>
      <c r="AU978" s="22"/>
      <c r="AV978" s="22"/>
      <c r="AW978" s="22"/>
      <c r="AX978" s="22"/>
      <c r="AY978" s="22"/>
      <c r="AZ978" s="22"/>
      <c r="BA978" s="22"/>
      <c r="BB978" s="22"/>
      <c r="BC978" s="22"/>
      <c r="BD978" s="22"/>
      <c r="BE978" s="22"/>
      <c r="BF978" s="22"/>
      <c r="BG978" s="22"/>
      <c r="BH978" s="22"/>
      <c r="BI978" s="22"/>
      <c r="BJ978" s="22"/>
      <c r="BK978" s="22"/>
      <c r="BL978" s="22"/>
      <c r="BM978" s="22"/>
      <c r="BN978" s="22"/>
      <c r="BO978" s="22"/>
      <c r="BP978" s="22"/>
      <c r="BQ978" s="22"/>
      <c r="BR978" s="22"/>
      <c r="BS978" s="22"/>
      <c r="BT978" s="22"/>
      <c r="BU978" s="22"/>
      <c r="BV978" s="22"/>
      <c r="BW978" s="22"/>
      <c r="BX978" s="22"/>
      <c r="BY978" s="22"/>
      <c r="BZ978" s="22"/>
      <c r="CA978" s="22"/>
      <c r="CB978" s="22"/>
      <c r="CC978" s="22"/>
      <c r="CD978" s="22"/>
      <c r="CE978" s="22"/>
      <c r="CF978" s="22"/>
      <c r="CG978" s="22"/>
      <c r="CH978" s="22"/>
      <c r="CI978" s="22"/>
      <c r="CJ978" s="22"/>
      <c r="CK978" s="22"/>
      <c r="CL978" s="22"/>
      <c r="CM978" s="22"/>
      <c r="CN978" s="22"/>
      <c r="CO978" s="22"/>
      <c r="CP978" s="22"/>
      <c r="CQ978" s="22"/>
      <c r="CR978" s="22"/>
      <c r="CS978" s="22"/>
      <c r="CT978" s="22"/>
      <c r="CU978" s="22"/>
    </row>
    <row r="979" spans="1:99" ht="12.75" customHeight="1">
      <c r="A979" s="22"/>
      <c r="B979" s="63"/>
      <c r="C979" s="197"/>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c r="AJ979" s="22"/>
      <c r="AK979" s="22"/>
      <c r="AL979" s="22"/>
      <c r="AM979" s="22"/>
      <c r="AN979" s="22"/>
      <c r="AO979" s="22"/>
      <c r="AP979" s="22"/>
      <c r="AQ979" s="22"/>
      <c r="AR979" s="22"/>
      <c r="AS979" s="22"/>
      <c r="AT979" s="22"/>
      <c r="AU979" s="22"/>
      <c r="AV979" s="22"/>
      <c r="AW979" s="22"/>
      <c r="AX979" s="22"/>
      <c r="AY979" s="22"/>
      <c r="AZ979" s="22"/>
      <c r="BA979" s="22"/>
      <c r="BB979" s="22"/>
      <c r="BC979" s="22"/>
      <c r="BD979" s="22"/>
      <c r="BE979" s="22"/>
      <c r="BF979" s="22"/>
      <c r="BG979" s="22"/>
      <c r="BH979" s="22"/>
      <c r="BI979" s="22"/>
      <c r="BJ979" s="22"/>
      <c r="BK979" s="22"/>
      <c r="BL979" s="22"/>
      <c r="BM979" s="22"/>
      <c r="BN979" s="22"/>
      <c r="BO979" s="22"/>
      <c r="BP979" s="22"/>
      <c r="BQ979" s="22"/>
      <c r="BR979" s="22"/>
      <c r="BS979" s="22"/>
      <c r="BT979" s="22"/>
      <c r="BU979" s="22"/>
      <c r="BV979" s="22"/>
      <c r="BW979" s="22"/>
      <c r="BX979" s="22"/>
      <c r="BY979" s="22"/>
      <c r="BZ979" s="22"/>
      <c r="CA979" s="22"/>
      <c r="CB979" s="22"/>
      <c r="CC979" s="22"/>
      <c r="CD979" s="22"/>
      <c r="CE979" s="22"/>
      <c r="CF979" s="22"/>
      <c r="CG979" s="22"/>
      <c r="CH979" s="22"/>
      <c r="CI979" s="22"/>
      <c r="CJ979" s="22"/>
      <c r="CK979" s="22"/>
      <c r="CL979" s="22"/>
      <c r="CM979" s="22"/>
      <c r="CN979" s="22"/>
      <c r="CO979" s="22"/>
      <c r="CP979" s="22"/>
      <c r="CQ979" s="22"/>
      <c r="CR979" s="22"/>
      <c r="CS979" s="22"/>
      <c r="CT979" s="22"/>
      <c r="CU979" s="22"/>
    </row>
    <row r="980" spans="1:99" ht="12.75" customHeight="1">
      <c r="A980" s="22"/>
      <c r="B980" s="63"/>
      <c r="C980" s="197"/>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c r="AJ980" s="22"/>
      <c r="AK980" s="22"/>
      <c r="AL980" s="22"/>
      <c r="AM980" s="22"/>
      <c r="AN980" s="22"/>
      <c r="AO980" s="22"/>
      <c r="AP980" s="22"/>
      <c r="AQ980" s="22"/>
      <c r="AR980" s="22"/>
      <c r="AS980" s="22"/>
      <c r="AT980" s="22"/>
      <c r="AU980" s="22"/>
      <c r="AV980" s="22"/>
      <c r="AW980" s="22"/>
      <c r="AX980" s="22"/>
      <c r="AY980" s="22"/>
      <c r="AZ980" s="22"/>
      <c r="BA980" s="22"/>
      <c r="BB980" s="22"/>
      <c r="BC980" s="22"/>
      <c r="BD980" s="22"/>
      <c r="BE980" s="22"/>
      <c r="BF980" s="22"/>
      <c r="BG980" s="22"/>
      <c r="BH980" s="22"/>
      <c r="BI980" s="22"/>
      <c r="BJ980" s="22"/>
      <c r="BK980" s="22"/>
      <c r="BL980" s="22"/>
      <c r="BM980" s="22"/>
      <c r="BN980" s="22"/>
      <c r="BO980" s="22"/>
      <c r="BP980" s="22"/>
      <c r="BQ980" s="22"/>
      <c r="BR980" s="22"/>
      <c r="BS980" s="22"/>
      <c r="BT980" s="22"/>
      <c r="BU980" s="22"/>
      <c r="BV980" s="22"/>
      <c r="BW980" s="22"/>
      <c r="BX980" s="22"/>
      <c r="BY980" s="22"/>
      <c r="BZ980" s="22"/>
      <c r="CA980" s="22"/>
      <c r="CB980" s="22"/>
      <c r="CC980" s="22"/>
      <c r="CD980" s="22"/>
      <c r="CE980" s="22"/>
      <c r="CF980" s="22"/>
      <c r="CG980" s="22"/>
      <c r="CH980" s="22"/>
      <c r="CI980" s="22"/>
      <c r="CJ980" s="22"/>
      <c r="CK980" s="22"/>
      <c r="CL980" s="22"/>
      <c r="CM980" s="22"/>
      <c r="CN980" s="22"/>
      <c r="CO980" s="22"/>
      <c r="CP980" s="22"/>
      <c r="CQ980" s="22"/>
      <c r="CR980" s="22"/>
      <c r="CS980" s="22"/>
      <c r="CT980" s="22"/>
      <c r="CU980" s="22"/>
    </row>
    <row r="981" spans="1:99" ht="12.75" customHeight="1">
      <c r="A981" s="22"/>
      <c r="B981" s="63"/>
      <c r="C981" s="197"/>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c r="AJ981" s="22"/>
      <c r="AK981" s="22"/>
      <c r="AL981" s="22"/>
      <c r="AM981" s="22"/>
      <c r="AN981" s="22"/>
      <c r="AO981" s="22"/>
      <c r="AP981" s="22"/>
      <c r="AQ981" s="22"/>
      <c r="AR981" s="22"/>
      <c r="AS981" s="22"/>
      <c r="AT981" s="22"/>
      <c r="AU981" s="22"/>
      <c r="AV981" s="22"/>
      <c r="AW981" s="22"/>
      <c r="AX981" s="22"/>
      <c r="AY981" s="22"/>
      <c r="AZ981" s="22"/>
      <c r="BA981" s="22"/>
      <c r="BB981" s="22"/>
      <c r="BC981" s="22"/>
      <c r="BD981" s="22"/>
      <c r="BE981" s="22"/>
      <c r="BF981" s="22"/>
      <c r="BG981" s="22"/>
      <c r="BH981" s="22"/>
      <c r="BI981" s="22"/>
      <c r="BJ981" s="22"/>
      <c r="BK981" s="22"/>
      <c r="BL981" s="22"/>
      <c r="BM981" s="22"/>
      <c r="BN981" s="22"/>
      <c r="BO981" s="22"/>
      <c r="BP981" s="22"/>
      <c r="BQ981" s="22"/>
      <c r="BR981" s="22"/>
      <c r="BS981" s="22"/>
      <c r="BT981" s="22"/>
      <c r="BU981" s="22"/>
      <c r="BV981" s="22"/>
      <c r="BW981" s="22"/>
      <c r="BX981" s="22"/>
      <c r="BY981" s="22"/>
      <c r="BZ981" s="22"/>
      <c r="CA981" s="22"/>
      <c r="CB981" s="22"/>
      <c r="CC981" s="22"/>
      <c r="CD981" s="22"/>
      <c r="CE981" s="22"/>
      <c r="CF981" s="22"/>
      <c r="CG981" s="22"/>
      <c r="CH981" s="22"/>
      <c r="CI981" s="22"/>
      <c r="CJ981" s="22"/>
      <c r="CK981" s="22"/>
      <c r="CL981" s="22"/>
      <c r="CM981" s="22"/>
      <c r="CN981" s="22"/>
      <c r="CO981" s="22"/>
      <c r="CP981" s="22"/>
      <c r="CQ981" s="22"/>
      <c r="CR981" s="22"/>
      <c r="CS981" s="22"/>
      <c r="CT981" s="22"/>
      <c r="CU981" s="22"/>
    </row>
    <row r="982" spans="1:99" ht="12.75" customHeight="1">
      <c r="A982" s="22"/>
      <c r="B982" s="63"/>
      <c r="C982" s="197"/>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c r="AW982" s="22"/>
      <c r="AX982" s="22"/>
      <c r="AY982" s="22"/>
      <c r="AZ982" s="22"/>
      <c r="BA982" s="22"/>
      <c r="BB982" s="22"/>
      <c r="BC982" s="22"/>
      <c r="BD982" s="22"/>
      <c r="BE982" s="22"/>
      <c r="BF982" s="22"/>
      <c r="BG982" s="22"/>
      <c r="BH982" s="22"/>
      <c r="BI982" s="22"/>
      <c r="BJ982" s="22"/>
      <c r="BK982" s="22"/>
      <c r="BL982" s="22"/>
      <c r="BM982" s="22"/>
      <c r="BN982" s="22"/>
      <c r="BO982" s="22"/>
      <c r="BP982" s="22"/>
      <c r="BQ982" s="22"/>
      <c r="BR982" s="22"/>
      <c r="BS982" s="22"/>
      <c r="BT982" s="22"/>
      <c r="BU982" s="22"/>
      <c r="BV982" s="22"/>
      <c r="BW982" s="22"/>
      <c r="BX982" s="22"/>
      <c r="BY982" s="22"/>
      <c r="BZ982" s="22"/>
      <c r="CA982" s="22"/>
      <c r="CB982" s="22"/>
      <c r="CC982" s="22"/>
      <c r="CD982" s="22"/>
      <c r="CE982" s="22"/>
      <c r="CF982" s="22"/>
      <c r="CG982" s="22"/>
      <c r="CH982" s="22"/>
      <c r="CI982" s="22"/>
      <c r="CJ982" s="22"/>
      <c r="CK982" s="22"/>
      <c r="CL982" s="22"/>
      <c r="CM982" s="22"/>
      <c r="CN982" s="22"/>
      <c r="CO982" s="22"/>
      <c r="CP982" s="22"/>
      <c r="CQ982" s="22"/>
      <c r="CR982" s="22"/>
      <c r="CS982" s="22"/>
      <c r="CT982" s="22"/>
      <c r="CU982" s="22"/>
    </row>
    <row r="983" spans="1:99" ht="12.75" customHeight="1">
      <c r="A983" s="22"/>
      <c r="B983" s="63"/>
      <c r="C983" s="197"/>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c r="AJ983" s="22"/>
      <c r="AK983" s="22"/>
      <c r="AL983" s="22"/>
      <c r="AM983" s="22"/>
      <c r="AN983" s="22"/>
      <c r="AO983" s="22"/>
      <c r="AP983" s="22"/>
      <c r="AQ983" s="22"/>
      <c r="AR983" s="22"/>
      <c r="AS983" s="22"/>
      <c r="AT983" s="22"/>
      <c r="AU983" s="22"/>
      <c r="AV983" s="22"/>
      <c r="AW983" s="22"/>
      <c r="AX983" s="22"/>
      <c r="AY983" s="22"/>
      <c r="AZ983" s="22"/>
      <c r="BA983" s="22"/>
      <c r="BB983" s="22"/>
      <c r="BC983" s="22"/>
      <c r="BD983" s="22"/>
      <c r="BE983" s="22"/>
      <c r="BF983" s="22"/>
      <c r="BG983" s="22"/>
      <c r="BH983" s="22"/>
      <c r="BI983" s="22"/>
      <c r="BJ983" s="22"/>
      <c r="BK983" s="22"/>
      <c r="BL983" s="22"/>
      <c r="BM983" s="22"/>
      <c r="BN983" s="22"/>
      <c r="BO983" s="22"/>
      <c r="BP983" s="22"/>
      <c r="BQ983" s="22"/>
      <c r="BR983" s="22"/>
      <c r="BS983" s="22"/>
      <c r="BT983" s="22"/>
      <c r="BU983" s="22"/>
      <c r="BV983" s="22"/>
      <c r="BW983" s="22"/>
      <c r="BX983" s="22"/>
      <c r="BY983" s="22"/>
      <c r="BZ983" s="22"/>
      <c r="CA983" s="22"/>
      <c r="CB983" s="22"/>
      <c r="CC983" s="22"/>
      <c r="CD983" s="22"/>
      <c r="CE983" s="22"/>
      <c r="CF983" s="22"/>
      <c r="CG983" s="22"/>
      <c r="CH983" s="22"/>
      <c r="CI983" s="22"/>
      <c r="CJ983" s="22"/>
      <c r="CK983" s="22"/>
      <c r="CL983" s="22"/>
      <c r="CM983" s="22"/>
      <c r="CN983" s="22"/>
      <c r="CO983" s="22"/>
      <c r="CP983" s="22"/>
      <c r="CQ983" s="22"/>
      <c r="CR983" s="22"/>
      <c r="CS983" s="22"/>
      <c r="CT983" s="22"/>
      <c r="CU983" s="22"/>
    </row>
    <row r="984" spans="1:99" ht="12.75" customHeight="1">
      <c r="A984" s="22"/>
      <c r="B984" s="63"/>
      <c r="C984" s="197"/>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c r="AJ984" s="22"/>
      <c r="AK984" s="22"/>
      <c r="AL984" s="22"/>
      <c r="AM984" s="22"/>
      <c r="AN984" s="22"/>
      <c r="AO984" s="22"/>
      <c r="AP984" s="22"/>
      <c r="AQ984" s="22"/>
      <c r="AR984" s="22"/>
      <c r="AS984" s="22"/>
      <c r="AT984" s="22"/>
      <c r="AU984" s="22"/>
      <c r="AV984" s="22"/>
      <c r="AW984" s="22"/>
      <c r="AX984" s="22"/>
      <c r="AY984" s="22"/>
      <c r="AZ984" s="22"/>
      <c r="BA984" s="22"/>
      <c r="BB984" s="22"/>
      <c r="BC984" s="22"/>
      <c r="BD984" s="22"/>
      <c r="BE984" s="22"/>
      <c r="BF984" s="22"/>
      <c r="BG984" s="22"/>
      <c r="BH984" s="22"/>
      <c r="BI984" s="22"/>
      <c r="BJ984" s="22"/>
      <c r="BK984" s="22"/>
      <c r="BL984" s="22"/>
      <c r="BM984" s="22"/>
      <c r="BN984" s="22"/>
      <c r="BO984" s="22"/>
      <c r="BP984" s="22"/>
      <c r="BQ984" s="22"/>
      <c r="BR984" s="22"/>
      <c r="BS984" s="22"/>
      <c r="BT984" s="22"/>
      <c r="BU984" s="22"/>
      <c r="BV984" s="22"/>
      <c r="BW984" s="22"/>
      <c r="BX984" s="22"/>
      <c r="BY984" s="22"/>
      <c r="BZ984" s="22"/>
      <c r="CA984" s="22"/>
      <c r="CB984" s="22"/>
      <c r="CC984" s="22"/>
      <c r="CD984" s="22"/>
      <c r="CE984" s="22"/>
      <c r="CF984" s="22"/>
      <c r="CG984" s="22"/>
      <c r="CH984" s="22"/>
      <c r="CI984" s="22"/>
      <c r="CJ984" s="22"/>
      <c r="CK984" s="22"/>
      <c r="CL984" s="22"/>
      <c r="CM984" s="22"/>
      <c r="CN984" s="22"/>
      <c r="CO984" s="22"/>
      <c r="CP984" s="22"/>
      <c r="CQ984" s="22"/>
      <c r="CR984" s="22"/>
      <c r="CS984" s="22"/>
      <c r="CT984" s="22"/>
      <c r="CU984" s="22"/>
    </row>
    <row r="985" spans="1:99" ht="12.75" customHeight="1">
      <c r="A985" s="22"/>
      <c r="B985" s="63"/>
      <c r="C985" s="197"/>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c r="AJ985" s="22"/>
      <c r="AK985" s="22"/>
      <c r="AL985" s="22"/>
      <c r="AM985" s="22"/>
      <c r="AN985" s="22"/>
      <c r="AO985" s="22"/>
      <c r="AP985" s="22"/>
      <c r="AQ985" s="22"/>
      <c r="AR985" s="22"/>
      <c r="AS985" s="22"/>
      <c r="AT985" s="22"/>
      <c r="AU985" s="22"/>
      <c r="AV985" s="22"/>
      <c r="AW985" s="22"/>
      <c r="AX985" s="22"/>
      <c r="AY985" s="22"/>
      <c r="AZ985" s="22"/>
      <c r="BA985" s="22"/>
      <c r="BB985" s="22"/>
      <c r="BC985" s="22"/>
      <c r="BD985" s="22"/>
      <c r="BE985" s="22"/>
      <c r="BF985" s="22"/>
      <c r="BG985" s="22"/>
      <c r="BH985" s="22"/>
      <c r="BI985" s="22"/>
      <c r="BJ985" s="22"/>
      <c r="BK985" s="22"/>
      <c r="BL985" s="22"/>
      <c r="BM985" s="22"/>
      <c r="BN985" s="22"/>
      <c r="BO985" s="22"/>
      <c r="BP985" s="22"/>
      <c r="BQ985" s="22"/>
      <c r="BR985" s="22"/>
      <c r="BS985" s="22"/>
      <c r="BT985" s="22"/>
      <c r="BU985" s="22"/>
      <c r="BV985" s="22"/>
      <c r="BW985" s="22"/>
      <c r="BX985" s="22"/>
      <c r="BY985" s="22"/>
      <c r="BZ985" s="22"/>
      <c r="CA985" s="22"/>
      <c r="CB985" s="22"/>
      <c r="CC985" s="22"/>
      <c r="CD985" s="22"/>
      <c r="CE985" s="22"/>
      <c r="CF985" s="22"/>
      <c r="CG985" s="22"/>
      <c r="CH985" s="22"/>
      <c r="CI985" s="22"/>
      <c r="CJ985" s="22"/>
      <c r="CK985" s="22"/>
      <c r="CL985" s="22"/>
      <c r="CM985" s="22"/>
      <c r="CN985" s="22"/>
      <c r="CO985" s="22"/>
      <c r="CP985" s="22"/>
      <c r="CQ985" s="22"/>
      <c r="CR985" s="22"/>
      <c r="CS985" s="22"/>
      <c r="CT985" s="22"/>
      <c r="CU985" s="22"/>
    </row>
    <row r="986" spans="1:99" ht="12.75" customHeight="1">
      <c r="A986" s="22"/>
      <c r="B986" s="63"/>
      <c r="C986" s="197"/>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c r="AJ986" s="22"/>
      <c r="AK986" s="22"/>
      <c r="AL986" s="22"/>
      <c r="AM986" s="22"/>
      <c r="AN986" s="22"/>
      <c r="AO986" s="22"/>
      <c r="AP986" s="22"/>
      <c r="AQ986" s="22"/>
      <c r="AR986" s="22"/>
      <c r="AS986" s="22"/>
      <c r="AT986" s="22"/>
      <c r="AU986" s="22"/>
      <c r="AV986" s="22"/>
      <c r="AW986" s="22"/>
      <c r="AX986" s="22"/>
      <c r="AY986" s="22"/>
      <c r="AZ986" s="22"/>
      <c r="BA986" s="22"/>
      <c r="BB986" s="22"/>
      <c r="BC986" s="22"/>
      <c r="BD986" s="22"/>
      <c r="BE986" s="22"/>
      <c r="BF986" s="22"/>
      <c r="BG986" s="22"/>
      <c r="BH986" s="22"/>
      <c r="BI986" s="22"/>
      <c r="BJ986" s="22"/>
      <c r="BK986" s="22"/>
      <c r="BL986" s="22"/>
      <c r="BM986" s="22"/>
      <c r="BN986" s="22"/>
      <c r="BO986" s="22"/>
      <c r="BP986" s="22"/>
      <c r="BQ986" s="22"/>
      <c r="BR986" s="22"/>
      <c r="BS986" s="22"/>
      <c r="BT986" s="22"/>
      <c r="BU986" s="22"/>
      <c r="BV986" s="22"/>
      <c r="BW986" s="22"/>
      <c r="BX986" s="22"/>
      <c r="BY986" s="22"/>
      <c r="BZ986" s="22"/>
      <c r="CA986" s="22"/>
      <c r="CB986" s="22"/>
      <c r="CC986" s="22"/>
      <c r="CD986" s="22"/>
      <c r="CE986" s="22"/>
      <c r="CF986" s="22"/>
      <c r="CG986" s="22"/>
      <c r="CH986" s="22"/>
      <c r="CI986" s="22"/>
      <c r="CJ986" s="22"/>
      <c r="CK986" s="22"/>
      <c r="CL986" s="22"/>
      <c r="CM986" s="22"/>
      <c r="CN986" s="22"/>
      <c r="CO986" s="22"/>
      <c r="CP986" s="22"/>
      <c r="CQ986" s="22"/>
      <c r="CR986" s="22"/>
      <c r="CS986" s="22"/>
      <c r="CT986" s="22"/>
      <c r="CU986" s="22"/>
    </row>
    <row r="987" spans="1:99" ht="12.75" customHeight="1">
      <c r="A987" s="22"/>
      <c r="B987" s="63"/>
      <c r="C987" s="197"/>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c r="AJ987" s="22"/>
      <c r="AK987" s="22"/>
      <c r="AL987" s="22"/>
      <c r="AM987" s="22"/>
      <c r="AN987" s="22"/>
      <c r="AO987" s="22"/>
      <c r="AP987" s="22"/>
      <c r="AQ987" s="22"/>
      <c r="AR987" s="22"/>
      <c r="AS987" s="22"/>
      <c r="AT987" s="22"/>
      <c r="AU987" s="22"/>
      <c r="AV987" s="22"/>
      <c r="AW987" s="22"/>
      <c r="AX987" s="22"/>
      <c r="AY987" s="22"/>
      <c r="AZ987" s="22"/>
      <c r="BA987" s="22"/>
      <c r="BB987" s="22"/>
      <c r="BC987" s="22"/>
      <c r="BD987" s="22"/>
      <c r="BE987" s="22"/>
      <c r="BF987" s="22"/>
      <c r="BG987" s="22"/>
      <c r="BH987" s="22"/>
      <c r="BI987" s="22"/>
      <c r="BJ987" s="22"/>
      <c r="BK987" s="22"/>
      <c r="BL987" s="22"/>
      <c r="BM987" s="22"/>
      <c r="BN987" s="22"/>
      <c r="BO987" s="22"/>
      <c r="BP987" s="22"/>
      <c r="BQ987" s="22"/>
      <c r="BR987" s="22"/>
      <c r="BS987" s="22"/>
      <c r="BT987" s="22"/>
      <c r="BU987" s="22"/>
      <c r="BV987" s="22"/>
      <c r="BW987" s="22"/>
      <c r="BX987" s="22"/>
      <c r="BY987" s="22"/>
      <c r="BZ987" s="22"/>
      <c r="CA987" s="22"/>
      <c r="CB987" s="22"/>
      <c r="CC987" s="22"/>
      <c r="CD987" s="22"/>
      <c r="CE987" s="22"/>
      <c r="CF987" s="22"/>
      <c r="CG987" s="22"/>
      <c r="CH987" s="22"/>
      <c r="CI987" s="22"/>
      <c r="CJ987" s="22"/>
      <c r="CK987" s="22"/>
      <c r="CL987" s="22"/>
      <c r="CM987" s="22"/>
      <c r="CN987" s="22"/>
      <c r="CO987" s="22"/>
      <c r="CP987" s="22"/>
      <c r="CQ987" s="22"/>
      <c r="CR987" s="22"/>
      <c r="CS987" s="22"/>
      <c r="CT987" s="22"/>
      <c r="CU987" s="22"/>
    </row>
    <row r="988" spans="1:99" ht="12.75" customHeight="1">
      <c r="A988" s="22"/>
      <c r="B988" s="63"/>
      <c r="C988" s="197"/>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c r="AJ988" s="22"/>
      <c r="AK988" s="22"/>
      <c r="AL988" s="22"/>
      <c r="AM988" s="22"/>
      <c r="AN988" s="22"/>
      <c r="AO988" s="22"/>
      <c r="AP988" s="22"/>
      <c r="AQ988" s="22"/>
      <c r="AR988" s="22"/>
      <c r="AS988" s="22"/>
      <c r="AT988" s="22"/>
      <c r="AU988" s="22"/>
      <c r="AV988" s="22"/>
      <c r="AW988" s="22"/>
      <c r="AX988" s="22"/>
      <c r="AY988" s="22"/>
      <c r="AZ988" s="22"/>
      <c r="BA988" s="22"/>
      <c r="BB988" s="22"/>
      <c r="BC988" s="22"/>
      <c r="BD988" s="22"/>
      <c r="BE988" s="22"/>
      <c r="BF988" s="22"/>
      <c r="BG988" s="22"/>
      <c r="BH988" s="22"/>
      <c r="BI988" s="22"/>
      <c r="BJ988" s="22"/>
      <c r="BK988" s="22"/>
      <c r="BL988" s="22"/>
      <c r="BM988" s="22"/>
      <c r="BN988" s="22"/>
      <c r="BO988" s="22"/>
      <c r="BP988" s="22"/>
      <c r="BQ988" s="22"/>
      <c r="BR988" s="22"/>
      <c r="BS988" s="22"/>
      <c r="BT988" s="22"/>
      <c r="BU988" s="22"/>
      <c r="BV988" s="22"/>
      <c r="BW988" s="22"/>
      <c r="BX988" s="22"/>
      <c r="BY988" s="22"/>
      <c r="BZ988" s="22"/>
      <c r="CA988" s="22"/>
      <c r="CB988" s="22"/>
      <c r="CC988" s="22"/>
      <c r="CD988" s="22"/>
      <c r="CE988" s="22"/>
      <c r="CF988" s="22"/>
      <c r="CG988" s="22"/>
      <c r="CH988" s="22"/>
      <c r="CI988" s="22"/>
      <c r="CJ988" s="22"/>
      <c r="CK988" s="22"/>
      <c r="CL988" s="22"/>
      <c r="CM988" s="22"/>
      <c r="CN988" s="22"/>
      <c r="CO988" s="22"/>
      <c r="CP988" s="22"/>
      <c r="CQ988" s="22"/>
      <c r="CR988" s="22"/>
      <c r="CS988" s="22"/>
      <c r="CT988" s="22"/>
      <c r="CU988" s="22"/>
    </row>
    <row r="989" spans="1:99" ht="12.75" customHeight="1">
      <c r="A989" s="22"/>
      <c r="B989" s="63"/>
      <c r="C989" s="197"/>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c r="AJ989" s="22"/>
      <c r="AK989" s="22"/>
      <c r="AL989" s="22"/>
      <c r="AM989" s="22"/>
      <c r="AN989" s="22"/>
      <c r="AO989" s="22"/>
      <c r="AP989" s="22"/>
      <c r="AQ989" s="22"/>
      <c r="AR989" s="22"/>
      <c r="AS989" s="22"/>
      <c r="AT989" s="22"/>
      <c r="AU989" s="22"/>
      <c r="AV989" s="22"/>
      <c r="AW989" s="22"/>
      <c r="AX989" s="22"/>
      <c r="AY989" s="22"/>
      <c r="AZ989" s="22"/>
      <c r="BA989" s="22"/>
      <c r="BB989" s="22"/>
      <c r="BC989" s="22"/>
      <c r="BD989" s="22"/>
      <c r="BE989" s="22"/>
      <c r="BF989" s="22"/>
      <c r="BG989" s="22"/>
      <c r="BH989" s="22"/>
      <c r="BI989" s="22"/>
      <c r="BJ989" s="22"/>
      <c r="BK989" s="22"/>
      <c r="BL989" s="22"/>
      <c r="BM989" s="22"/>
      <c r="BN989" s="22"/>
      <c r="BO989" s="22"/>
      <c r="BP989" s="22"/>
      <c r="BQ989" s="22"/>
      <c r="BR989" s="22"/>
      <c r="BS989" s="22"/>
      <c r="BT989" s="22"/>
      <c r="BU989" s="22"/>
      <c r="BV989" s="22"/>
      <c r="BW989" s="22"/>
      <c r="BX989" s="22"/>
      <c r="BY989" s="22"/>
      <c r="BZ989" s="22"/>
      <c r="CA989" s="22"/>
      <c r="CB989" s="22"/>
      <c r="CC989" s="22"/>
      <c r="CD989" s="22"/>
      <c r="CE989" s="22"/>
      <c r="CF989" s="22"/>
      <c r="CG989" s="22"/>
      <c r="CH989" s="22"/>
      <c r="CI989" s="22"/>
      <c r="CJ989" s="22"/>
      <c r="CK989" s="22"/>
      <c r="CL989" s="22"/>
      <c r="CM989" s="22"/>
      <c r="CN989" s="22"/>
      <c r="CO989" s="22"/>
      <c r="CP989" s="22"/>
      <c r="CQ989" s="22"/>
      <c r="CR989" s="22"/>
      <c r="CS989" s="22"/>
      <c r="CT989" s="22"/>
      <c r="CU989" s="22"/>
    </row>
    <row r="990" spans="1:99" ht="12.75" customHeight="1">
      <c r="A990" s="22"/>
      <c r="B990" s="63"/>
      <c r="C990" s="197"/>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c r="AQ990" s="22"/>
      <c r="AR990" s="22"/>
      <c r="AS990" s="22"/>
      <c r="AT990" s="22"/>
      <c r="AU990" s="22"/>
      <c r="AV990" s="22"/>
      <c r="AW990" s="22"/>
      <c r="AX990" s="22"/>
      <c r="AY990" s="22"/>
      <c r="AZ990" s="22"/>
      <c r="BA990" s="22"/>
      <c r="BB990" s="22"/>
      <c r="BC990" s="22"/>
      <c r="BD990" s="22"/>
      <c r="BE990" s="22"/>
      <c r="BF990" s="22"/>
      <c r="BG990" s="22"/>
      <c r="BH990" s="22"/>
      <c r="BI990" s="22"/>
      <c r="BJ990" s="22"/>
      <c r="BK990" s="22"/>
      <c r="BL990" s="22"/>
      <c r="BM990" s="22"/>
      <c r="BN990" s="22"/>
      <c r="BO990" s="22"/>
      <c r="BP990" s="22"/>
      <c r="BQ990" s="22"/>
      <c r="BR990" s="22"/>
      <c r="BS990" s="22"/>
      <c r="BT990" s="22"/>
      <c r="BU990" s="22"/>
      <c r="BV990" s="22"/>
      <c r="BW990" s="22"/>
      <c r="BX990" s="22"/>
      <c r="BY990" s="22"/>
      <c r="BZ990" s="22"/>
      <c r="CA990" s="22"/>
      <c r="CB990" s="22"/>
      <c r="CC990" s="22"/>
      <c r="CD990" s="22"/>
      <c r="CE990" s="22"/>
      <c r="CF990" s="22"/>
      <c r="CG990" s="22"/>
      <c r="CH990" s="22"/>
      <c r="CI990" s="22"/>
      <c r="CJ990" s="22"/>
      <c r="CK990" s="22"/>
      <c r="CL990" s="22"/>
      <c r="CM990" s="22"/>
      <c r="CN990" s="22"/>
      <c r="CO990" s="22"/>
      <c r="CP990" s="22"/>
      <c r="CQ990" s="22"/>
      <c r="CR990" s="22"/>
      <c r="CS990" s="22"/>
      <c r="CT990" s="22"/>
      <c r="CU990" s="22"/>
    </row>
    <row r="991" spans="1:99" ht="12.75" customHeight="1">
      <c r="A991" s="22"/>
      <c r="B991" s="63"/>
      <c r="C991" s="197"/>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c r="AJ991" s="22"/>
      <c r="AK991" s="22"/>
      <c r="AL991" s="22"/>
      <c r="AM991" s="22"/>
      <c r="AN991" s="22"/>
      <c r="AO991" s="22"/>
      <c r="AP991" s="22"/>
      <c r="AQ991" s="22"/>
      <c r="AR991" s="22"/>
      <c r="AS991" s="22"/>
      <c r="AT991" s="22"/>
      <c r="AU991" s="22"/>
      <c r="AV991" s="22"/>
      <c r="AW991" s="22"/>
      <c r="AX991" s="22"/>
      <c r="AY991" s="22"/>
      <c r="AZ991" s="22"/>
      <c r="BA991" s="22"/>
      <c r="BB991" s="22"/>
      <c r="BC991" s="22"/>
      <c r="BD991" s="22"/>
      <c r="BE991" s="22"/>
      <c r="BF991" s="22"/>
      <c r="BG991" s="22"/>
      <c r="BH991" s="22"/>
      <c r="BI991" s="22"/>
      <c r="BJ991" s="22"/>
      <c r="BK991" s="22"/>
      <c r="BL991" s="22"/>
      <c r="BM991" s="22"/>
      <c r="BN991" s="22"/>
      <c r="BO991" s="22"/>
      <c r="BP991" s="22"/>
      <c r="BQ991" s="22"/>
      <c r="BR991" s="22"/>
      <c r="BS991" s="22"/>
      <c r="BT991" s="22"/>
      <c r="BU991" s="22"/>
      <c r="BV991" s="22"/>
      <c r="BW991" s="22"/>
      <c r="BX991" s="22"/>
      <c r="BY991" s="22"/>
      <c r="BZ991" s="22"/>
      <c r="CA991" s="22"/>
      <c r="CB991" s="22"/>
      <c r="CC991" s="22"/>
      <c r="CD991" s="22"/>
      <c r="CE991" s="22"/>
      <c r="CF991" s="22"/>
      <c r="CG991" s="22"/>
      <c r="CH991" s="22"/>
      <c r="CI991" s="22"/>
      <c r="CJ991" s="22"/>
      <c r="CK991" s="22"/>
      <c r="CL991" s="22"/>
      <c r="CM991" s="22"/>
      <c r="CN991" s="22"/>
      <c r="CO991" s="22"/>
      <c r="CP991" s="22"/>
      <c r="CQ991" s="22"/>
      <c r="CR991" s="22"/>
      <c r="CS991" s="22"/>
      <c r="CT991" s="22"/>
      <c r="CU991" s="22"/>
    </row>
    <row r="992" spans="1:99" ht="12.75" customHeight="1">
      <c r="A992" s="22"/>
      <c r="B992" s="63"/>
      <c r="C992" s="197"/>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c r="AJ992" s="22"/>
      <c r="AK992" s="22"/>
      <c r="AL992" s="22"/>
      <c r="AM992" s="22"/>
      <c r="AN992" s="22"/>
      <c r="AO992" s="22"/>
      <c r="AP992" s="22"/>
      <c r="AQ992" s="22"/>
      <c r="AR992" s="22"/>
      <c r="AS992" s="22"/>
      <c r="AT992" s="22"/>
      <c r="AU992" s="22"/>
      <c r="AV992" s="22"/>
      <c r="AW992" s="22"/>
      <c r="AX992" s="22"/>
      <c r="AY992" s="22"/>
      <c r="AZ992" s="22"/>
      <c r="BA992" s="22"/>
      <c r="BB992" s="22"/>
      <c r="BC992" s="22"/>
      <c r="BD992" s="22"/>
      <c r="BE992" s="22"/>
      <c r="BF992" s="22"/>
      <c r="BG992" s="22"/>
      <c r="BH992" s="22"/>
      <c r="BI992" s="22"/>
      <c r="BJ992" s="22"/>
      <c r="BK992" s="22"/>
      <c r="BL992" s="22"/>
      <c r="BM992" s="22"/>
      <c r="BN992" s="22"/>
      <c r="BO992" s="22"/>
      <c r="BP992" s="22"/>
      <c r="BQ992" s="22"/>
      <c r="BR992" s="22"/>
      <c r="BS992" s="22"/>
      <c r="BT992" s="22"/>
      <c r="BU992" s="22"/>
      <c r="BV992" s="22"/>
      <c r="BW992" s="22"/>
      <c r="BX992" s="22"/>
      <c r="BY992" s="22"/>
      <c r="BZ992" s="22"/>
      <c r="CA992" s="22"/>
      <c r="CB992" s="22"/>
      <c r="CC992" s="22"/>
      <c r="CD992" s="22"/>
      <c r="CE992" s="22"/>
      <c r="CF992" s="22"/>
      <c r="CG992" s="22"/>
      <c r="CH992" s="22"/>
      <c r="CI992" s="22"/>
      <c r="CJ992" s="22"/>
      <c r="CK992" s="22"/>
      <c r="CL992" s="22"/>
      <c r="CM992" s="22"/>
      <c r="CN992" s="22"/>
      <c r="CO992" s="22"/>
      <c r="CP992" s="22"/>
      <c r="CQ992" s="22"/>
      <c r="CR992" s="22"/>
      <c r="CS992" s="22"/>
      <c r="CT992" s="22"/>
      <c r="CU992" s="22"/>
    </row>
    <row r="993" spans="1:99" ht="12.75" customHeight="1">
      <c r="A993" s="22"/>
      <c r="B993" s="63"/>
      <c r="C993" s="197"/>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c r="AJ993" s="22"/>
      <c r="AK993" s="22"/>
      <c r="AL993" s="22"/>
      <c r="AM993" s="22"/>
      <c r="AN993" s="22"/>
      <c r="AO993" s="22"/>
      <c r="AP993" s="22"/>
      <c r="AQ993" s="22"/>
      <c r="AR993" s="22"/>
      <c r="AS993" s="22"/>
      <c r="AT993" s="22"/>
      <c r="AU993" s="22"/>
      <c r="AV993" s="22"/>
      <c r="AW993" s="22"/>
      <c r="AX993" s="22"/>
      <c r="AY993" s="22"/>
      <c r="AZ993" s="22"/>
      <c r="BA993" s="22"/>
      <c r="BB993" s="22"/>
      <c r="BC993" s="22"/>
      <c r="BD993" s="22"/>
      <c r="BE993" s="22"/>
      <c r="BF993" s="22"/>
      <c r="BG993" s="22"/>
      <c r="BH993" s="22"/>
      <c r="BI993" s="22"/>
      <c r="BJ993" s="22"/>
      <c r="BK993" s="22"/>
      <c r="BL993" s="22"/>
      <c r="BM993" s="22"/>
      <c r="BN993" s="22"/>
      <c r="BO993" s="22"/>
      <c r="BP993" s="22"/>
      <c r="BQ993" s="22"/>
      <c r="BR993" s="22"/>
      <c r="BS993" s="22"/>
      <c r="BT993" s="22"/>
      <c r="BU993" s="22"/>
      <c r="BV993" s="22"/>
      <c r="BW993" s="22"/>
      <c r="BX993" s="22"/>
      <c r="BY993" s="22"/>
      <c r="BZ993" s="22"/>
      <c r="CA993" s="22"/>
      <c r="CB993" s="22"/>
      <c r="CC993" s="22"/>
      <c r="CD993" s="22"/>
      <c r="CE993" s="22"/>
      <c r="CF993" s="22"/>
      <c r="CG993" s="22"/>
      <c r="CH993" s="22"/>
      <c r="CI993" s="22"/>
      <c r="CJ993" s="22"/>
      <c r="CK993" s="22"/>
      <c r="CL993" s="22"/>
      <c r="CM993" s="22"/>
      <c r="CN993" s="22"/>
      <c r="CO993" s="22"/>
      <c r="CP993" s="22"/>
      <c r="CQ993" s="22"/>
      <c r="CR993" s="22"/>
      <c r="CS993" s="22"/>
      <c r="CT993" s="22"/>
      <c r="CU993" s="22"/>
    </row>
    <row r="994" spans="1:99" ht="12.75" customHeight="1">
      <c r="A994" s="22"/>
      <c r="B994" s="63"/>
      <c r="C994" s="197"/>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c r="AJ994" s="22"/>
      <c r="AK994" s="22"/>
      <c r="AL994" s="22"/>
      <c r="AM994" s="22"/>
      <c r="AN994" s="22"/>
      <c r="AO994" s="22"/>
      <c r="AP994" s="22"/>
      <c r="AQ994" s="22"/>
      <c r="AR994" s="22"/>
      <c r="AS994" s="22"/>
      <c r="AT994" s="22"/>
      <c r="AU994" s="22"/>
      <c r="AV994" s="22"/>
      <c r="AW994" s="22"/>
      <c r="AX994" s="22"/>
      <c r="AY994" s="22"/>
      <c r="AZ994" s="22"/>
      <c r="BA994" s="22"/>
      <c r="BB994" s="22"/>
      <c r="BC994" s="22"/>
      <c r="BD994" s="22"/>
      <c r="BE994" s="22"/>
      <c r="BF994" s="22"/>
      <c r="BG994" s="22"/>
      <c r="BH994" s="22"/>
      <c r="BI994" s="22"/>
      <c r="BJ994" s="22"/>
      <c r="BK994" s="22"/>
      <c r="BL994" s="22"/>
      <c r="BM994" s="22"/>
      <c r="BN994" s="22"/>
      <c r="BO994" s="22"/>
      <c r="BP994" s="22"/>
      <c r="BQ994" s="22"/>
      <c r="BR994" s="22"/>
      <c r="BS994" s="22"/>
      <c r="BT994" s="22"/>
      <c r="BU994" s="22"/>
      <c r="BV994" s="22"/>
      <c r="BW994" s="22"/>
      <c r="BX994" s="22"/>
      <c r="BY994" s="22"/>
      <c r="BZ994" s="22"/>
      <c r="CA994" s="22"/>
      <c r="CB994" s="22"/>
      <c r="CC994" s="22"/>
      <c r="CD994" s="22"/>
      <c r="CE994" s="22"/>
      <c r="CF994" s="22"/>
      <c r="CG994" s="22"/>
      <c r="CH994" s="22"/>
      <c r="CI994" s="22"/>
      <c r="CJ994" s="22"/>
      <c r="CK994" s="22"/>
      <c r="CL994" s="22"/>
      <c r="CM994" s="22"/>
      <c r="CN994" s="22"/>
      <c r="CO994" s="22"/>
      <c r="CP994" s="22"/>
      <c r="CQ994" s="22"/>
      <c r="CR994" s="22"/>
      <c r="CS994" s="22"/>
      <c r="CT994" s="22"/>
      <c r="CU994" s="22"/>
    </row>
    <row r="995" spans="1:99" ht="12.75" customHeight="1">
      <c r="A995" s="22"/>
      <c r="B995" s="63"/>
      <c r="C995" s="197"/>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c r="AJ995" s="22"/>
      <c r="AK995" s="22"/>
      <c r="AL995" s="22"/>
      <c r="AM995" s="22"/>
      <c r="AN995" s="22"/>
      <c r="AO995" s="22"/>
      <c r="AP995" s="22"/>
      <c r="AQ995" s="22"/>
      <c r="AR995" s="22"/>
      <c r="AS995" s="22"/>
      <c r="AT995" s="22"/>
      <c r="AU995" s="22"/>
      <c r="AV995" s="22"/>
      <c r="AW995" s="22"/>
      <c r="AX995" s="22"/>
      <c r="AY995" s="22"/>
      <c r="AZ995" s="22"/>
      <c r="BA995" s="22"/>
      <c r="BB995" s="22"/>
      <c r="BC995" s="22"/>
      <c r="BD995" s="22"/>
      <c r="BE995" s="22"/>
      <c r="BF995" s="22"/>
      <c r="BG995" s="22"/>
      <c r="BH995" s="22"/>
      <c r="BI995" s="22"/>
      <c r="BJ995" s="22"/>
      <c r="BK995" s="22"/>
      <c r="BL995" s="22"/>
      <c r="BM995" s="22"/>
      <c r="BN995" s="22"/>
      <c r="BO995" s="22"/>
      <c r="BP995" s="22"/>
      <c r="BQ995" s="22"/>
      <c r="BR995" s="22"/>
      <c r="BS995" s="22"/>
      <c r="BT995" s="22"/>
      <c r="BU995" s="22"/>
      <c r="BV995" s="22"/>
      <c r="BW995" s="22"/>
      <c r="BX995" s="22"/>
      <c r="BY995" s="22"/>
      <c r="BZ995" s="22"/>
      <c r="CA995" s="22"/>
      <c r="CB995" s="22"/>
      <c r="CC995" s="22"/>
      <c r="CD995" s="22"/>
      <c r="CE995" s="22"/>
      <c r="CF995" s="22"/>
      <c r="CG995" s="22"/>
      <c r="CH995" s="22"/>
      <c r="CI995" s="22"/>
      <c r="CJ995" s="22"/>
      <c r="CK995" s="22"/>
      <c r="CL995" s="22"/>
      <c r="CM995" s="22"/>
      <c r="CN995" s="22"/>
      <c r="CO995" s="22"/>
      <c r="CP995" s="22"/>
      <c r="CQ995" s="22"/>
      <c r="CR995" s="22"/>
      <c r="CS995" s="22"/>
      <c r="CT995" s="22"/>
      <c r="CU995" s="22"/>
    </row>
    <row r="996" spans="1:99" ht="12.75" customHeight="1">
      <c r="A996" s="22"/>
      <c r="B996" s="63"/>
      <c r="C996" s="197"/>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c r="AJ996" s="22"/>
      <c r="AK996" s="22"/>
      <c r="AL996" s="22"/>
      <c r="AM996" s="22"/>
      <c r="AN996" s="22"/>
      <c r="AO996" s="22"/>
      <c r="AP996" s="22"/>
      <c r="AQ996" s="22"/>
      <c r="AR996" s="22"/>
      <c r="AS996" s="22"/>
      <c r="AT996" s="22"/>
      <c r="AU996" s="22"/>
      <c r="AV996" s="22"/>
      <c r="AW996" s="22"/>
      <c r="AX996" s="22"/>
      <c r="AY996" s="22"/>
      <c r="AZ996" s="22"/>
      <c r="BA996" s="22"/>
      <c r="BB996" s="22"/>
      <c r="BC996" s="22"/>
      <c r="BD996" s="22"/>
      <c r="BE996" s="22"/>
      <c r="BF996" s="22"/>
      <c r="BG996" s="22"/>
      <c r="BH996" s="22"/>
      <c r="BI996" s="22"/>
      <c r="BJ996" s="22"/>
      <c r="BK996" s="22"/>
      <c r="BL996" s="22"/>
      <c r="BM996" s="22"/>
      <c r="BN996" s="22"/>
      <c r="BO996" s="22"/>
      <c r="BP996" s="22"/>
      <c r="BQ996" s="22"/>
      <c r="BR996" s="22"/>
      <c r="BS996" s="22"/>
      <c r="BT996" s="22"/>
      <c r="BU996" s="22"/>
      <c r="BV996" s="22"/>
      <c r="BW996" s="22"/>
      <c r="BX996" s="22"/>
      <c r="BY996" s="22"/>
      <c r="BZ996" s="22"/>
      <c r="CA996" s="22"/>
      <c r="CB996" s="22"/>
      <c r="CC996" s="22"/>
      <c r="CD996" s="22"/>
      <c r="CE996" s="22"/>
      <c r="CF996" s="22"/>
      <c r="CG996" s="22"/>
      <c r="CH996" s="22"/>
      <c r="CI996" s="22"/>
      <c r="CJ996" s="22"/>
      <c r="CK996" s="22"/>
      <c r="CL996" s="22"/>
      <c r="CM996" s="22"/>
      <c r="CN996" s="22"/>
      <c r="CO996" s="22"/>
      <c r="CP996" s="22"/>
      <c r="CQ996" s="22"/>
      <c r="CR996" s="22"/>
      <c r="CS996" s="22"/>
      <c r="CT996" s="22"/>
      <c r="CU996" s="22"/>
    </row>
    <row r="997" spans="1:99" ht="12.75" customHeight="1">
      <c r="A997" s="22"/>
      <c r="B997" s="63"/>
      <c r="C997" s="197"/>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c r="AJ997" s="22"/>
      <c r="AK997" s="22"/>
      <c r="AL997" s="22"/>
      <c r="AM997" s="22"/>
      <c r="AN997" s="22"/>
      <c r="AO997" s="22"/>
      <c r="AP997" s="22"/>
      <c r="AQ997" s="22"/>
      <c r="AR997" s="22"/>
      <c r="AS997" s="22"/>
      <c r="AT997" s="22"/>
      <c r="AU997" s="22"/>
      <c r="AV997" s="22"/>
      <c r="AW997" s="22"/>
      <c r="AX997" s="22"/>
      <c r="AY997" s="22"/>
      <c r="AZ997" s="22"/>
      <c r="BA997" s="22"/>
      <c r="BB997" s="22"/>
      <c r="BC997" s="22"/>
      <c r="BD997" s="22"/>
      <c r="BE997" s="22"/>
      <c r="BF997" s="22"/>
      <c r="BG997" s="22"/>
      <c r="BH997" s="22"/>
      <c r="BI997" s="22"/>
      <c r="BJ997" s="22"/>
      <c r="BK997" s="22"/>
      <c r="BL997" s="22"/>
      <c r="BM997" s="22"/>
      <c r="BN997" s="22"/>
      <c r="BO997" s="22"/>
      <c r="BP997" s="22"/>
      <c r="BQ997" s="22"/>
      <c r="BR997" s="22"/>
      <c r="BS997" s="22"/>
      <c r="BT997" s="22"/>
      <c r="BU997" s="22"/>
      <c r="BV997" s="22"/>
      <c r="BW997" s="22"/>
      <c r="BX997" s="22"/>
      <c r="BY997" s="22"/>
      <c r="BZ997" s="22"/>
      <c r="CA997" s="22"/>
      <c r="CB997" s="22"/>
      <c r="CC997" s="22"/>
      <c r="CD997" s="22"/>
      <c r="CE997" s="22"/>
      <c r="CF997" s="22"/>
      <c r="CG997" s="22"/>
      <c r="CH997" s="22"/>
      <c r="CI997" s="22"/>
      <c r="CJ997" s="22"/>
      <c r="CK997" s="22"/>
      <c r="CL997" s="22"/>
      <c r="CM997" s="22"/>
      <c r="CN997" s="22"/>
      <c r="CO997" s="22"/>
      <c r="CP997" s="22"/>
      <c r="CQ997" s="22"/>
      <c r="CR997" s="22"/>
      <c r="CS997" s="22"/>
      <c r="CT997" s="22"/>
      <c r="CU997" s="22"/>
    </row>
    <row r="998" spans="1:99" ht="12.75" customHeight="1">
      <c r="A998" s="22"/>
      <c r="B998" s="63"/>
      <c r="C998" s="197"/>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c r="AJ998" s="22"/>
      <c r="AK998" s="22"/>
      <c r="AL998" s="22"/>
      <c r="AM998" s="22"/>
      <c r="AN998" s="22"/>
      <c r="AO998" s="22"/>
      <c r="AP998" s="22"/>
      <c r="AQ998" s="22"/>
      <c r="AR998" s="22"/>
      <c r="AS998" s="22"/>
      <c r="AT998" s="22"/>
      <c r="AU998" s="22"/>
      <c r="AV998" s="22"/>
      <c r="AW998" s="22"/>
      <c r="AX998" s="22"/>
      <c r="AY998" s="22"/>
      <c r="AZ998" s="22"/>
      <c r="BA998" s="22"/>
      <c r="BB998" s="22"/>
      <c r="BC998" s="22"/>
      <c r="BD998" s="22"/>
      <c r="BE998" s="22"/>
      <c r="BF998" s="22"/>
      <c r="BG998" s="22"/>
      <c r="BH998" s="22"/>
      <c r="BI998" s="22"/>
      <c r="BJ998" s="22"/>
      <c r="BK998" s="22"/>
      <c r="BL998" s="22"/>
      <c r="BM998" s="22"/>
      <c r="BN998" s="22"/>
      <c r="BO998" s="22"/>
      <c r="BP998" s="22"/>
      <c r="BQ998" s="22"/>
      <c r="BR998" s="22"/>
      <c r="BS998" s="22"/>
      <c r="BT998" s="22"/>
      <c r="BU998" s="22"/>
      <c r="BV998" s="22"/>
      <c r="BW998" s="22"/>
      <c r="BX998" s="22"/>
      <c r="BY998" s="22"/>
      <c r="BZ998" s="22"/>
      <c r="CA998" s="22"/>
      <c r="CB998" s="22"/>
      <c r="CC998" s="22"/>
      <c r="CD998" s="22"/>
      <c r="CE998" s="22"/>
      <c r="CF998" s="22"/>
      <c r="CG998" s="22"/>
      <c r="CH998" s="22"/>
      <c r="CI998" s="22"/>
      <c r="CJ998" s="22"/>
      <c r="CK998" s="22"/>
      <c r="CL998" s="22"/>
      <c r="CM998" s="22"/>
      <c r="CN998" s="22"/>
      <c r="CO998" s="22"/>
      <c r="CP998" s="22"/>
      <c r="CQ998" s="22"/>
      <c r="CR998" s="22"/>
      <c r="CS998" s="22"/>
      <c r="CT998" s="22"/>
      <c r="CU998" s="22"/>
    </row>
    <row r="999" spans="1:99" ht="12.75" customHeight="1">
      <c r="A999" s="22"/>
      <c r="B999" s="63"/>
      <c r="C999" s="197"/>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c r="AJ999" s="22"/>
      <c r="AK999" s="22"/>
      <c r="AL999" s="22"/>
      <c r="AM999" s="22"/>
      <c r="AN999" s="22"/>
      <c r="AO999" s="22"/>
      <c r="AP999" s="22"/>
      <c r="AQ999" s="22"/>
      <c r="AR999" s="22"/>
      <c r="AS999" s="22"/>
      <c r="AT999" s="22"/>
      <c r="AU999" s="22"/>
      <c r="AV999" s="22"/>
      <c r="AW999" s="22"/>
      <c r="AX999" s="22"/>
      <c r="AY999" s="22"/>
      <c r="AZ999" s="22"/>
      <c r="BA999" s="22"/>
      <c r="BB999" s="22"/>
      <c r="BC999" s="22"/>
      <c r="BD999" s="22"/>
      <c r="BE999" s="22"/>
      <c r="BF999" s="22"/>
      <c r="BG999" s="22"/>
      <c r="BH999" s="22"/>
      <c r="BI999" s="22"/>
      <c r="BJ999" s="22"/>
      <c r="BK999" s="22"/>
      <c r="BL999" s="22"/>
      <c r="BM999" s="22"/>
      <c r="BN999" s="22"/>
      <c r="BO999" s="22"/>
      <c r="BP999" s="22"/>
      <c r="BQ999" s="22"/>
      <c r="BR999" s="22"/>
      <c r="BS999" s="22"/>
      <c r="BT999" s="22"/>
      <c r="BU999" s="22"/>
      <c r="BV999" s="22"/>
      <c r="BW999" s="22"/>
      <c r="BX999" s="22"/>
      <c r="BY999" s="22"/>
      <c r="BZ999" s="22"/>
      <c r="CA999" s="22"/>
      <c r="CB999" s="22"/>
      <c r="CC999" s="22"/>
      <c r="CD999" s="22"/>
      <c r="CE999" s="22"/>
      <c r="CF999" s="22"/>
      <c r="CG999" s="22"/>
      <c r="CH999" s="22"/>
      <c r="CI999" s="22"/>
      <c r="CJ999" s="22"/>
      <c r="CK999" s="22"/>
      <c r="CL999" s="22"/>
      <c r="CM999" s="22"/>
      <c r="CN999" s="22"/>
      <c r="CO999" s="22"/>
      <c r="CP999" s="22"/>
      <c r="CQ999" s="22"/>
      <c r="CR999" s="22"/>
      <c r="CS999" s="22"/>
      <c r="CT999" s="22"/>
      <c r="CU999" s="22"/>
    </row>
    <row r="1000" spans="1:99" ht="12.75" customHeight="1">
      <c r="A1000" s="22"/>
      <c r="B1000" s="63"/>
      <c r="C1000" s="197"/>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c r="AJ1000" s="22"/>
      <c r="AK1000" s="22"/>
      <c r="AL1000" s="22"/>
      <c r="AM1000" s="22"/>
      <c r="AN1000" s="22"/>
      <c r="AO1000" s="22"/>
      <c r="AP1000" s="22"/>
      <c r="AQ1000" s="22"/>
      <c r="AR1000" s="22"/>
      <c r="AS1000" s="22"/>
      <c r="AT1000" s="22"/>
      <c r="AU1000" s="22"/>
      <c r="AV1000" s="22"/>
      <c r="AW1000" s="22"/>
      <c r="AX1000" s="22"/>
      <c r="AY1000" s="22"/>
      <c r="AZ1000" s="22"/>
      <c r="BA1000" s="22"/>
      <c r="BB1000" s="22"/>
      <c r="BC1000" s="22"/>
      <c r="BD1000" s="22"/>
      <c r="BE1000" s="22"/>
      <c r="BF1000" s="22"/>
      <c r="BG1000" s="22"/>
      <c r="BH1000" s="22"/>
      <c r="BI1000" s="22"/>
      <c r="BJ1000" s="22"/>
      <c r="BK1000" s="22"/>
      <c r="BL1000" s="22"/>
      <c r="BM1000" s="22"/>
      <c r="BN1000" s="22"/>
      <c r="BO1000" s="22"/>
      <c r="BP1000" s="22"/>
      <c r="BQ1000" s="22"/>
      <c r="BR1000" s="22"/>
      <c r="BS1000" s="22"/>
      <c r="BT1000" s="22"/>
      <c r="BU1000" s="22"/>
      <c r="BV1000" s="22"/>
      <c r="BW1000" s="22"/>
      <c r="BX1000" s="22"/>
      <c r="BY1000" s="22"/>
      <c r="BZ1000" s="22"/>
      <c r="CA1000" s="22"/>
      <c r="CB1000" s="22"/>
      <c r="CC1000" s="22"/>
      <c r="CD1000" s="22"/>
      <c r="CE1000" s="22"/>
      <c r="CF1000" s="22"/>
      <c r="CG1000" s="22"/>
      <c r="CH1000" s="22"/>
      <c r="CI1000" s="22"/>
      <c r="CJ1000" s="22"/>
      <c r="CK1000" s="22"/>
      <c r="CL1000" s="22"/>
      <c r="CM1000" s="22"/>
      <c r="CN1000" s="22"/>
      <c r="CO1000" s="22"/>
      <c r="CP1000" s="22"/>
      <c r="CQ1000" s="22"/>
      <c r="CR1000" s="22"/>
      <c r="CS1000" s="22"/>
      <c r="CT1000" s="22"/>
      <c r="CU1000" s="22"/>
    </row>
  </sheetData>
  <mergeCells count="15">
    <mergeCell ref="B18:D18"/>
    <mergeCell ref="B33:D33"/>
    <mergeCell ref="B34:D34"/>
    <mergeCell ref="K6:M6"/>
    <mergeCell ref="O6:Q6"/>
    <mergeCell ref="C7:D7"/>
    <mergeCell ref="C8:D8"/>
    <mergeCell ref="C9:D9"/>
    <mergeCell ref="C10:D10"/>
    <mergeCell ref="C11:D11"/>
    <mergeCell ref="F13:I13"/>
    <mergeCell ref="K13:L13"/>
    <mergeCell ref="F14:I14"/>
    <mergeCell ref="K14:L14"/>
    <mergeCell ref="B17:D17"/>
  </mergeCells>
  <conditionalFormatting sqref="E36:AW45">
    <cfRule type="cellIs" dxfId="16" priority="1" operator="equal">
      <formula>"Pasa"</formula>
    </cfRule>
    <cfRule type="cellIs" dxfId="15" priority="2" operator="equal">
      <formula>"Falla"</formula>
    </cfRule>
    <cfRule type="cellIs" dxfId="14" priority="3" operator="equal">
      <formula>"N/T"</formula>
    </cfRule>
    <cfRule type="cellIs" dxfId="13" priority="4" operator="equal">
      <formula>"N/D"</formula>
    </cfRule>
  </conditionalFormatting>
  <conditionalFormatting sqref="E36:AW46">
    <cfRule type="cellIs" dxfId="12" priority="5" operator="equal">
      <formula>"N/A"</formula>
    </cfRule>
  </conditionalFormatting>
  <conditionalFormatting sqref="E20:CR29">
    <cfRule type="cellIs" dxfId="11" priority="6" operator="equal">
      <formula>"Pasa"</formula>
    </cfRule>
    <cfRule type="cellIs" dxfId="10" priority="7" operator="equal">
      <formula>"Falla"</formula>
    </cfRule>
    <cfRule type="cellIs" dxfId="9" priority="8" operator="equal">
      <formula>"N/T"</formula>
    </cfRule>
    <cfRule type="cellIs" dxfId="8" priority="9" operator="equal">
      <formula>"N/D"</formula>
    </cfRule>
  </conditionalFormatting>
  <conditionalFormatting sqref="E20:CR30">
    <cfRule type="cellIs" dxfId="7" priority="10" operator="equal">
      <formula>"N/A"</formula>
    </cfRule>
  </conditionalFormatting>
  <conditionalFormatting sqref="E30:CR30 E46:AW46">
    <cfRule type="cellIs" dxfId="6" priority="11" operator="equal">
      <formula>"CONFORME"</formula>
    </cfRule>
    <cfRule type="cellIs" dxfId="5" priority="12" operator="equal">
      <formula>"NO CONFORME"</formula>
    </cfRule>
    <cfRule type="cellIs" dxfId="4" priority="13" operator="equal">
      <formula>"ERROR"</formula>
    </cfRule>
  </conditionalFormatting>
  <conditionalFormatting sqref="K14:L14">
    <cfRule type="cellIs" dxfId="3" priority="14" operator="equal">
      <formula>"SI"</formula>
    </cfRule>
    <cfRule type="cellIs" dxfId="2" priority="15" operator="equal">
      <formula>"NO"</formula>
    </cfRule>
  </conditionalFormatting>
  <conditionalFormatting sqref="CU20">
    <cfRule type="cellIs" dxfId="1" priority="16" operator="equal">
      <formula>"FALLA"</formula>
    </cfRule>
    <cfRule type="cellIs" dxfId="0" priority="17" operator="equal">
      <formula>"PASA"</formula>
    </cfRule>
  </conditionalFormatting>
  <printOptions horizontalCentered="1" verticalCentered="1"/>
  <pageMargins left="0.39370078740157483" right="0.39370078740157483" top="0.43307086614173229" bottom="0.43307086614173229" header="0" footer="0"/>
  <pageSetup paperSize="9" scale="40" pageOrder="overThenDown" orientation="landscape"/>
  <headerFooter>
    <oddHeader>&amp;C&amp;A</oddHeader>
    <oddFooter>&amp;CPage &amp;P</oddFooter>
  </headerFooter>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EEEEEE"/>
  </sheetPr>
  <dimension ref="B1:V1000"/>
  <sheetViews>
    <sheetView workbookViewId="0"/>
  </sheetViews>
  <sheetFormatPr baseColWidth="10" defaultColWidth="12.6640625" defaultRowHeight="15" customHeight="1"/>
  <cols>
    <col min="1" max="1" width="3.83203125" customWidth="1"/>
    <col min="2" max="2" width="65.1640625" customWidth="1"/>
    <col min="3" max="3" width="18.83203125" customWidth="1"/>
    <col min="4" max="4" width="3.83203125" customWidth="1"/>
    <col min="5" max="5" width="28.1640625" customWidth="1"/>
    <col min="6" max="6" width="3.83203125" customWidth="1"/>
    <col min="7" max="7" width="33.1640625" customWidth="1"/>
    <col min="8" max="8" width="4" customWidth="1"/>
    <col min="9" max="9" width="17.83203125" customWidth="1"/>
    <col min="10" max="10" width="3.83203125" customWidth="1"/>
    <col min="11" max="11" width="6.5" customWidth="1"/>
    <col min="12" max="12" width="3.83203125" customWidth="1"/>
    <col min="13" max="13" width="8.6640625" customWidth="1"/>
    <col min="14" max="14" width="3.83203125" customWidth="1"/>
    <col min="15" max="15" width="25.33203125" customWidth="1"/>
    <col min="16" max="16" width="3.83203125" customWidth="1"/>
    <col min="17" max="17" width="11.5" customWidth="1"/>
    <col min="18" max="18" width="3.83203125" customWidth="1"/>
    <col min="19" max="19" width="22.5" customWidth="1"/>
    <col min="20" max="20" width="3.83203125" customWidth="1"/>
    <col min="21" max="26" width="11.5" customWidth="1"/>
  </cols>
  <sheetData>
    <row r="1" spans="3:22" ht="12.75" customHeight="1"/>
    <row r="2" spans="3:22" ht="12.75" customHeight="1"/>
    <row r="3" spans="3:22" ht="12.75" customHeight="1"/>
    <row r="4" spans="3:22" ht="12.75" customHeight="1"/>
    <row r="5" spans="3:22" ht="12.75" customHeight="1"/>
    <row r="6" spans="3:22" ht="12.75" customHeight="1"/>
    <row r="7" spans="3:22" ht="12.75" customHeight="1">
      <c r="C7" s="200" t="s">
        <v>415</v>
      </c>
      <c r="D7" s="63"/>
      <c r="E7" s="200" t="s">
        <v>416</v>
      </c>
      <c r="F7" s="63"/>
      <c r="G7" s="200" t="s">
        <v>417</v>
      </c>
      <c r="H7" s="63"/>
      <c r="I7" s="200" t="s">
        <v>418</v>
      </c>
      <c r="J7" s="63"/>
      <c r="K7" s="200" t="s">
        <v>419</v>
      </c>
      <c r="L7" s="63"/>
      <c r="M7" s="200" t="s">
        <v>419</v>
      </c>
      <c r="N7" s="63"/>
      <c r="O7" s="200" t="s">
        <v>420</v>
      </c>
      <c r="P7" s="63"/>
      <c r="R7" s="63"/>
      <c r="S7" s="200" t="s">
        <v>421</v>
      </c>
      <c r="T7" s="63"/>
      <c r="U7" s="200" t="s">
        <v>106</v>
      </c>
      <c r="V7" s="63"/>
    </row>
    <row r="8" spans="3:22" ht="12.75" customHeight="1">
      <c r="U8" s="201" t="s">
        <v>422</v>
      </c>
      <c r="V8" s="63"/>
    </row>
    <row r="9" spans="3:22" ht="12.75" customHeight="1">
      <c r="C9" s="3" t="s">
        <v>423</v>
      </c>
      <c r="E9" s="202" t="s">
        <v>424</v>
      </c>
      <c r="G9" s="203" t="s">
        <v>29</v>
      </c>
      <c r="I9" s="203" t="s">
        <v>425</v>
      </c>
      <c r="K9" s="203" t="s">
        <v>36</v>
      </c>
      <c r="M9" s="203" t="s">
        <v>426</v>
      </c>
      <c r="O9" s="203" t="s">
        <v>66</v>
      </c>
      <c r="S9" s="203" t="s">
        <v>427</v>
      </c>
      <c r="U9" s="204" t="s">
        <v>89</v>
      </c>
      <c r="V9" s="204"/>
    </row>
    <row r="10" spans="3:22" ht="12.75" customHeight="1">
      <c r="C10" s="3" t="s">
        <v>428</v>
      </c>
      <c r="E10" s="202" t="s">
        <v>429</v>
      </c>
      <c r="G10" s="203" t="s">
        <v>430</v>
      </c>
      <c r="I10" s="203" t="s">
        <v>431</v>
      </c>
      <c r="K10" s="203" t="s">
        <v>38</v>
      </c>
      <c r="M10" s="203" t="s">
        <v>432</v>
      </c>
      <c r="O10" s="203" t="s">
        <v>433</v>
      </c>
      <c r="S10" s="203" t="s">
        <v>18</v>
      </c>
      <c r="U10" s="204" t="s">
        <v>98</v>
      </c>
      <c r="V10" s="204"/>
    </row>
    <row r="11" spans="3:22" ht="12.75" customHeight="1">
      <c r="C11" s="3" t="s">
        <v>434</v>
      </c>
      <c r="E11" s="202" t="s">
        <v>435</v>
      </c>
      <c r="G11" s="203" t="s">
        <v>436</v>
      </c>
      <c r="O11" s="203" t="s">
        <v>437</v>
      </c>
      <c r="S11" s="203" t="s">
        <v>438</v>
      </c>
      <c r="U11" s="204" t="s">
        <v>93</v>
      </c>
      <c r="V11" s="204"/>
    </row>
    <row r="12" spans="3:22" ht="12.75" customHeight="1">
      <c r="C12" s="3" t="s">
        <v>439</v>
      </c>
      <c r="E12" s="202" t="s">
        <v>440</v>
      </c>
      <c r="O12" s="203" t="s">
        <v>69</v>
      </c>
      <c r="U12" s="204" t="s">
        <v>91</v>
      </c>
      <c r="V12" s="204"/>
    </row>
    <row r="13" spans="3:22" ht="12.75" customHeight="1">
      <c r="E13" s="202" t="s">
        <v>441</v>
      </c>
      <c r="O13" s="203" t="s">
        <v>442</v>
      </c>
      <c r="U13" s="204" t="s">
        <v>87</v>
      </c>
      <c r="V13" s="204"/>
    </row>
    <row r="14" spans="3:22" ht="12.75" customHeight="1">
      <c r="E14" s="202" t="s">
        <v>443</v>
      </c>
      <c r="O14" s="203" t="s">
        <v>444</v>
      </c>
    </row>
    <row r="15" spans="3:22" ht="12.75" customHeight="1">
      <c r="E15" s="202" t="s">
        <v>445</v>
      </c>
      <c r="O15" s="203" t="s">
        <v>73</v>
      </c>
    </row>
    <row r="16" spans="3:22" ht="12.75" customHeight="1">
      <c r="E16" s="202" t="s">
        <v>446</v>
      </c>
      <c r="O16" s="203" t="s">
        <v>447</v>
      </c>
    </row>
    <row r="17" spans="2:15" ht="12.75" customHeight="1">
      <c r="E17" s="202" t="s">
        <v>448</v>
      </c>
      <c r="O17" s="203" t="s">
        <v>449</v>
      </c>
    </row>
    <row r="18" spans="2:15" ht="12.75" customHeight="1">
      <c r="E18" s="202"/>
      <c r="O18" s="203" t="s">
        <v>450</v>
      </c>
    </row>
    <row r="19" spans="2:15" ht="12.75" customHeight="1">
      <c r="E19" s="202"/>
      <c r="O19" s="203" t="s">
        <v>451</v>
      </c>
    </row>
    <row r="20" spans="2:15" ht="12.75" customHeight="1">
      <c r="E20" s="202"/>
      <c r="O20" s="203" t="s">
        <v>452</v>
      </c>
    </row>
    <row r="21" spans="2:15" ht="12.75" customHeight="1">
      <c r="E21" s="205"/>
      <c r="O21" s="203" t="s">
        <v>453</v>
      </c>
    </row>
    <row r="22" spans="2:15" ht="12.75" customHeight="1">
      <c r="O22" s="203" t="s">
        <v>432</v>
      </c>
    </row>
    <row r="23" spans="2:15" ht="12.75" customHeight="1">
      <c r="B23" s="206" t="s">
        <v>454</v>
      </c>
    </row>
    <row r="24" spans="2:15" ht="12.75" customHeight="1"/>
    <row r="25" spans="2:15" ht="12.75" customHeight="1">
      <c r="B25" s="207" t="s">
        <v>455</v>
      </c>
      <c r="C25" s="208">
        <v>0.1</v>
      </c>
    </row>
    <row r="26" spans="2:15" ht="12.75" customHeight="1">
      <c r="B26" s="207" t="s">
        <v>456</v>
      </c>
      <c r="C26" s="208">
        <v>0.5</v>
      </c>
    </row>
    <row r="27" spans="2:15" ht="12.75" customHeight="1">
      <c r="B27" s="207" t="s">
        <v>457</v>
      </c>
      <c r="C27" s="208">
        <v>1</v>
      </c>
    </row>
    <row r="28" spans="2:15" ht="12.75" customHeight="1">
      <c r="C28" s="209"/>
      <c r="D28" s="209"/>
    </row>
    <row r="29" spans="2:15" ht="12.75" customHeight="1">
      <c r="C29" s="209"/>
      <c r="D29" s="209"/>
    </row>
    <row r="30" spans="2:15" ht="12.75" customHeight="1">
      <c r="B30" s="210" t="s">
        <v>458</v>
      </c>
      <c r="C30" s="211"/>
      <c r="D30" s="211"/>
    </row>
    <row r="31" spans="2:15" ht="12.75" customHeight="1">
      <c r="B31" s="212"/>
      <c r="C31" s="211"/>
      <c r="D31" s="211"/>
    </row>
    <row r="32" spans="2:15" ht="12.75" customHeight="1">
      <c r="B32" s="212" t="s">
        <v>459</v>
      </c>
      <c r="C32" s="212">
        <v>28</v>
      </c>
      <c r="D32" s="212"/>
    </row>
    <row r="33" spans="2:4" ht="12.75" customHeight="1">
      <c r="B33" s="212" t="s">
        <v>460</v>
      </c>
      <c r="C33" s="212">
        <v>16</v>
      </c>
      <c r="D33" s="212"/>
    </row>
    <row r="34" spans="2:4" ht="12.75" customHeight="1">
      <c r="B34" s="212"/>
      <c r="C34" s="212"/>
      <c r="D34" s="212"/>
    </row>
    <row r="35" spans="2:4" ht="12.75" customHeight="1">
      <c r="B35" s="212"/>
      <c r="C35" s="212"/>
      <c r="D35" s="212"/>
    </row>
    <row r="36" spans="2:4" ht="12.75" customHeight="1">
      <c r="B36" s="212"/>
      <c r="C36" s="212"/>
      <c r="D36" s="212"/>
    </row>
    <row r="37" spans="2:4" ht="12.75" customHeight="1">
      <c r="B37" s="212"/>
      <c r="C37" s="212"/>
      <c r="D37" s="212"/>
    </row>
    <row r="38" spans="2:4" ht="12.75" customHeight="1">
      <c r="B38" s="212"/>
      <c r="C38" s="212"/>
      <c r="D38" s="212"/>
    </row>
    <row r="39" spans="2:4" ht="12.75" customHeight="1">
      <c r="B39" s="212"/>
      <c r="C39" s="212"/>
      <c r="D39" s="212"/>
    </row>
    <row r="40" spans="2:4" ht="12.75" customHeight="1">
      <c r="B40" s="212"/>
      <c r="C40" s="212"/>
    </row>
    <row r="41" spans="2:4" ht="12.75" customHeight="1">
      <c r="B41" s="212"/>
      <c r="C41" s="212"/>
    </row>
    <row r="42" spans="2:4" ht="12.75" customHeight="1">
      <c r="B42" s="212"/>
      <c r="C42" s="212"/>
    </row>
    <row r="43" spans="2:4" ht="12.75" customHeight="1">
      <c r="B43" s="212"/>
      <c r="C43" s="212"/>
    </row>
    <row r="44" spans="2:4" ht="12.75" customHeight="1">
      <c r="B44" s="212"/>
      <c r="C44" s="212"/>
    </row>
    <row r="45" spans="2:4" ht="12.75" customHeight="1">
      <c r="B45" s="212"/>
      <c r="C45" s="212"/>
    </row>
    <row r="46" spans="2:4" ht="12.75" customHeight="1">
      <c r="B46" s="212"/>
      <c r="C46" s="212"/>
    </row>
    <row r="47" spans="2:4" ht="12.75" customHeight="1">
      <c r="B47" s="212"/>
      <c r="C47" s="212"/>
    </row>
    <row r="48" spans="2:4" ht="12.75" customHeight="1">
      <c r="B48" s="212"/>
      <c r="C48" s="212"/>
    </row>
    <row r="49" spans="2:3" ht="12.75" customHeight="1">
      <c r="B49" s="212"/>
      <c r="C49" s="212"/>
    </row>
    <row r="50" spans="2:3" ht="12.75" customHeight="1">
      <c r="B50" s="212"/>
      <c r="C50" s="212"/>
    </row>
    <row r="51" spans="2:3" ht="12.75" customHeight="1">
      <c r="B51" s="212"/>
      <c r="C51" s="212"/>
    </row>
    <row r="52" spans="2:3" ht="12.75" customHeight="1">
      <c r="B52" s="212"/>
      <c r="C52" s="212"/>
    </row>
    <row r="53" spans="2:3" ht="12.75" customHeight="1">
      <c r="B53" s="212"/>
      <c r="C53" s="212"/>
    </row>
    <row r="54" spans="2:3" ht="12.75" customHeight="1">
      <c r="B54" s="212"/>
      <c r="C54" s="212"/>
    </row>
    <row r="55" spans="2:3" ht="12.75" customHeight="1">
      <c r="B55" s="212"/>
      <c r="C55" s="212"/>
    </row>
    <row r="56" spans="2:3" ht="12.75" customHeight="1">
      <c r="B56" s="212"/>
      <c r="C56" s="212"/>
    </row>
    <row r="57" spans="2:3" ht="12.75" customHeight="1"/>
    <row r="58" spans="2:3" ht="12.75" customHeight="1"/>
    <row r="59" spans="2:3" ht="12.75" customHeight="1"/>
    <row r="60" spans="2:3" ht="12.75" customHeight="1"/>
    <row r="61" spans="2:3" ht="12.75" customHeight="1"/>
    <row r="62" spans="2:3" ht="12.75" customHeight="1"/>
    <row r="63" spans="2:3" ht="12.75" customHeight="1"/>
    <row r="64" spans="2: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8749999999999998" right="0.78749999999999998" top="1.0249999999999999" bottom="1.0249999999999999" header="0" footer="0"/>
  <pageSetup paperSize="9" orientation="portrait"/>
  <headerFooter>
    <oddHeader>&amp;C&amp;A</oddHeader>
    <oddFooter>&amp;CPage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N1000"/>
  <sheetViews>
    <sheetView workbookViewId="0"/>
  </sheetViews>
  <sheetFormatPr baseColWidth="10" defaultColWidth="12.6640625" defaultRowHeight="15" customHeight="1"/>
  <cols>
    <col min="1" max="1" width="11.5" customWidth="1"/>
    <col min="2" max="2" width="13.5" customWidth="1"/>
    <col min="3" max="3" width="48.5" customWidth="1"/>
    <col min="4" max="4" width="14.33203125" customWidth="1"/>
    <col min="5" max="5" width="14.1640625" customWidth="1"/>
    <col min="6" max="8" width="11.5" customWidth="1"/>
    <col min="9" max="9" width="2.5" customWidth="1"/>
    <col min="10" max="10" width="2.6640625" customWidth="1"/>
    <col min="11" max="11" width="27.5" customWidth="1"/>
    <col min="12" max="12" width="11.5" customWidth="1"/>
    <col min="13" max="13" width="12.33203125" customWidth="1"/>
    <col min="14" max="14" width="9.1640625" customWidth="1"/>
    <col min="15" max="15" width="5.5" customWidth="1"/>
    <col min="16" max="16" width="8.83203125" customWidth="1"/>
    <col min="17" max="19" width="3.5" customWidth="1"/>
    <col min="20" max="20" width="11.5" customWidth="1"/>
    <col min="21" max="21" width="14.83203125" customWidth="1"/>
    <col min="22" max="22" width="21.33203125" customWidth="1"/>
    <col min="23" max="25" width="11.5" customWidth="1"/>
    <col min="26" max="26" width="21.33203125" customWidth="1"/>
    <col min="27" max="119" width="11.5" customWidth="1"/>
    <col min="120" max="120" width="14.83203125" customWidth="1"/>
    <col min="121" max="124" width="11.5" customWidth="1"/>
    <col min="125" max="125" width="21.33203125" customWidth="1"/>
    <col min="126" max="170" width="11.5" customWidth="1"/>
  </cols>
  <sheetData>
    <row r="1" spans="1:170" ht="12.75" customHeight="1">
      <c r="A1" s="213" t="s">
        <v>461</v>
      </c>
      <c r="B1" s="213"/>
      <c r="C1" s="213" t="s">
        <v>462</v>
      </c>
      <c r="D1" s="213"/>
      <c r="E1" s="213" t="s">
        <v>463</v>
      </c>
      <c r="F1" s="213"/>
      <c r="G1" s="213"/>
      <c r="H1" s="213"/>
      <c r="I1" s="213"/>
      <c r="J1" s="213"/>
      <c r="K1" s="213" t="s">
        <v>464</v>
      </c>
      <c r="L1" s="213"/>
      <c r="M1" s="213"/>
      <c r="T1" s="285" t="s">
        <v>266</v>
      </c>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40"/>
      <c r="DO1" s="286" t="s">
        <v>465</v>
      </c>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40"/>
    </row>
    <row r="2" spans="1:170" ht="12.75" customHeight="1">
      <c r="A2" s="203" t="s">
        <v>466</v>
      </c>
      <c r="B2" s="214" t="e">
        <f>#REF!</f>
        <v>#REF!</v>
      </c>
      <c r="C2" s="213" t="s">
        <v>467</v>
      </c>
      <c r="D2" s="215" t="e">
        <f>'01.Definición de ámbito'!#REF!</f>
        <v>#REF!</v>
      </c>
      <c r="E2" s="213" t="s">
        <v>35</v>
      </c>
      <c r="F2" s="215" t="str">
        <f>'02.Tecnologías'!C9</f>
        <v>Sí</v>
      </c>
      <c r="G2" s="216" t="s">
        <v>468</v>
      </c>
      <c r="H2" s="216" t="s">
        <v>469</v>
      </c>
      <c r="I2" s="216"/>
      <c r="J2" s="216"/>
      <c r="K2" s="38" t="s">
        <v>470</v>
      </c>
      <c r="L2" s="217">
        <f>'03.Muestra'!D20</f>
        <v>3</v>
      </c>
      <c r="M2" s="213"/>
      <c r="T2" s="92" t="s">
        <v>471</v>
      </c>
      <c r="U2" s="92" t="s">
        <v>275</v>
      </c>
      <c r="V2" s="92" t="s">
        <v>472</v>
      </c>
      <c r="W2" s="92" t="s">
        <v>473</v>
      </c>
      <c r="X2" s="92" t="s">
        <v>474</v>
      </c>
      <c r="Y2" s="92" t="s">
        <v>475</v>
      </c>
      <c r="Z2" s="92" t="s">
        <v>63</v>
      </c>
      <c r="AA2" s="92" t="s">
        <v>277</v>
      </c>
      <c r="AB2" s="92" t="s">
        <v>278</v>
      </c>
      <c r="AC2" s="92" t="s">
        <v>279</v>
      </c>
      <c r="AD2" s="92" t="s">
        <v>280</v>
      </c>
      <c r="AE2" s="92" t="s">
        <v>281</v>
      </c>
      <c r="AF2" s="92" t="s">
        <v>282</v>
      </c>
      <c r="AG2" s="92" t="s">
        <v>283</v>
      </c>
      <c r="AH2" s="92" t="s">
        <v>284</v>
      </c>
      <c r="AI2" s="92" t="s">
        <v>285</v>
      </c>
      <c r="AJ2" s="92" t="s">
        <v>286</v>
      </c>
      <c r="AK2" s="92" t="s">
        <v>287</v>
      </c>
      <c r="AL2" s="92" t="s">
        <v>288</v>
      </c>
      <c r="AM2" s="92" t="s">
        <v>289</v>
      </c>
      <c r="AN2" s="92" t="s">
        <v>290</v>
      </c>
      <c r="AO2" s="92" t="s">
        <v>291</v>
      </c>
      <c r="AP2" s="92" t="s">
        <v>292</v>
      </c>
      <c r="AQ2" s="92" t="s">
        <v>293</v>
      </c>
      <c r="AR2" s="92" t="s">
        <v>294</v>
      </c>
      <c r="AS2" s="92" t="s">
        <v>295</v>
      </c>
      <c r="AT2" s="92" t="s">
        <v>296</v>
      </c>
      <c r="AU2" s="92" t="s">
        <v>297</v>
      </c>
      <c r="AV2" s="92" t="s">
        <v>298</v>
      </c>
      <c r="AW2" s="92" t="s">
        <v>299</v>
      </c>
      <c r="AX2" s="92" t="s">
        <v>300</v>
      </c>
      <c r="AY2" s="92" t="s">
        <v>301</v>
      </c>
      <c r="AZ2" s="92" t="s">
        <v>302</v>
      </c>
      <c r="BA2" s="92" t="s">
        <v>303</v>
      </c>
      <c r="BB2" s="92" t="s">
        <v>304</v>
      </c>
      <c r="BC2" s="92" t="s">
        <v>305</v>
      </c>
      <c r="BD2" s="92" t="s">
        <v>306</v>
      </c>
      <c r="BE2" s="92" t="s">
        <v>307</v>
      </c>
      <c r="BF2" s="92" t="s">
        <v>308</v>
      </c>
      <c r="BG2" s="92" t="s">
        <v>309</v>
      </c>
      <c r="BH2" s="92" t="s">
        <v>310</v>
      </c>
      <c r="BI2" s="92" t="s">
        <v>311</v>
      </c>
      <c r="BJ2" s="92" t="s">
        <v>312</v>
      </c>
      <c r="BK2" s="92" t="s">
        <v>313</v>
      </c>
      <c r="BL2" s="92" t="s">
        <v>314</v>
      </c>
      <c r="BM2" s="92" t="s">
        <v>315</v>
      </c>
      <c r="BN2" s="92" t="s">
        <v>316</v>
      </c>
      <c r="BO2" s="92" t="s">
        <v>317</v>
      </c>
      <c r="BP2" s="92" t="s">
        <v>318</v>
      </c>
      <c r="BQ2" s="92" t="s">
        <v>319</v>
      </c>
      <c r="BR2" s="92" t="s">
        <v>320</v>
      </c>
      <c r="BS2" s="92" t="s">
        <v>321</v>
      </c>
      <c r="BT2" s="92" t="s">
        <v>322</v>
      </c>
      <c r="BU2" s="92" t="s">
        <v>323</v>
      </c>
      <c r="BV2" s="92" t="s">
        <v>324</v>
      </c>
      <c r="BW2" s="92" t="s">
        <v>325</v>
      </c>
      <c r="BX2" s="92" t="s">
        <v>326</v>
      </c>
      <c r="BY2" s="92" t="s">
        <v>327</v>
      </c>
      <c r="BZ2" s="92" t="s">
        <v>328</v>
      </c>
      <c r="CA2" s="92" t="s">
        <v>329</v>
      </c>
      <c r="CB2" s="92" t="s">
        <v>330</v>
      </c>
      <c r="CC2" s="92" t="s">
        <v>331</v>
      </c>
      <c r="CD2" s="92" t="s">
        <v>332</v>
      </c>
      <c r="CE2" s="92" t="s">
        <v>333</v>
      </c>
      <c r="CF2" s="92" t="s">
        <v>334</v>
      </c>
      <c r="CG2" s="92" t="s">
        <v>335</v>
      </c>
      <c r="CH2" s="92" t="s">
        <v>336</v>
      </c>
      <c r="CI2" s="92" t="s">
        <v>337</v>
      </c>
      <c r="CJ2" s="92" t="s">
        <v>338</v>
      </c>
      <c r="CK2" s="92" t="s">
        <v>339</v>
      </c>
      <c r="CL2" s="92" t="s">
        <v>340</v>
      </c>
      <c r="CM2" s="92" t="s">
        <v>341</v>
      </c>
      <c r="CN2" s="92" t="s">
        <v>342</v>
      </c>
      <c r="CO2" s="92" t="s">
        <v>343</v>
      </c>
      <c r="CP2" s="92" t="s">
        <v>344</v>
      </c>
      <c r="CQ2" s="92" t="s">
        <v>345</v>
      </c>
      <c r="CR2" s="92" t="s">
        <v>346</v>
      </c>
      <c r="CS2" s="92" t="s">
        <v>347</v>
      </c>
      <c r="CT2" s="92" t="s">
        <v>348</v>
      </c>
      <c r="CU2" s="92" t="s">
        <v>349</v>
      </c>
      <c r="CV2" s="92" t="s">
        <v>350</v>
      </c>
      <c r="CW2" s="92" t="s">
        <v>351</v>
      </c>
      <c r="CX2" s="92" t="s">
        <v>352</v>
      </c>
      <c r="CY2" s="92" t="s">
        <v>353</v>
      </c>
      <c r="CZ2" s="92" t="s">
        <v>354</v>
      </c>
      <c r="DA2" s="92" t="s">
        <v>355</v>
      </c>
      <c r="DB2" s="92" t="s">
        <v>356</v>
      </c>
      <c r="DC2" s="92" t="s">
        <v>357</v>
      </c>
      <c r="DD2" s="92" t="s">
        <v>358</v>
      </c>
      <c r="DE2" s="92" t="s">
        <v>359</v>
      </c>
      <c r="DF2" s="92" t="s">
        <v>360</v>
      </c>
      <c r="DG2" s="92" t="s">
        <v>361</v>
      </c>
      <c r="DH2" s="92" t="s">
        <v>362</v>
      </c>
      <c r="DI2" s="92" t="s">
        <v>363</v>
      </c>
      <c r="DJ2" s="92" t="s">
        <v>364</v>
      </c>
      <c r="DK2" s="92" t="s">
        <v>365</v>
      </c>
      <c r="DL2" s="92" t="s">
        <v>366</v>
      </c>
      <c r="DM2" s="92" t="s">
        <v>367</v>
      </c>
      <c r="DN2" s="92" t="s">
        <v>368</v>
      </c>
      <c r="DO2" s="92" t="s">
        <v>471</v>
      </c>
      <c r="DP2" s="92" t="s">
        <v>275</v>
      </c>
      <c r="DQ2" s="92" t="s">
        <v>472</v>
      </c>
      <c r="DR2" s="92" t="s">
        <v>473</v>
      </c>
      <c r="DS2" s="92" t="s">
        <v>474</v>
      </c>
      <c r="DT2" s="92" t="s">
        <v>475</v>
      </c>
      <c r="DU2" s="92" t="s">
        <v>63</v>
      </c>
      <c r="DV2" s="92" t="s">
        <v>370</v>
      </c>
      <c r="DW2" s="213" t="s">
        <v>371</v>
      </c>
      <c r="DX2" s="213" t="s">
        <v>372</v>
      </c>
      <c r="DY2" s="213" t="s">
        <v>373</v>
      </c>
      <c r="DZ2" s="213" t="s">
        <v>374</v>
      </c>
      <c r="EA2" s="213" t="s">
        <v>375</v>
      </c>
      <c r="EB2" s="213" t="s">
        <v>376</v>
      </c>
      <c r="EC2" s="213" t="s">
        <v>377</v>
      </c>
      <c r="ED2" s="213" t="s">
        <v>378</v>
      </c>
      <c r="EE2" s="213" t="s">
        <v>379</v>
      </c>
      <c r="EF2" s="213" t="s">
        <v>380</v>
      </c>
      <c r="EG2" s="213" t="s">
        <v>381</v>
      </c>
      <c r="EH2" s="213" t="s">
        <v>382</v>
      </c>
      <c r="EI2" s="213" t="s">
        <v>383</v>
      </c>
      <c r="EJ2" s="213" t="s">
        <v>384</v>
      </c>
      <c r="EK2" s="213" t="s">
        <v>385</v>
      </c>
      <c r="EL2" s="213" t="s">
        <v>386</v>
      </c>
      <c r="EM2" s="213" t="s">
        <v>387</v>
      </c>
      <c r="EN2" s="213" t="s">
        <v>388</v>
      </c>
      <c r="EO2" s="213" t="s">
        <v>389</v>
      </c>
      <c r="EP2" s="213" t="s">
        <v>390</v>
      </c>
      <c r="EQ2" s="213" t="s">
        <v>391</v>
      </c>
      <c r="ER2" s="213" t="s">
        <v>392</v>
      </c>
      <c r="ES2" s="213" t="s">
        <v>393</v>
      </c>
      <c r="ET2" s="213" t="s">
        <v>394</v>
      </c>
      <c r="EU2" s="213" t="s">
        <v>395</v>
      </c>
      <c r="EV2" s="213" t="s">
        <v>396</v>
      </c>
      <c r="EW2" s="213" t="s">
        <v>397</v>
      </c>
      <c r="EX2" s="213" t="s">
        <v>398</v>
      </c>
      <c r="EY2" s="213" t="s">
        <v>399</v>
      </c>
      <c r="EZ2" s="213" t="s">
        <v>400</v>
      </c>
      <c r="FA2" s="213" t="s">
        <v>401</v>
      </c>
      <c r="FB2" s="213" t="s">
        <v>402</v>
      </c>
      <c r="FC2" s="213" t="s">
        <v>403</v>
      </c>
      <c r="FD2" s="213" t="s">
        <v>404</v>
      </c>
      <c r="FE2" s="213" t="s">
        <v>405</v>
      </c>
      <c r="FF2" s="213" t="s">
        <v>406</v>
      </c>
      <c r="FG2" s="213" t="s">
        <v>407</v>
      </c>
      <c r="FH2" s="213" t="s">
        <v>408</v>
      </c>
      <c r="FI2" s="213" t="s">
        <v>409</v>
      </c>
      <c r="FJ2" s="213" t="s">
        <v>410</v>
      </c>
      <c r="FK2" s="213" t="s">
        <v>411</v>
      </c>
      <c r="FL2" s="213" t="s">
        <v>412</v>
      </c>
      <c r="FM2" s="213" t="s">
        <v>413</v>
      </c>
      <c r="FN2" s="213" t="s">
        <v>414</v>
      </c>
    </row>
    <row r="3" spans="1:170" ht="12.75" customHeight="1">
      <c r="C3" s="213" t="s">
        <v>476</v>
      </c>
      <c r="D3" s="215" t="e">
        <f>'01.Definición de ámbito'!#REF!</f>
        <v>#REF!</v>
      </c>
      <c r="E3" s="213" t="s">
        <v>40</v>
      </c>
      <c r="F3" s="215" t="str">
        <f>'02.Tecnologías'!C10</f>
        <v>No</v>
      </c>
      <c r="G3" s="215" t="str">
        <f>'02.Tecnologías'!K13</f>
        <v>Wordpress</v>
      </c>
      <c r="H3" s="218" t="str">
        <f>'02.Tecnologías'!L13</f>
        <v>www.wordpress.org</v>
      </c>
      <c r="I3" s="219"/>
      <c r="J3" s="219"/>
      <c r="K3" s="38" t="s">
        <v>477</v>
      </c>
      <c r="L3" s="217" t="e">
        <f>'03.Muestra'!#REF!</f>
        <v>#REF!</v>
      </c>
      <c r="M3" s="213"/>
      <c r="T3" s="217">
        <f>RESULTADOS!B20</f>
        <v>1</v>
      </c>
      <c r="U3" s="217" t="str">
        <f>RESULTADOS!C20</f>
        <v>Home</v>
      </c>
      <c r="V3" s="217" t="str">
        <f t="shared" ref="V3:V37" si="0">IF(T3&lt;&gt;"","Página web","")</f>
        <v>Página web</v>
      </c>
      <c r="W3" s="217" t="str">
        <f t="array" ref="W3">IFERROR(INDEX('03.Muestra'!$E$8:$E$17,SMALL(IF("Página Web"='03.Muestra'!$D$8:$D$17,ROW('03.Muestra'!$E$8:$E$17)-MIN(ROW('03.Muestra'!$D$8:$D$17))+1,""),ROW()-2)),"")</f>
        <v>Página inicio</v>
      </c>
      <c r="X3" s="220" t="str">
        <f>RESULTADOS!D20</f>
        <v>https://pigmentoayd.com/</v>
      </c>
      <c r="Y3" s="217" t="str">
        <f t="array" ref="Y3">IFERROR(INDEX('03.Muestra'!$G$8:$G$17,SMALL(IF("Página Web"='03.Muestra'!$D$8:$D$17,ROW('03.Muestra'!$G$8:$GE$17)-MIN(ROW('03.Muestra'!$D$8:$D$17))+1,""),ROW()-2)),"")</f>
        <v>Inicio</v>
      </c>
      <c r="Z3" s="221" t="str">
        <f t="array" ref="Z3">IFERROR(INDEX('03.Muestra'!$H$8:$H$17,SMALL(IF("Página Web"='03.Muestra'!$D$8:$D$17,ROW('03.Muestra'!$H$8:$H$17)-MIN(ROW('03.Muestra'!$D$8:$D$17))+1,""),ROW()-2)),"")</f>
        <v>Imágenes, tablas, listas</v>
      </c>
      <c r="AA3" s="222" t="str">
        <f ca="1">RESULTADOS!E20</f>
        <v>Pasa</v>
      </c>
      <c r="AB3" s="222" t="str">
        <f ca="1">RESULTADOS!F20</f>
        <v>Pasa</v>
      </c>
      <c r="AC3" s="222" t="str">
        <f ca="1">RESULTADOS!G20</f>
        <v>Pasa</v>
      </c>
      <c r="AD3" s="222" t="str">
        <f ca="1">RESULTADOS!H20</f>
        <v>N/A</v>
      </c>
      <c r="AE3" s="222" t="str">
        <f ca="1">RESULTADOS!I20</f>
        <v>N/A</v>
      </c>
      <c r="AF3" s="222" t="str">
        <f ca="1">RESULTADOS!J20</f>
        <v>N/A</v>
      </c>
      <c r="AG3" s="222" t="str">
        <f ca="1">RESULTADOS!K20</f>
        <v>N/A</v>
      </c>
      <c r="AH3" s="222" t="str">
        <f ca="1">RESULTADOS!L20</f>
        <v>N/A</v>
      </c>
      <c r="AI3" s="222" t="str">
        <f ca="1">RESULTADOS!M20</f>
        <v>N/A</v>
      </c>
      <c r="AJ3" s="222" t="str">
        <f ca="1">RESULTADOS!N20</f>
        <v>N/A</v>
      </c>
      <c r="AK3" s="222" t="str">
        <f ca="1">RESULTADOS!O20</f>
        <v>N/A</v>
      </c>
      <c r="AL3" s="222" t="str">
        <f ca="1">RESULTADOS!P20</f>
        <v>N/A</v>
      </c>
      <c r="AM3" s="222" t="str">
        <f ca="1">RESULTADOS!Q20</f>
        <v>N/A</v>
      </c>
      <c r="AN3" s="222" t="str">
        <f ca="1">RESULTADOS!R20</f>
        <v>N/A</v>
      </c>
      <c r="AO3" s="222" t="str">
        <f ca="1">RESULTADOS!S20</f>
        <v>N/A</v>
      </c>
      <c r="AP3" s="222" t="str">
        <f ca="1">RESULTADOS!T20</f>
        <v>N/A</v>
      </c>
      <c r="AQ3" s="222" t="str">
        <f ca="1">RESULTADOS!U20</f>
        <v>N/A</v>
      </c>
      <c r="AR3" s="222" t="str">
        <f ca="1">RESULTADOS!V20</f>
        <v>N/A</v>
      </c>
      <c r="AS3" s="222" t="str">
        <f ca="1">RESULTADOS!W20</f>
        <v>N/A</v>
      </c>
      <c r="AT3" s="222" t="str">
        <f ca="1">RESULTADOS!X20</f>
        <v>N/A</v>
      </c>
      <c r="AU3" s="222" t="str">
        <f ca="1">RESULTADOS!Y20</f>
        <v>N/A</v>
      </c>
      <c r="AV3" s="222" t="str">
        <f ca="1">RESULTADOS!Z20</f>
        <v>N/A</v>
      </c>
      <c r="AW3" s="222" t="str">
        <f ca="1">RESULTADOS!AA20</f>
        <v>N/A</v>
      </c>
      <c r="AX3" s="222" t="str">
        <f ca="1">RESULTADOS!AB20</f>
        <v>N/A</v>
      </c>
      <c r="AY3" s="222" t="str">
        <f ca="1">RESULTADOS!AC20</f>
        <v>N/A</v>
      </c>
      <c r="AZ3" s="222" t="str">
        <f ca="1">RESULTADOS!AD20</f>
        <v>N/A</v>
      </c>
      <c r="BA3" s="222" t="str">
        <f ca="1">RESULTADOS!AE20</f>
        <v>N/A</v>
      </c>
      <c r="BB3" s="222" t="str">
        <f ca="1">RESULTADOS!AF20</f>
        <v>N/A</v>
      </c>
      <c r="BC3" s="222" t="str">
        <f ca="1">RESULTADOS!AG20</f>
        <v>N/A</v>
      </c>
      <c r="BD3" s="222" t="str">
        <f ca="1">RESULTADOS!AH20</f>
        <v>N/A</v>
      </c>
      <c r="BE3" s="222" t="str">
        <f ca="1">RESULTADOS!AI20</f>
        <v>N/A</v>
      </c>
      <c r="BF3" s="222" t="str">
        <f ca="1">RESULTADOS!AJ20</f>
        <v>Pasa</v>
      </c>
      <c r="BG3" s="222" t="str">
        <f ca="1">RESULTADOS!AK20</f>
        <v>N/A</v>
      </c>
      <c r="BH3" s="222" t="str">
        <f ca="1">RESULTADOS!AL20</f>
        <v>N/A</v>
      </c>
      <c r="BI3" s="222" t="str">
        <f ca="1">RESULTADOS!AM20</f>
        <v>Pasa</v>
      </c>
      <c r="BJ3" s="222" t="str">
        <f ca="1">RESULTADOS!AN20</f>
        <v>Pasa</v>
      </c>
      <c r="BK3" s="222" t="str">
        <f ca="1">RESULTADOS!AO20</f>
        <v>N/A</v>
      </c>
      <c r="BL3" s="222" t="str">
        <f ca="1">RESULTADOS!AP20</f>
        <v>Pasa</v>
      </c>
      <c r="BM3" s="222" t="str">
        <f ca="1">RESULTADOS!AQ20</f>
        <v>Pasa</v>
      </c>
      <c r="BN3" s="222" t="str">
        <f ca="1">RESULTADOS!AR20</f>
        <v>Pasa</v>
      </c>
      <c r="BO3" s="222" t="str">
        <f ca="1">RESULTADOS!AS20</f>
        <v>Pasa</v>
      </c>
      <c r="BP3" s="222" t="str">
        <f ca="1">RESULTADOS!AT20</f>
        <v>Falla</v>
      </c>
      <c r="BQ3" s="222" t="str">
        <f ca="1">RESULTADOS!AU20</f>
        <v>N/A</v>
      </c>
      <c r="BR3" s="222" t="str">
        <f ca="1">RESULTADOS!AV20</f>
        <v>Pasa</v>
      </c>
      <c r="BS3" s="222" t="str">
        <f ca="1">RESULTADOS!AW20</f>
        <v>Pasa</v>
      </c>
      <c r="BT3" s="222" t="str">
        <f ca="1">RESULTADOS!AX20</f>
        <v>Pasa</v>
      </c>
      <c r="BU3" s="222" t="str">
        <f ca="1">RESULTADOS!AY20</f>
        <v>Pasa</v>
      </c>
      <c r="BV3" s="222" t="str">
        <f ca="1">RESULTADOS!AZ20</f>
        <v>Falla</v>
      </c>
      <c r="BW3" s="222" t="str">
        <f ca="1">RESULTADOS!BA20</f>
        <v>Pasa</v>
      </c>
      <c r="BX3" s="222" t="str">
        <f ca="1">RESULTADOS!BB20</f>
        <v>N/A</v>
      </c>
      <c r="BY3" s="222" t="str">
        <f ca="1">RESULTADOS!BC20</f>
        <v>Pasa</v>
      </c>
      <c r="BZ3" s="222" t="str">
        <f ca="1">RESULTADOS!BD20</f>
        <v>N/A</v>
      </c>
      <c r="CA3" s="222" t="str">
        <f ca="1">RESULTADOS!BE20</f>
        <v>Falla</v>
      </c>
      <c r="CB3" s="222" t="str">
        <f ca="1">RESULTADOS!BF20</f>
        <v>N/A</v>
      </c>
      <c r="CC3" s="222" t="str">
        <f ca="1">RESULTADOS!BG20</f>
        <v>Pasa</v>
      </c>
      <c r="CD3" s="222" t="str">
        <f ca="1">RESULTADOS!BH20</f>
        <v>Pasa</v>
      </c>
      <c r="CE3" s="222" t="str">
        <f ca="1">RESULTADOS!BI20</f>
        <v>N/A</v>
      </c>
      <c r="CF3" s="222" t="str">
        <f ca="1">RESULTADOS!BJ20</f>
        <v>Pasa</v>
      </c>
      <c r="CG3" s="222" t="str">
        <f ca="1">RESULTADOS!BK20</f>
        <v>Falla</v>
      </c>
      <c r="CH3" s="222" t="str">
        <f ca="1">RESULTADOS!BL20</f>
        <v>Pasa</v>
      </c>
      <c r="CI3" s="222" t="str">
        <f ca="1">RESULTADOS!BM20</f>
        <v>Pasa</v>
      </c>
      <c r="CJ3" s="222" t="str">
        <f ca="1">RESULTADOS!BN20</f>
        <v>Pasa</v>
      </c>
      <c r="CK3" s="222" t="str">
        <f ca="1">RESULTADOS!BO20</f>
        <v>N/A</v>
      </c>
      <c r="CL3" s="222" t="str">
        <f ca="1">RESULTADOS!BP20</f>
        <v>N/A</v>
      </c>
      <c r="CM3" s="222" t="str">
        <f ca="1">RESULTADOS!BQ20</f>
        <v>N/A</v>
      </c>
      <c r="CN3" s="222" t="str">
        <f ca="1">RESULTADOS!BR20</f>
        <v>Pasa</v>
      </c>
      <c r="CO3" s="222" t="str">
        <f ca="1">RESULTADOS!BS20</f>
        <v>N/A</v>
      </c>
      <c r="CP3" s="222" t="str">
        <f ca="1">RESULTADOS!BT20</f>
        <v>Pasa</v>
      </c>
      <c r="CQ3" s="222" t="str">
        <f ca="1">RESULTADOS!BU20</f>
        <v>Pasa</v>
      </c>
      <c r="CR3" s="222" t="str">
        <f ca="1">RESULTADOS!BV20</f>
        <v>N/A</v>
      </c>
      <c r="CS3" s="222" t="str">
        <f ca="1">RESULTADOS!BW20</f>
        <v>N/A</v>
      </c>
      <c r="CT3" s="222" t="str">
        <f ca="1">RESULTADOS!BX20</f>
        <v>Pasa</v>
      </c>
      <c r="CU3" s="222" t="str">
        <f ca="1">RESULTADOS!BY20</f>
        <v>Pasa</v>
      </c>
      <c r="CV3" s="222" t="str">
        <f ca="1">RESULTADOS!BZ20</f>
        <v>Pasa</v>
      </c>
      <c r="CW3" s="222" t="str">
        <f ca="1">RESULTADOS!CA20</f>
        <v>Falla</v>
      </c>
      <c r="CX3" s="222" t="str">
        <f ca="1">RESULTADOS!CB20</f>
        <v>Falla</v>
      </c>
      <c r="CY3" s="222" t="str">
        <f ca="1">RESULTADOS!CC20</f>
        <v>N/A</v>
      </c>
      <c r="CZ3" s="222" t="str">
        <f ca="1">RESULTADOS!CD20</f>
        <v>N/A</v>
      </c>
      <c r="DA3" s="222" t="str">
        <f ca="1">RESULTADOS!CE20</f>
        <v>N/A</v>
      </c>
      <c r="DB3" s="222" t="str">
        <f ca="1">RESULTADOS!CF20</f>
        <v>Falla</v>
      </c>
      <c r="DC3" s="222" t="str">
        <f ca="1">RESULTADOS!CG20</f>
        <v>N/A</v>
      </c>
      <c r="DD3" s="222" t="str">
        <f ca="1">RESULTADOS!CH20</f>
        <v>N/A</v>
      </c>
      <c r="DE3" s="222" t="str">
        <f ca="1">RESULTADOS!CI20</f>
        <v>Falla</v>
      </c>
      <c r="DF3" s="222" t="str">
        <f ca="1">RESULTADOS!CJ20</f>
        <v>Falla</v>
      </c>
      <c r="DG3" s="222" t="str">
        <f ca="1">RESULTADOS!CK20</f>
        <v>N/A</v>
      </c>
      <c r="DH3" s="222" t="str">
        <f ca="1">RESULTADOS!CL20</f>
        <v>N/A</v>
      </c>
      <c r="DI3" s="222" t="str">
        <f ca="1">RESULTADOS!CM20</f>
        <v>N/A</v>
      </c>
      <c r="DJ3" s="222" t="str">
        <f ca="1">RESULTADOS!CN20</f>
        <v>N/A</v>
      </c>
      <c r="DK3" s="222" t="str">
        <f ca="1">RESULTADOS!CO20</f>
        <v>N/A</v>
      </c>
      <c r="DL3" s="222" t="str">
        <f ca="1">RESULTADOS!CP20</f>
        <v>N/A</v>
      </c>
      <c r="DM3" s="222" t="str">
        <f ca="1">RESULTADOS!CQ20</f>
        <v>N/A</v>
      </c>
      <c r="DN3" s="222" t="str">
        <f ca="1">RESULTADOS!CR20</f>
        <v>N/A</v>
      </c>
      <c r="DO3" s="217" t="str">
        <f>RESULTADOS!B36</f>
        <v/>
      </c>
      <c r="DP3" s="217" t="str">
        <f>RESULTADOS!C36</f>
        <v/>
      </c>
      <c r="DQ3" s="217" t="str">
        <f t="shared" ref="DQ3:DQ37" si="1">IF(DO3&lt;&gt;"","Documento no web","")</f>
        <v/>
      </c>
      <c r="DR3" s="217" t="str">
        <f t="array" ref="DR3">IFERROR(INDEX('03.Muestra'!$E$8:$E$17,SMALL(IF("Documento no web"='03.Muestra'!$D$8:$D$17,ROW('03.Muestra'!$E$8:$E$17)-MIN(ROW('03.Muestra'!$D$8:$D$17))+1,""),ROW()-2)),"")</f>
        <v/>
      </c>
      <c r="DS3" s="217" t="str">
        <f>RESULTADOS!D36</f>
        <v/>
      </c>
      <c r="DT3" s="217" t="str">
        <f t="array" ref="DT3">IFERROR(INDEX('03.Muestra'!$G$8:$G$17,SMALL(IF("Documento no web"='03.Muestra'!$D$8:$D$17,ROW('03.Muestra'!$G$8:$G$17)-MIN(ROW('03.Muestra'!$D$8:$D$17))+1,""),ROW()-2)),"")</f>
        <v/>
      </c>
      <c r="DU3" s="221" t="str">
        <f t="array" ref="DU3">IFERROR(INDEX('03.Muestra'!$H$8:$H$17,SMALL(IF("Documento no web"='03.Muestra'!$D$8:$D$17,ROW('03.Muestra'!$H$8:$H$17)-MIN(ROW('03.Muestra'!$D$8:$D$17))+1,""),ROW()-2)),"")</f>
        <v/>
      </c>
      <c r="DV3" s="222" t="str">
        <f ca="1">RESULTADOS!E36</f>
        <v/>
      </c>
      <c r="DW3" s="222" t="str">
        <f ca="1">RESULTADOS!F36</f>
        <v/>
      </c>
      <c r="DX3" s="222" t="str">
        <f ca="1">RESULTADOS!G36</f>
        <v/>
      </c>
      <c r="DY3" s="222" t="str">
        <f ca="1">RESULTADOS!H36</f>
        <v/>
      </c>
      <c r="DZ3" s="222" t="str">
        <f ca="1">RESULTADOS!I36</f>
        <v/>
      </c>
      <c r="EA3" s="222" t="str">
        <f ca="1">RESULTADOS!J36</f>
        <v/>
      </c>
      <c r="EB3" s="222" t="str">
        <f ca="1">RESULTADOS!K36</f>
        <v/>
      </c>
      <c r="EC3" s="222" t="str">
        <f ca="1">RESULTADOS!L36</f>
        <v/>
      </c>
      <c r="ED3" s="222" t="str">
        <f ca="1">RESULTADOS!M36</f>
        <v/>
      </c>
      <c r="EE3" s="222" t="str">
        <f ca="1">RESULTADOS!N36</f>
        <v/>
      </c>
      <c r="EF3" s="222" t="str">
        <f ca="1">RESULTADOS!O36</f>
        <v/>
      </c>
      <c r="EG3" s="222" t="str">
        <f ca="1">RESULTADOS!P36</f>
        <v/>
      </c>
      <c r="EH3" s="222" t="str">
        <f ca="1">RESULTADOS!Q36</f>
        <v/>
      </c>
      <c r="EI3" s="222" t="str">
        <f ca="1">RESULTADOS!R36</f>
        <v/>
      </c>
      <c r="EJ3" s="222" t="str">
        <f ca="1">RESULTADOS!S36</f>
        <v/>
      </c>
      <c r="EK3" s="222" t="str">
        <f ca="1">RESULTADOS!T36</f>
        <v/>
      </c>
      <c r="EL3" s="222" t="str">
        <f ca="1">RESULTADOS!U36</f>
        <v/>
      </c>
      <c r="EM3" s="222" t="str">
        <f ca="1">RESULTADOS!V36</f>
        <v/>
      </c>
      <c r="EN3" s="222" t="str">
        <f ca="1">RESULTADOS!W36</f>
        <v/>
      </c>
      <c r="EO3" s="222" t="str">
        <f ca="1">RESULTADOS!X36</f>
        <v/>
      </c>
      <c r="EP3" s="222" t="str">
        <f ca="1">RESULTADOS!Y36</f>
        <v/>
      </c>
      <c r="EQ3" s="222" t="str">
        <f ca="1">RESULTADOS!Z36</f>
        <v/>
      </c>
      <c r="ER3" s="222" t="str">
        <f ca="1">RESULTADOS!AA36</f>
        <v/>
      </c>
      <c r="ES3" s="222" t="str">
        <f ca="1">RESULTADOS!AB36</f>
        <v/>
      </c>
      <c r="ET3" s="222" t="str">
        <f ca="1">RESULTADOS!AC36</f>
        <v/>
      </c>
      <c r="EU3" s="222" t="str">
        <f ca="1">RESULTADOS!AD36</f>
        <v/>
      </c>
      <c r="EV3" s="222" t="str">
        <f ca="1">RESULTADOS!AE36</f>
        <v/>
      </c>
      <c r="EW3" s="222" t="str">
        <f ca="1">RESULTADOS!AF36</f>
        <v/>
      </c>
      <c r="EX3" s="222" t="str">
        <f ca="1">RESULTADOS!AG36</f>
        <v/>
      </c>
      <c r="EY3" s="222" t="str">
        <f ca="1">RESULTADOS!AH36</f>
        <v/>
      </c>
      <c r="EZ3" s="222" t="str">
        <f ca="1">RESULTADOS!AI36</f>
        <v/>
      </c>
      <c r="FA3" s="222" t="str">
        <f ca="1">RESULTADOS!AJ36</f>
        <v/>
      </c>
      <c r="FB3" s="222" t="str">
        <f ca="1">RESULTADOS!AK36</f>
        <v/>
      </c>
      <c r="FC3" s="222" t="str">
        <f ca="1">RESULTADOS!AL36</f>
        <v/>
      </c>
      <c r="FD3" s="222" t="str">
        <f ca="1">RESULTADOS!AM36</f>
        <v/>
      </c>
      <c r="FE3" s="222" t="str">
        <f ca="1">RESULTADOS!AN36</f>
        <v/>
      </c>
      <c r="FF3" s="222" t="str">
        <f ca="1">RESULTADOS!AO36</f>
        <v/>
      </c>
      <c r="FG3" s="222" t="str">
        <f ca="1">RESULTADOS!AP36</f>
        <v/>
      </c>
      <c r="FH3" s="222" t="str">
        <f ca="1">RESULTADOS!AQ36</f>
        <v/>
      </c>
      <c r="FI3" s="222" t="str">
        <f ca="1">RESULTADOS!AR36</f>
        <v/>
      </c>
      <c r="FJ3" s="222" t="str">
        <f ca="1">RESULTADOS!AS36</f>
        <v/>
      </c>
      <c r="FK3" s="222" t="str">
        <f ca="1">RESULTADOS!AT36</f>
        <v/>
      </c>
      <c r="FL3" s="222" t="str">
        <f ca="1">RESULTADOS!AU36</f>
        <v/>
      </c>
      <c r="FM3" s="222" t="str">
        <f ca="1">RESULTADOS!AV36</f>
        <v/>
      </c>
      <c r="FN3" s="222" t="str">
        <f ca="1">RESULTADOS!AW36</f>
        <v/>
      </c>
    </row>
    <row r="4" spans="1:170" ht="12.75" customHeight="1">
      <c r="C4" s="213" t="s">
        <v>478</v>
      </c>
      <c r="D4" s="215" t="e">
        <f>'01.Definición de ámbito'!#REF!</f>
        <v>#REF!</v>
      </c>
      <c r="E4" s="213" t="s">
        <v>43</v>
      </c>
      <c r="F4" s="215" t="str">
        <f>'02.Tecnologías'!C11</f>
        <v>No</v>
      </c>
      <c r="G4" s="215">
        <f>'02.Tecnologías'!K14</f>
        <v>0</v>
      </c>
      <c r="H4" s="215">
        <f>'02.Tecnologías'!L14</f>
        <v>0</v>
      </c>
      <c r="I4" s="219"/>
      <c r="J4" s="219"/>
      <c r="K4" s="38" t="s">
        <v>479</v>
      </c>
      <c r="L4" s="217" t="e">
        <f>'03.Muestra'!#REF!</f>
        <v>#REF!</v>
      </c>
      <c r="M4" s="213"/>
      <c r="T4" s="217">
        <f>RESULTADOS!B21</f>
        <v>2</v>
      </c>
      <c r="U4" s="217" t="str">
        <f>RESULTADOS!C21</f>
        <v>Contacto</v>
      </c>
      <c r="V4" s="217" t="str">
        <f t="shared" si="0"/>
        <v>Página web</v>
      </c>
      <c r="W4" s="217"/>
      <c r="X4" s="220" t="str">
        <f>RESULTADOS!D21</f>
        <v>https://pigmentoayd.com/contacto</v>
      </c>
      <c r="Y4" s="217"/>
      <c r="Z4" s="221"/>
      <c r="AA4" s="222" t="str">
        <f ca="1">RESULTADOS!E21</f>
        <v>Pasa</v>
      </c>
      <c r="AB4" s="222" t="str">
        <f ca="1">RESULTADOS!F21</f>
        <v>Pasa</v>
      </c>
      <c r="AC4" s="222" t="str">
        <f ca="1">RESULTADOS!G21</f>
        <v>Pasa</v>
      </c>
      <c r="AD4" s="222" t="str">
        <f ca="1">RESULTADOS!H21</f>
        <v>N/A</v>
      </c>
      <c r="AE4" s="222" t="str">
        <f ca="1">RESULTADOS!I21</f>
        <v>N/A</v>
      </c>
      <c r="AF4" s="222" t="str">
        <f ca="1">RESULTADOS!J21</f>
        <v>N/A</v>
      </c>
      <c r="AG4" s="222" t="str">
        <f ca="1">RESULTADOS!K21</f>
        <v>N/A</v>
      </c>
      <c r="AH4" s="222" t="str">
        <f ca="1">RESULTADOS!L21</f>
        <v>N/A</v>
      </c>
      <c r="AI4" s="222" t="str">
        <f ca="1">RESULTADOS!M21</f>
        <v>N/A</v>
      </c>
      <c r="AJ4" s="222" t="str">
        <f ca="1">RESULTADOS!N21</f>
        <v>N/A</v>
      </c>
      <c r="AK4" s="222" t="str">
        <f ca="1">RESULTADOS!O21</f>
        <v>N/A</v>
      </c>
      <c r="AL4" s="222" t="str">
        <f ca="1">RESULTADOS!P21</f>
        <v>N/A</v>
      </c>
      <c r="AM4" s="222" t="str">
        <f ca="1">RESULTADOS!Q21</f>
        <v>N/A</v>
      </c>
      <c r="AN4" s="222" t="str">
        <f ca="1">RESULTADOS!R21</f>
        <v>N/A</v>
      </c>
      <c r="AO4" s="222" t="str">
        <f ca="1">RESULTADOS!S21</f>
        <v>N/A</v>
      </c>
      <c r="AP4" s="222" t="str">
        <f ca="1">RESULTADOS!T21</f>
        <v>N/A</v>
      </c>
      <c r="AQ4" s="222" t="str">
        <f ca="1">RESULTADOS!U21</f>
        <v>N/A</v>
      </c>
      <c r="AR4" s="222" t="str">
        <f ca="1">RESULTADOS!V21</f>
        <v>N/A</v>
      </c>
      <c r="AS4" s="222" t="str">
        <f ca="1">RESULTADOS!W21</f>
        <v>N/A</v>
      </c>
      <c r="AT4" s="222" t="str">
        <f ca="1">RESULTADOS!X21</f>
        <v>N/A</v>
      </c>
      <c r="AU4" s="222" t="str">
        <f ca="1">RESULTADOS!Y21</f>
        <v>N/A</v>
      </c>
      <c r="AV4" s="222" t="str">
        <f ca="1">RESULTADOS!Z21</f>
        <v>N/A</v>
      </c>
      <c r="AW4" s="222" t="str">
        <f ca="1">RESULTADOS!AA21</f>
        <v>N/A</v>
      </c>
      <c r="AX4" s="222" t="str">
        <f ca="1">RESULTADOS!AB21</f>
        <v>N/A</v>
      </c>
      <c r="AY4" s="222" t="str">
        <f ca="1">RESULTADOS!AC21</f>
        <v>N/A</v>
      </c>
      <c r="AZ4" s="222" t="str">
        <f ca="1">RESULTADOS!AD21</f>
        <v>N/A</v>
      </c>
      <c r="BA4" s="222" t="str">
        <f ca="1">RESULTADOS!AE21</f>
        <v>N/A</v>
      </c>
      <c r="BB4" s="222" t="str">
        <f ca="1">RESULTADOS!AF21</f>
        <v>N/A</v>
      </c>
      <c r="BC4" s="222" t="str">
        <f ca="1">RESULTADOS!AG21</f>
        <v>N/A</v>
      </c>
      <c r="BD4" s="222" t="str">
        <f ca="1">RESULTADOS!AH21</f>
        <v>N/A</v>
      </c>
      <c r="BE4" s="222" t="str">
        <f ca="1">RESULTADOS!AI21</f>
        <v>N/A</v>
      </c>
      <c r="BF4" s="222" t="str">
        <f ca="1">RESULTADOS!AJ21</f>
        <v>Pasa</v>
      </c>
      <c r="BG4" s="222" t="str">
        <f ca="1">RESULTADOS!AK21</f>
        <v>N/A</v>
      </c>
      <c r="BH4" s="222" t="str">
        <f ca="1">RESULTADOS!AL21</f>
        <v>N/A</v>
      </c>
      <c r="BI4" s="222" t="str">
        <f ca="1">RESULTADOS!AM21</f>
        <v>Pasa</v>
      </c>
      <c r="BJ4" s="222" t="str">
        <f ca="1">RESULTADOS!AN21</f>
        <v>Pasa</v>
      </c>
      <c r="BK4" s="222" t="str">
        <f ca="1">RESULTADOS!AO21</f>
        <v>N/A</v>
      </c>
      <c r="BL4" s="222" t="str">
        <f ca="1">RESULTADOS!AP21</f>
        <v>Pasa</v>
      </c>
      <c r="BM4" s="222" t="str">
        <f ca="1">RESULTADOS!AQ21</f>
        <v>Pasa</v>
      </c>
      <c r="BN4" s="222" t="str">
        <f ca="1">RESULTADOS!AR21</f>
        <v>Pasa</v>
      </c>
      <c r="BO4" s="222" t="str">
        <f ca="1">RESULTADOS!AS21</f>
        <v>Pasa</v>
      </c>
      <c r="BP4" s="222" t="str">
        <f ca="1">RESULTADOS!AT21</f>
        <v>Falla</v>
      </c>
      <c r="BQ4" s="222" t="str">
        <f ca="1">RESULTADOS!AU21</f>
        <v>N/A</v>
      </c>
      <c r="BR4" s="222" t="str">
        <f ca="1">RESULTADOS!AV21</f>
        <v>Pasa</v>
      </c>
      <c r="BS4" s="222" t="str">
        <f ca="1">RESULTADOS!AW21</f>
        <v>Pasa</v>
      </c>
      <c r="BT4" s="222" t="str">
        <f ca="1">RESULTADOS!AX21</f>
        <v>Pasa</v>
      </c>
      <c r="BU4" s="222" t="str">
        <f ca="1">RESULTADOS!AY21</f>
        <v>Pasa</v>
      </c>
      <c r="BV4" s="222" t="str">
        <f ca="1">RESULTADOS!AZ21</f>
        <v>Falla</v>
      </c>
      <c r="BW4" s="222" t="str">
        <f ca="1">RESULTADOS!BA21</f>
        <v>Pasa</v>
      </c>
      <c r="BX4" s="222" t="str">
        <f ca="1">RESULTADOS!BB21</f>
        <v>N/A</v>
      </c>
      <c r="BY4" s="222" t="str">
        <f ca="1">RESULTADOS!BC21</f>
        <v>Pasa</v>
      </c>
      <c r="BZ4" s="222" t="str">
        <f ca="1">RESULTADOS!BD21</f>
        <v>N/A</v>
      </c>
      <c r="CA4" s="222" t="str">
        <f ca="1">RESULTADOS!BE21</f>
        <v>Falla</v>
      </c>
      <c r="CB4" s="222" t="str">
        <f ca="1">RESULTADOS!BF21</f>
        <v>N/A</v>
      </c>
      <c r="CC4" s="222" t="str">
        <f ca="1">RESULTADOS!BG21</f>
        <v>Pasa</v>
      </c>
      <c r="CD4" s="222" t="str">
        <f ca="1">RESULTADOS!BH21</f>
        <v>Pasa</v>
      </c>
      <c r="CE4" s="222" t="str">
        <f ca="1">RESULTADOS!BI21</f>
        <v>N/A</v>
      </c>
      <c r="CF4" s="222" t="str">
        <f ca="1">RESULTADOS!BJ21</f>
        <v>Pasa</v>
      </c>
      <c r="CG4" s="222" t="str">
        <f ca="1">RESULTADOS!BK21</f>
        <v>Falla</v>
      </c>
      <c r="CH4" s="222" t="str">
        <f ca="1">RESULTADOS!BL21</f>
        <v>Pasa</v>
      </c>
      <c r="CI4" s="222" t="str">
        <f ca="1">RESULTADOS!BM21</f>
        <v>Pasa</v>
      </c>
      <c r="CJ4" s="222" t="str">
        <f ca="1">RESULTADOS!BN21</f>
        <v>Pasa</v>
      </c>
      <c r="CK4" s="222" t="str">
        <f ca="1">RESULTADOS!BO21</f>
        <v>N/A</v>
      </c>
      <c r="CL4" s="222" t="str">
        <f ca="1">RESULTADOS!BP21</f>
        <v>N/A</v>
      </c>
      <c r="CM4" s="222" t="str">
        <f ca="1">RESULTADOS!BQ21</f>
        <v>N/A</v>
      </c>
      <c r="CN4" s="222" t="str">
        <f ca="1">RESULTADOS!BR21</f>
        <v>Pasa</v>
      </c>
      <c r="CO4" s="222" t="str">
        <f ca="1">RESULTADOS!BS21</f>
        <v>N/A</v>
      </c>
      <c r="CP4" s="222" t="str">
        <f ca="1">RESULTADOS!BT21</f>
        <v>Pasa</v>
      </c>
      <c r="CQ4" s="222" t="str">
        <f ca="1">RESULTADOS!BU21</f>
        <v>Pasa</v>
      </c>
      <c r="CR4" s="222" t="str">
        <f ca="1">RESULTADOS!BV21</f>
        <v>N/A</v>
      </c>
      <c r="CS4" s="222" t="str">
        <f ca="1">RESULTADOS!BW21</f>
        <v>N/A</v>
      </c>
      <c r="CT4" s="222" t="str">
        <f ca="1">RESULTADOS!BX21</f>
        <v>Pasa</v>
      </c>
      <c r="CU4" s="222" t="str">
        <f ca="1">RESULTADOS!BY21</f>
        <v>Pasa</v>
      </c>
      <c r="CV4" s="222" t="str">
        <f ca="1">RESULTADOS!BZ21</f>
        <v>Pasa</v>
      </c>
      <c r="CW4" s="222" t="str">
        <f ca="1">RESULTADOS!CA21</f>
        <v>Falla</v>
      </c>
      <c r="CX4" s="222" t="str">
        <f ca="1">RESULTADOS!CB21</f>
        <v>Falla</v>
      </c>
      <c r="CY4" s="222" t="str">
        <f ca="1">RESULTADOS!CC21</f>
        <v>N/A</v>
      </c>
      <c r="CZ4" s="222" t="str">
        <f ca="1">RESULTADOS!CD21</f>
        <v>N/A</v>
      </c>
      <c r="DA4" s="222" t="str">
        <f ca="1">RESULTADOS!CE21</f>
        <v>N/A</v>
      </c>
      <c r="DB4" s="222" t="str">
        <f ca="1">RESULTADOS!CF21</f>
        <v>Falla</v>
      </c>
      <c r="DC4" s="222" t="str">
        <f ca="1">RESULTADOS!CG21</f>
        <v>N/A</v>
      </c>
      <c r="DD4" s="222" t="str">
        <f ca="1">RESULTADOS!CH21</f>
        <v>N/A</v>
      </c>
      <c r="DE4" s="222" t="str">
        <f ca="1">RESULTADOS!CI21</f>
        <v>Falla</v>
      </c>
      <c r="DF4" s="222" t="str">
        <f ca="1">RESULTADOS!CJ21</f>
        <v>Falla</v>
      </c>
      <c r="DG4" s="222" t="str">
        <f ca="1">RESULTADOS!CK21</f>
        <v>N/A</v>
      </c>
      <c r="DH4" s="222" t="str">
        <f ca="1">RESULTADOS!CL21</f>
        <v>N/A</v>
      </c>
      <c r="DI4" s="222" t="str">
        <f ca="1">RESULTADOS!CM21</f>
        <v>N/A</v>
      </c>
      <c r="DJ4" s="222" t="str">
        <f ca="1">RESULTADOS!CN21</f>
        <v>N/A</v>
      </c>
      <c r="DK4" s="222" t="str">
        <f ca="1">RESULTADOS!CO21</f>
        <v>N/A</v>
      </c>
      <c r="DL4" s="222" t="str">
        <f ca="1">RESULTADOS!CP21</f>
        <v>N/A</v>
      </c>
      <c r="DM4" s="222" t="str">
        <f ca="1">RESULTADOS!CQ21</f>
        <v>N/A</v>
      </c>
      <c r="DN4" s="222" t="str">
        <f ca="1">RESULTADOS!CR21</f>
        <v>N/A</v>
      </c>
      <c r="DO4" s="217" t="str">
        <f>RESULTADOS!B37</f>
        <v/>
      </c>
      <c r="DP4" s="217" t="str">
        <f>RESULTADOS!C37</f>
        <v/>
      </c>
      <c r="DQ4" s="217" t="str">
        <f t="shared" si="1"/>
        <v/>
      </c>
      <c r="DR4" s="217" t="str">
        <f t="array" ref="DR4">IFERROR(INDEX('03.Muestra'!$E$8:$E$17,SMALL(IF("Documento no web"='03.Muestra'!$D$8:$D$17,ROW('03.Muestra'!$E$8:$E$17)-MIN(ROW('03.Muestra'!$D$8:$D$17))+1,""),ROW()-2)),"")</f>
        <v/>
      </c>
      <c r="DS4" s="217" t="str">
        <f>RESULTADOS!D37</f>
        <v/>
      </c>
      <c r="DT4" s="217" t="str">
        <f t="array" ref="DT4">IFERROR(INDEX('03.Muestra'!$G$8:$G$17,SMALL(IF("Documento no web"='03.Muestra'!$D$8:$D$17,ROW('03.Muestra'!$G$8:$G$17)-MIN(ROW('03.Muestra'!$D$8:$D$17))+1,""),ROW()-2)),"")</f>
        <v/>
      </c>
      <c r="DU4" s="221" t="str">
        <f t="array" ref="DU4">IFERROR(INDEX('03.Muestra'!$H$8:$H$17,SMALL(IF("Documento no web"='03.Muestra'!$D$8:$D$17,ROW('03.Muestra'!$H$8:$H$17)-MIN(ROW('03.Muestra'!$D$8:$D$17))+1,""),ROW()-2)),"")</f>
        <v/>
      </c>
      <c r="DV4" s="222" t="str">
        <f ca="1">RESULTADOS!E37</f>
        <v/>
      </c>
      <c r="DW4" s="222" t="str">
        <f ca="1">RESULTADOS!F37</f>
        <v/>
      </c>
      <c r="DX4" s="222" t="str">
        <f ca="1">RESULTADOS!G37</f>
        <v/>
      </c>
      <c r="DY4" s="222" t="str">
        <f ca="1">RESULTADOS!H37</f>
        <v/>
      </c>
      <c r="DZ4" s="222" t="str">
        <f ca="1">RESULTADOS!I37</f>
        <v/>
      </c>
      <c r="EA4" s="222" t="str">
        <f ca="1">RESULTADOS!J37</f>
        <v/>
      </c>
      <c r="EB4" s="222" t="str">
        <f ca="1">RESULTADOS!K37</f>
        <v/>
      </c>
      <c r="EC4" s="222" t="str">
        <f ca="1">RESULTADOS!L37</f>
        <v/>
      </c>
      <c r="ED4" s="222" t="str">
        <f ca="1">RESULTADOS!M37</f>
        <v/>
      </c>
      <c r="EE4" s="222" t="str">
        <f ca="1">RESULTADOS!N37</f>
        <v/>
      </c>
      <c r="EF4" s="222" t="str">
        <f ca="1">RESULTADOS!O37</f>
        <v/>
      </c>
      <c r="EG4" s="222" t="str">
        <f ca="1">RESULTADOS!P37</f>
        <v/>
      </c>
      <c r="EH4" s="222" t="str">
        <f ca="1">RESULTADOS!Q37</f>
        <v/>
      </c>
      <c r="EI4" s="222" t="str">
        <f ca="1">RESULTADOS!R37</f>
        <v/>
      </c>
      <c r="EJ4" s="222" t="str">
        <f ca="1">RESULTADOS!S37</f>
        <v/>
      </c>
      <c r="EK4" s="222" t="str">
        <f ca="1">RESULTADOS!T37</f>
        <v/>
      </c>
      <c r="EL4" s="222" t="str">
        <f ca="1">RESULTADOS!U37</f>
        <v/>
      </c>
      <c r="EM4" s="222" t="str">
        <f ca="1">RESULTADOS!V37</f>
        <v/>
      </c>
      <c r="EN4" s="222" t="str">
        <f ca="1">RESULTADOS!W37</f>
        <v/>
      </c>
      <c r="EO4" s="222" t="str">
        <f ca="1">RESULTADOS!X37</f>
        <v/>
      </c>
      <c r="EP4" s="222" t="str">
        <f ca="1">RESULTADOS!Y37</f>
        <v/>
      </c>
      <c r="EQ4" s="222" t="str">
        <f ca="1">RESULTADOS!Z37</f>
        <v/>
      </c>
      <c r="ER4" s="222" t="str">
        <f ca="1">RESULTADOS!AA37</f>
        <v/>
      </c>
      <c r="ES4" s="222" t="str">
        <f ca="1">RESULTADOS!AB37</f>
        <v/>
      </c>
      <c r="ET4" s="222" t="str">
        <f ca="1">RESULTADOS!AC37</f>
        <v/>
      </c>
      <c r="EU4" s="222" t="str">
        <f ca="1">RESULTADOS!AD37</f>
        <v/>
      </c>
      <c r="EV4" s="222" t="str">
        <f ca="1">RESULTADOS!AE37</f>
        <v/>
      </c>
      <c r="EW4" s="222" t="str">
        <f ca="1">RESULTADOS!AF37</f>
        <v/>
      </c>
      <c r="EX4" s="222" t="str">
        <f ca="1">RESULTADOS!AG37</f>
        <v/>
      </c>
      <c r="EY4" s="222" t="str">
        <f ca="1">RESULTADOS!AH37</f>
        <v/>
      </c>
      <c r="EZ4" s="222" t="str">
        <f ca="1">RESULTADOS!AI37</f>
        <v/>
      </c>
      <c r="FA4" s="222" t="str">
        <f ca="1">RESULTADOS!AJ37</f>
        <v/>
      </c>
      <c r="FB4" s="222" t="str">
        <f ca="1">RESULTADOS!AK37</f>
        <v/>
      </c>
      <c r="FC4" s="222" t="str">
        <f ca="1">RESULTADOS!AL37</f>
        <v/>
      </c>
      <c r="FD4" s="222" t="str">
        <f ca="1">RESULTADOS!AM37</f>
        <v/>
      </c>
      <c r="FE4" s="222" t="str">
        <f ca="1">RESULTADOS!AN37</f>
        <v/>
      </c>
      <c r="FF4" s="222" t="str">
        <f ca="1">RESULTADOS!AO37</f>
        <v/>
      </c>
      <c r="FG4" s="222" t="str">
        <f ca="1">RESULTADOS!AP37</f>
        <v/>
      </c>
      <c r="FH4" s="222" t="str">
        <f ca="1">RESULTADOS!AQ37</f>
        <v/>
      </c>
      <c r="FI4" s="222" t="str">
        <f ca="1">RESULTADOS!AR37</f>
        <v/>
      </c>
      <c r="FJ4" s="222" t="str">
        <f ca="1">RESULTADOS!AS37</f>
        <v/>
      </c>
      <c r="FK4" s="222" t="str">
        <f ca="1">RESULTADOS!AT37</f>
        <v/>
      </c>
      <c r="FL4" s="222" t="str">
        <f ca="1">RESULTADOS!AU37</f>
        <v/>
      </c>
      <c r="FM4" s="222" t="str">
        <f ca="1">RESULTADOS!AV37</f>
        <v/>
      </c>
      <c r="FN4" s="222" t="str">
        <f ca="1">RESULTADOS!AW37</f>
        <v/>
      </c>
    </row>
    <row r="5" spans="1:170" ht="12.75" customHeight="1">
      <c r="C5" s="213" t="s">
        <v>480</v>
      </c>
      <c r="D5" s="215" t="e">
        <f>'01.Definición de ámbito'!#REF!</f>
        <v>#REF!</v>
      </c>
      <c r="E5" s="213" t="s">
        <v>46</v>
      </c>
      <c r="F5" s="215" t="str">
        <f>'02.Tecnologías'!C12</f>
        <v>Sí</v>
      </c>
      <c r="G5" s="215">
        <f>'02.Tecnologías'!K15</f>
        <v>0</v>
      </c>
      <c r="H5" s="215">
        <f>'02.Tecnologías'!L15</f>
        <v>0</v>
      </c>
      <c r="I5" s="219"/>
      <c r="J5" s="219"/>
      <c r="K5" s="38" t="s">
        <v>481</v>
      </c>
      <c r="L5" s="217" t="str">
        <f>'03.Muestra'!D23</f>
        <v>SI</v>
      </c>
      <c r="M5" s="213"/>
      <c r="T5" s="217">
        <f>RESULTADOS!B22</f>
        <v>3</v>
      </c>
      <c r="U5" s="217" t="str">
        <f>RESULTADOS!C22</f>
        <v>Servicios</v>
      </c>
      <c r="V5" s="217" t="str">
        <f t="shared" si="0"/>
        <v>Página web</v>
      </c>
      <c r="W5" s="217"/>
      <c r="X5" s="220" t="str">
        <f>RESULTADOS!D22</f>
        <v>https://pigmentoayd.com/servicios</v>
      </c>
      <c r="Y5" s="217"/>
      <c r="Z5" s="221"/>
      <c r="AA5" s="222" t="str">
        <f ca="1">RESULTADOS!E22</f>
        <v>Pasa</v>
      </c>
      <c r="AB5" s="222" t="str">
        <f ca="1">RESULTADOS!F22</f>
        <v>Pasa</v>
      </c>
      <c r="AC5" s="222" t="str">
        <f ca="1">RESULTADOS!G22</f>
        <v>Pasa</v>
      </c>
      <c r="AD5" s="222" t="str">
        <f ca="1">RESULTADOS!H22</f>
        <v>N/A</v>
      </c>
      <c r="AE5" s="222" t="str">
        <f ca="1">RESULTADOS!I22</f>
        <v>N/A</v>
      </c>
      <c r="AF5" s="222" t="str">
        <f ca="1">RESULTADOS!J22</f>
        <v>N/A</v>
      </c>
      <c r="AG5" s="222" t="str">
        <f ca="1">RESULTADOS!K22</f>
        <v>N/A</v>
      </c>
      <c r="AH5" s="222" t="str">
        <f ca="1">RESULTADOS!L22</f>
        <v>N/A</v>
      </c>
      <c r="AI5" s="222" t="str">
        <f ca="1">RESULTADOS!M22</f>
        <v>N/A</v>
      </c>
      <c r="AJ5" s="222" t="str">
        <f ca="1">RESULTADOS!N22</f>
        <v>N/A</v>
      </c>
      <c r="AK5" s="222" t="str">
        <f ca="1">RESULTADOS!O22</f>
        <v>N/A</v>
      </c>
      <c r="AL5" s="222" t="str">
        <f ca="1">RESULTADOS!P22</f>
        <v>N/A</v>
      </c>
      <c r="AM5" s="222" t="str">
        <f ca="1">RESULTADOS!Q22</f>
        <v>N/A</v>
      </c>
      <c r="AN5" s="222" t="str">
        <f ca="1">RESULTADOS!R22</f>
        <v>N/A</v>
      </c>
      <c r="AO5" s="222" t="str">
        <f ca="1">RESULTADOS!S22</f>
        <v>N/A</v>
      </c>
      <c r="AP5" s="222" t="str">
        <f ca="1">RESULTADOS!T22</f>
        <v>N/A</v>
      </c>
      <c r="AQ5" s="222" t="str">
        <f ca="1">RESULTADOS!U22</f>
        <v>N/A</v>
      </c>
      <c r="AR5" s="222" t="str">
        <f ca="1">RESULTADOS!V22</f>
        <v>N/A</v>
      </c>
      <c r="AS5" s="222" t="str">
        <f ca="1">RESULTADOS!W22</f>
        <v>N/A</v>
      </c>
      <c r="AT5" s="222" t="str">
        <f ca="1">RESULTADOS!X22</f>
        <v>N/A</v>
      </c>
      <c r="AU5" s="222" t="str">
        <f ca="1">RESULTADOS!Y22</f>
        <v>N/A</v>
      </c>
      <c r="AV5" s="222" t="str">
        <f ca="1">RESULTADOS!Z22</f>
        <v>N/A</v>
      </c>
      <c r="AW5" s="222" t="str">
        <f ca="1">RESULTADOS!AA22</f>
        <v>N/A</v>
      </c>
      <c r="AX5" s="222" t="str">
        <f ca="1">RESULTADOS!AB22</f>
        <v>N/A</v>
      </c>
      <c r="AY5" s="222" t="str">
        <f ca="1">RESULTADOS!AC22</f>
        <v>N/A</v>
      </c>
      <c r="AZ5" s="222" t="str">
        <f ca="1">RESULTADOS!AD22</f>
        <v>N/A</v>
      </c>
      <c r="BA5" s="222" t="str">
        <f ca="1">RESULTADOS!AE22</f>
        <v>N/A</v>
      </c>
      <c r="BB5" s="222" t="str">
        <f ca="1">RESULTADOS!AF22</f>
        <v>N/A</v>
      </c>
      <c r="BC5" s="222" t="str">
        <f ca="1">RESULTADOS!AG22</f>
        <v>N/A</v>
      </c>
      <c r="BD5" s="222" t="str">
        <f ca="1">RESULTADOS!AH22</f>
        <v>N/A</v>
      </c>
      <c r="BE5" s="222" t="str">
        <f ca="1">RESULTADOS!AI22</f>
        <v>N/A</v>
      </c>
      <c r="BF5" s="222" t="str">
        <f ca="1">RESULTADOS!AJ22</f>
        <v>Pasa</v>
      </c>
      <c r="BG5" s="222" t="str">
        <f ca="1">RESULTADOS!AK22</f>
        <v>N/A</v>
      </c>
      <c r="BH5" s="222" t="str">
        <f ca="1">RESULTADOS!AL22</f>
        <v>N/A</v>
      </c>
      <c r="BI5" s="222" t="str">
        <f ca="1">RESULTADOS!AM22</f>
        <v>Pasa</v>
      </c>
      <c r="BJ5" s="222" t="str">
        <f ca="1">RESULTADOS!AN22</f>
        <v>Pasa</v>
      </c>
      <c r="BK5" s="222" t="str">
        <f ca="1">RESULTADOS!AO22</f>
        <v>N/A</v>
      </c>
      <c r="BL5" s="222" t="str">
        <f ca="1">RESULTADOS!AP22</f>
        <v>Pasa</v>
      </c>
      <c r="BM5" s="222" t="str">
        <f ca="1">RESULTADOS!AQ22</f>
        <v>Pasa</v>
      </c>
      <c r="BN5" s="222" t="str">
        <f ca="1">RESULTADOS!AR22</f>
        <v>Pasa</v>
      </c>
      <c r="BO5" s="222" t="str">
        <f ca="1">RESULTADOS!AS22</f>
        <v>Pasa</v>
      </c>
      <c r="BP5" s="222" t="str">
        <f ca="1">RESULTADOS!AT22</f>
        <v>Falla</v>
      </c>
      <c r="BQ5" s="222" t="str">
        <f ca="1">RESULTADOS!AU22</f>
        <v>N/A</v>
      </c>
      <c r="BR5" s="222" t="str">
        <f ca="1">RESULTADOS!AV22</f>
        <v>Pasa</v>
      </c>
      <c r="BS5" s="222" t="str">
        <f ca="1">RESULTADOS!AW22</f>
        <v>Pasa</v>
      </c>
      <c r="BT5" s="222" t="str">
        <f ca="1">RESULTADOS!AX22</f>
        <v>Pasa</v>
      </c>
      <c r="BU5" s="222" t="str">
        <f ca="1">RESULTADOS!AY22</f>
        <v>Pasa</v>
      </c>
      <c r="BV5" s="222" t="str">
        <f ca="1">RESULTADOS!AZ22</f>
        <v>Falla</v>
      </c>
      <c r="BW5" s="222" t="str">
        <f ca="1">RESULTADOS!BA22</f>
        <v>Pasa</v>
      </c>
      <c r="BX5" s="222" t="str">
        <f ca="1">RESULTADOS!BB22</f>
        <v>N/A</v>
      </c>
      <c r="BY5" s="222" t="str">
        <f ca="1">RESULTADOS!BC22</f>
        <v>Pasa</v>
      </c>
      <c r="BZ5" s="222" t="str">
        <f ca="1">RESULTADOS!BD22</f>
        <v>N/A</v>
      </c>
      <c r="CA5" s="222" t="str">
        <f ca="1">RESULTADOS!BE22</f>
        <v>Falla</v>
      </c>
      <c r="CB5" s="222" t="str">
        <f ca="1">RESULTADOS!BF22</f>
        <v>N/A</v>
      </c>
      <c r="CC5" s="222" t="str">
        <f ca="1">RESULTADOS!BG22</f>
        <v>Pasa</v>
      </c>
      <c r="CD5" s="222" t="str">
        <f ca="1">RESULTADOS!BH22</f>
        <v>Pasa</v>
      </c>
      <c r="CE5" s="222" t="str">
        <f ca="1">RESULTADOS!BI22</f>
        <v>N/A</v>
      </c>
      <c r="CF5" s="222" t="str">
        <f ca="1">RESULTADOS!BJ22</f>
        <v>Pasa</v>
      </c>
      <c r="CG5" s="222" t="str">
        <f ca="1">RESULTADOS!BK22</f>
        <v>Falla</v>
      </c>
      <c r="CH5" s="222" t="str">
        <f ca="1">RESULTADOS!BL22</f>
        <v>Pasa</v>
      </c>
      <c r="CI5" s="222" t="str">
        <f ca="1">RESULTADOS!BM22</f>
        <v>Pasa</v>
      </c>
      <c r="CJ5" s="222" t="str">
        <f ca="1">RESULTADOS!BN22</f>
        <v>Pasa</v>
      </c>
      <c r="CK5" s="222" t="str">
        <f ca="1">RESULTADOS!BO22</f>
        <v>N/A</v>
      </c>
      <c r="CL5" s="222" t="str">
        <f ca="1">RESULTADOS!BP22</f>
        <v>N/A</v>
      </c>
      <c r="CM5" s="222" t="str">
        <f ca="1">RESULTADOS!BQ22</f>
        <v>N/A</v>
      </c>
      <c r="CN5" s="222" t="str">
        <f ca="1">RESULTADOS!BR22</f>
        <v>Pasa</v>
      </c>
      <c r="CO5" s="222" t="str">
        <f ca="1">RESULTADOS!BS22</f>
        <v>N/A</v>
      </c>
      <c r="CP5" s="222" t="str">
        <f ca="1">RESULTADOS!BT22</f>
        <v>Pasa</v>
      </c>
      <c r="CQ5" s="222" t="str">
        <f ca="1">RESULTADOS!BU22</f>
        <v>Pasa</v>
      </c>
      <c r="CR5" s="222" t="str">
        <f ca="1">RESULTADOS!BV22</f>
        <v>N/A</v>
      </c>
      <c r="CS5" s="222" t="str">
        <f ca="1">RESULTADOS!BW22</f>
        <v>N/A</v>
      </c>
      <c r="CT5" s="222" t="str">
        <f ca="1">RESULTADOS!BX22</f>
        <v>Pasa</v>
      </c>
      <c r="CU5" s="222" t="str">
        <f ca="1">RESULTADOS!BY22</f>
        <v>Pasa</v>
      </c>
      <c r="CV5" s="222" t="str">
        <f ca="1">RESULTADOS!BZ22</f>
        <v>Pasa</v>
      </c>
      <c r="CW5" s="222" t="str">
        <f ca="1">RESULTADOS!CA22</f>
        <v>Falla</v>
      </c>
      <c r="CX5" s="222" t="str">
        <f ca="1">RESULTADOS!CB22</f>
        <v>Falla</v>
      </c>
      <c r="CY5" s="222" t="str">
        <f ca="1">RESULTADOS!CC22</f>
        <v>N/A</v>
      </c>
      <c r="CZ5" s="222" t="str">
        <f ca="1">RESULTADOS!CD22</f>
        <v>N/A</v>
      </c>
      <c r="DA5" s="222" t="str">
        <f ca="1">RESULTADOS!CE22</f>
        <v>N/A</v>
      </c>
      <c r="DB5" s="222" t="str">
        <f ca="1">RESULTADOS!CF22</f>
        <v>Falla</v>
      </c>
      <c r="DC5" s="222" t="str">
        <f ca="1">RESULTADOS!CG22</f>
        <v>N/A</v>
      </c>
      <c r="DD5" s="222" t="str">
        <f ca="1">RESULTADOS!CH22</f>
        <v>N/A</v>
      </c>
      <c r="DE5" s="222" t="str">
        <f ca="1">RESULTADOS!CI22</f>
        <v>Falla</v>
      </c>
      <c r="DF5" s="222" t="str">
        <f ca="1">RESULTADOS!CJ22</f>
        <v>Falla</v>
      </c>
      <c r="DG5" s="222" t="str">
        <f ca="1">RESULTADOS!CK22</f>
        <v>N/A</v>
      </c>
      <c r="DH5" s="222" t="str">
        <f ca="1">RESULTADOS!CL22</f>
        <v>N/A</v>
      </c>
      <c r="DI5" s="222" t="str">
        <f ca="1">RESULTADOS!CM22</f>
        <v>N/A</v>
      </c>
      <c r="DJ5" s="222" t="str">
        <f ca="1">RESULTADOS!CN22</f>
        <v>N/A</v>
      </c>
      <c r="DK5" s="222" t="str">
        <f ca="1">RESULTADOS!CO22</f>
        <v>N/A</v>
      </c>
      <c r="DL5" s="222" t="str">
        <f ca="1">RESULTADOS!CP22</f>
        <v>N/A</v>
      </c>
      <c r="DM5" s="222" t="str">
        <f ca="1">RESULTADOS!CQ22</f>
        <v>N/A</v>
      </c>
      <c r="DN5" s="222" t="str">
        <f ca="1">RESULTADOS!CR22</f>
        <v>N/A</v>
      </c>
      <c r="DO5" s="217" t="str">
        <f>RESULTADOS!B38</f>
        <v/>
      </c>
      <c r="DP5" s="217" t="str">
        <f>RESULTADOS!C38</f>
        <v/>
      </c>
      <c r="DQ5" s="217" t="str">
        <f t="shared" si="1"/>
        <v/>
      </c>
      <c r="DR5" s="217" t="str">
        <f t="array" ref="DR5">IFERROR(INDEX('03.Muestra'!$E$8:$E$17,SMALL(IF("Documento no web"='03.Muestra'!$D$8:$D$17,ROW('03.Muestra'!$E$8:$E$17)-MIN(ROW('03.Muestra'!$D$8:$D$17))+1,""),ROW()-2)),"")</f>
        <v/>
      </c>
      <c r="DS5" s="217" t="str">
        <f>RESULTADOS!D38</f>
        <v/>
      </c>
      <c r="DT5" s="217" t="str">
        <f t="array" ref="DT5">IFERROR(INDEX('03.Muestra'!$G$8:$G$17,SMALL(IF("Documento no web"='03.Muestra'!$D$8:$D$17,ROW('03.Muestra'!$G$8:$G$17)-MIN(ROW('03.Muestra'!$D$8:$D$17))+1,""),ROW()-2)),"")</f>
        <v/>
      </c>
      <c r="DU5" s="221" t="str">
        <f t="array" ref="DU5">IFERROR(INDEX('03.Muestra'!$H$8:$H$17,SMALL(IF("Documento no web"='03.Muestra'!$D$8:$D$17,ROW('03.Muestra'!$H$8:$H$17)-MIN(ROW('03.Muestra'!$D$8:$D$17))+1,""),ROW()-2)),"")</f>
        <v/>
      </c>
      <c r="DV5" s="222" t="str">
        <f ca="1">RESULTADOS!E38</f>
        <v/>
      </c>
      <c r="DW5" s="222" t="str">
        <f ca="1">RESULTADOS!F38</f>
        <v/>
      </c>
      <c r="DX5" s="222" t="str">
        <f ca="1">RESULTADOS!G38</f>
        <v/>
      </c>
      <c r="DY5" s="222" t="str">
        <f ca="1">RESULTADOS!H38</f>
        <v/>
      </c>
      <c r="DZ5" s="222" t="str">
        <f ca="1">RESULTADOS!I38</f>
        <v/>
      </c>
      <c r="EA5" s="222" t="str">
        <f ca="1">RESULTADOS!J38</f>
        <v/>
      </c>
      <c r="EB5" s="222" t="str">
        <f ca="1">RESULTADOS!K38</f>
        <v/>
      </c>
      <c r="EC5" s="222" t="str">
        <f ca="1">RESULTADOS!L38</f>
        <v/>
      </c>
      <c r="ED5" s="222" t="str">
        <f ca="1">RESULTADOS!M38</f>
        <v/>
      </c>
      <c r="EE5" s="222" t="str">
        <f ca="1">RESULTADOS!N38</f>
        <v/>
      </c>
      <c r="EF5" s="222" t="str">
        <f ca="1">RESULTADOS!O38</f>
        <v/>
      </c>
      <c r="EG5" s="222" t="str">
        <f ca="1">RESULTADOS!P38</f>
        <v/>
      </c>
      <c r="EH5" s="222" t="str">
        <f ca="1">RESULTADOS!Q38</f>
        <v/>
      </c>
      <c r="EI5" s="222" t="str">
        <f ca="1">RESULTADOS!R38</f>
        <v/>
      </c>
      <c r="EJ5" s="222" t="str">
        <f ca="1">RESULTADOS!S38</f>
        <v/>
      </c>
      <c r="EK5" s="222" t="str">
        <f ca="1">RESULTADOS!T38</f>
        <v/>
      </c>
      <c r="EL5" s="222" t="str">
        <f ca="1">RESULTADOS!U38</f>
        <v/>
      </c>
      <c r="EM5" s="222" t="str">
        <f ca="1">RESULTADOS!V38</f>
        <v/>
      </c>
      <c r="EN5" s="222" t="str">
        <f ca="1">RESULTADOS!W38</f>
        <v/>
      </c>
      <c r="EO5" s="222" t="str">
        <f ca="1">RESULTADOS!X38</f>
        <v/>
      </c>
      <c r="EP5" s="222" t="str">
        <f ca="1">RESULTADOS!Y38</f>
        <v/>
      </c>
      <c r="EQ5" s="222" t="str">
        <f ca="1">RESULTADOS!Z38</f>
        <v/>
      </c>
      <c r="ER5" s="222" t="str">
        <f ca="1">RESULTADOS!AA38</f>
        <v/>
      </c>
      <c r="ES5" s="222" t="str">
        <f ca="1">RESULTADOS!AB38</f>
        <v/>
      </c>
      <c r="ET5" s="222" t="str">
        <f ca="1">RESULTADOS!AC38</f>
        <v/>
      </c>
      <c r="EU5" s="222" t="str">
        <f ca="1">RESULTADOS!AD38</f>
        <v/>
      </c>
      <c r="EV5" s="222" t="str">
        <f ca="1">RESULTADOS!AE38</f>
        <v/>
      </c>
      <c r="EW5" s="222" t="str">
        <f ca="1">RESULTADOS!AF38</f>
        <v/>
      </c>
      <c r="EX5" s="222" t="str">
        <f ca="1">RESULTADOS!AG38</f>
        <v/>
      </c>
      <c r="EY5" s="222" t="str">
        <f ca="1">RESULTADOS!AH38</f>
        <v/>
      </c>
      <c r="EZ5" s="222" t="str">
        <f ca="1">RESULTADOS!AI38</f>
        <v/>
      </c>
      <c r="FA5" s="222" t="str">
        <f ca="1">RESULTADOS!AJ38</f>
        <v/>
      </c>
      <c r="FB5" s="222" t="str">
        <f ca="1">RESULTADOS!AK38</f>
        <v/>
      </c>
      <c r="FC5" s="222" t="str">
        <f ca="1">RESULTADOS!AL38</f>
        <v/>
      </c>
      <c r="FD5" s="222" t="str">
        <f ca="1">RESULTADOS!AM38</f>
        <v/>
      </c>
      <c r="FE5" s="222" t="str">
        <f ca="1">RESULTADOS!AN38</f>
        <v/>
      </c>
      <c r="FF5" s="222" t="str">
        <f ca="1">RESULTADOS!AO38</f>
        <v/>
      </c>
      <c r="FG5" s="222" t="str">
        <f ca="1">RESULTADOS!AP38</f>
        <v/>
      </c>
      <c r="FH5" s="222" t="str">
        <f ca="1">RESULTADOS!AQ38</f>
        <v/>
      </c>
      <c r="FI5" s="222" t="str">
        <f ca="1">RESULTADOS!AR38</f>
        <v/>
      </c>
      <c r="FJ5" s="222" t="str">
        <f ca="1">RESULTADOS!AS38</f>
        <v/>
      </c>
      <c r="FK5" s="222" t="str">
        <f ca="1">RESULTADOS!AT38</f>
        <v/>
      </c>
      <c r="FL5" s="222" t="str">
        <f ca="1">RESULTADOS!AU38</f>
        <v/>
      </c>
      <c r="FM5" s="222" t="str">
        <f ca="1">RESULTADOS!AV38</f>
        <v/>
      </c>
      <c r="FN5" s="222" t="str">
        <f ca="1">RESULTADOS!AW38</f>
        <v/>
      </c>
    </row>
    <row r="6" spans="1:170" ht="12.75" customHeight="1">
      <c r="C6" s="213" t="s">
        <v>482</v>
      </c>
      <c r="D6" s="215" t="str">
        <f>'01.Definición de ámbito'!C7</f>
        <v>Claudio Sáez Ramada</v>
      </c>
      <c r="E6" s="213" t="s">
        <v>51</v>
      </c>
      <c r="F6" s="215" t="str">
        <f>'02.Tecnologías'!C13</f>
        <v>No</v>
      </c>
      <c r="G6" s="215">
        <f>'02.Tecnologías'!K16</f>
        <v>0</v>
      </c>
      <c r="H6" s="215">
        <f>'02.Tecnologías'!L16</f>
        <v>0</v>
      </c>
      <c r="I6" s="219"/>
      <c r="J6" s="219"/>
      <c r="K6" s="213"/>
      <c r="L6" s="213"/>
      <c r="M6" s="213"/>
      <c r="T6" s="217" t="str">
        <f>RESULTADOS!B23</f>
        <v/>
      </c>
      <c r="U6" s="217" t="str">
        <f>RESULTADOS!C23</f>
        <v/>
      </c>
      <c r="V6" s="217" t="str">
        <f t="shared" si="0"/>
        <v/>
      </c>
      <c r="W6" s="217"/>
      <c r="X6" s="217" t="str">
        <f>RESULTADOS!D23</f>
        <v/>
      </c>
      <c r="Y6" s="217"/>
      <c r="Z6" s="221"/>
      <c r="AA6" s="222" t="str">
        <f ca="1">RESULTADOS!E23</f>
        <v/>
      </c>
      <c r="AB6" s="222" t="str">
        <f ca="1">RESULTADOS!F23</f>
        <v/>
      </c>
      <c r="AC6" s="222" t="str">
        <f ca="1">RESULTADOS!G23</f>
        <v/>
      </c>
      <c r="AD6" s="222" t="str">
        <f ca="1">RESULTADOS!H23</f>
        <v/>
      </c>
      <c r="AE6" s="222" t="str">
        <f ca="1">RESULTADOS!I23</f>
        <v/>
      </c>
      <c r="AF6" s="222" t="str">
        <f ca="1">RESULTADOS!J23</f>
        <v/>
      </c>
      <c r="AG6" s="222" t="str">
        <f ca="1">RESULTADOS!K23</f>
        <v/>
      </c>
      <c r="AH6" s="222" t="str">
        <f ca="1">RESULTADOS!L23</f>
        <v/>
      </c>
      <c r="AI6" s="222" t="str">
        <f ca="1">RESULTADOS!M23</f>
        <v/>
      </c>
      <c r="AJ6" s="222" t="str">
        <f ca="1">RESULTADOS!N23</f>
        <v/>
      </c>
      <c r="AK6" s="222" t="str">
        <f ca="1">RESULTADOS!O23</f>
        <v/>
      </c>
      <c r="AL6" s="222" t="str">
        <f ca="1">RESULTADOS!P23</f>
        <v/>
      </c>
      <c r="AM6" s="222" t="str">
        <f ca="1">RESULTADOS!Q23</f>
        <v/>
      </c>
      <c r="AN6" s="222" t="str">
        <f ca="1">RESULTADOS!R23</f>
        <v/>
      </c>
      <c r="AO6" s="222" t="str">
        <f ca="1">RESULTADOS!S23</f>
        <v/>
      </c>
      <c r="AP6" s="222" t="str">
        <f ca="1">RESULTADOS!T23</f>
        <v/>
      </c>
      <c r="AQ6" s="222" t="str">
        <f ca="1">RESULTADOS!U23</f>
        <v/>
      </c>
      <c r="AR6" s="222" t="str">
        <f ca="1">RESULTADOS!V23</f>
        <v/>
      </c>
      <c r="AS6" s="222" t="str">
        <f ca="1">RESULTADOS!W23</f>
        <v/>
      </c>
      <c r="AT6" s="222" t="str">
        <f ca="1">RESULTADOS!X23</f>
        <v/>
      </c>
      <c r="AU6" s="222" t="str">
        <f ca="1">RESULTADOS!Y23</f>
        <v/>
      </c>
      <c r="AV6" s="222" t="str">
        <f ca="1">RESULTADOS!Z23</f>
        <v/>
      </c>
      <c r="AW6" s="222" t="str">
        <f ca="1">RESULTADOS!AA23</f>
        <v/>
      </c>
      <c r="AX6" s="222" t="str">
        <f ca="1">RESULTADOS!AB23</f>
        <v/>
      </c>
      <c r="AY6" s="222" t="str">
        <f ca="1">RESULTADOS!AC23</f>
        <v/>
      </c>
      <c r="AZ6" s="222" t="str">
        <f ca="1">RESULTADOS!AD23</f>
        <v/>
      </c>
      <c r="BA6" s="222" t="str">
        <f ca="1">RESULTADOS!AE23</f>
        <v/>
      </c>
      <c r="BB6" s="222" t="str">
        <f ca="1">RESULTADOS!AF23</f>
        <v/>
      </c>
      <c r="BC6" s="222" t="str">
        <f ca="1">RESULTADOS!AG23</f>
        <v/>
      </c>
      <c r="BD6" s="222" t="str">
        <f ca="1">RESULTADOS!AH23</f>
        <v/>
      </c>
      <c r="BE6" s="222" t="str">
        <f ca="1">RESULTADOS!AI23</f>
        <v/>
      </c>
      <c r="BF6" s="222" t="str">
        <f ca="1">RESULTADOS!AJ23</f>
        <v/>
      </c>
      <c r="BG6" s="222" t="str">
        <f ca="1">RESULTADOS!AK23</f>
        <v/>
      </c>
      <c r="BH6" s="222" t="str">
        <f ca="1">RESULTADOS!AL23</f>
        <v/>
      </c>
      <c r="BI6" s="222" t="str">
        <f ca="1">RESULTADOS!AM23</f>
        <v/>
      </c>
      <c r="BJ6" s="222" t="str">
        <f ca="1">RESULTADOS!AN23</f>
        <v/>
      </c>
      <c r="BK6" s="222" t="str">
        <f ca="1">RESULTADOS!AO23</f>
        <v/>
      </c>
      <c r="BL6" s="222" t="str">
        <f ca="1">RESULTADOS!AP23</f>
        <v/>
      </c>
      <c r="BM6" s="222" t="str">
        <f ca="1">RESULTADOS!AQ23</f>
        <v/>
      </c>
      <c r="BN6" s="222" t="str">
        <f ca="1">RESULTADOS!AR23</f>
        <v/>
      </c>
      <c r="BO6" s="222" t="str">
        <f ca="1">RESULTADOS!AS23</f>
        <v/>
      </c>
      <c r="BP6" s="222" t="str">
        <f ca="1">RESULTADOS!AT23</f>
        <v/>
      </c>
      <c r="BQ6" s="222" t="str">
        <f ca="1">RESULTADOS!AU23</f>
        <v/>
      </c>
      <c r="BR6" s="222" t="str">
        <f ca="1">RESULTADOS!AV23</f>
        <v/>
      </c>
      <c r="BS6" s="222" t="str">
        <f ca="1">RESULTADOS!AW23</f>
        <v/>
      </c>
      <c r="BT6" s="222" t="str">
        <f ca="1">RESULTADOS!AX23</f>
        <v/>
      </c>
      <c r="BU6" s="222" t="str">
        <f ca="1">RESULTADOS!AY23</f>
        <v/>
      </c>
      <c r="BV6" s="222" t="str">
        <f ca="1">RESULTADOS!AZ23</f>
        <v/>
      </c>
      <c r="BW6" s="222" t="str">
        <f ca="1">RESULTADOS!BA23</f>
        <v/>
      </c>
      <c r="BX6" s="222" t="str">
        <f ca="1">RESULTADOS!BB23</f>
        <v/>
      </c>
      <c r="BY6" s="222" t="str">
        <f ca="1">RESULTADOS!BC23</f>
        <v/>
      </c>
      <c r="BZ6" s="222" t="str">
        <f ca="1">RESULTADOS!BD23</f>
        <v/>
      </c>
      <c r="CA6" s="222" t="str">
        <f ca="1">RESULTADOS!BE23</f>
        <v/>
      </c>
      <c r="CB6" s="222" t="str">
        <f ca="1">RESULTADOS!BF23</f>
        <v/>
      </c>
      <c r="CC6" s="222" t="str">
        <f ca="1">RESULTADOS!BG23</f>
        <v/>
      </c>
      <c r="CD6" s="222" t="str">
        <f ca="1">RESULTADOS!BH23</f>
        <v/>
      </c>
      <c r="CE6" s="222" t="str">
        <f ca="1">RESULTADOS!BI23</f>
        <v/>
      </c>
      <c r="CF6" s="222" t="str">
        <f ca="1">RESULTADOS!BJ23</f>
        <v/>
      </c>
      <c r="CG6" s="222" t="str">
        <f ca="1">RESULTADOS!BK23</f>
        <v/>
      </c>
      <c r="CH6" s="222" t="str">
        <f ca="1">RESULTADOS!BL23</f>
        <v/>
      </c>
      <c r="CI6" s="222" t="str">
        <f ca="1">RESULTADOS!BM23</f>
        <v/>
      </c>
      <c r="CJ6" s="222" t="str">
        <f ca="1">RESULTADOS!BN23</f>
        <v/>
      </c>
      <c r="CK6" s="222" t="str">
        <f ca="1">RESULTADOS!BO23</f>
        <v/>
      </c>
      <c r="CL6" s="222" t="str">
        <f ca="1">RESULTADOS!BP23</f>
        <v/>
      </c>
      <c r="CM6" s="222" t="str">
        <f ca="1">RESULTADOS!BQ23</f>
        <v/>
      </c>
      <c r="CN6" s="222" t="str">
        <f ca="1">RESULTADOS!BR23</f>
        <v/>
      </c>
      <c r="CO6" s="222" t="str">
        <f ca="1">RESULTADOS!BS23</f>
        <v/>
      </c>
      <c r="CP6" s="222" t="str">
        <f ca="1">RESULTADOS!BT23</f>
        <v/>
      </c>
      <c r="CQ6" s="222" t="str">
        <f ca="1">RESULTADOS!BU23</f>
        <v/>
      </c>
      <c r="CR6" s="222" t="str">
        <f ca="1">RESULTADOS!BV23</f>
        <v/>
      </c>
      <c r="CS6" s="222" t="str">
        <f ca="1">RESULTADOS!BW23</f>
        <v/>
      </c>
      <c r="CT6" s="222" t="str">
        <f ca="1">RESULTADOS!BX23</f>
        <v/>
      </c>
      <c r="CU6" s="222" t="str">
        <f ca="1">RESULTADOS!BY23</f>
        <v/>
      </c>
      <c r="CV6" s="222" t="str">
        <f ca="1">RESULTADOS!BZ23</f>
        <v/>
      </c>
      <c r="CW6" s="222" t="str">
        <f ca="1">RESULTADOS!CA23</f>
        <v/>
      </c>
      <c r="CX6" s="222" t="str">
        <f ca="1">RESULTADOS!CB23</f>
        <v/>
      </c>
      <c r="CY6" s="222" t="str">
        <f ca="1">RESULTADOS!CC23</f>
        <v/>
      </c>
      <c r="CZ6" s="222" t="str">
        <f ca="1">RESULTADOS!CD23</f>
        <v/>
      </c>
      <c r="DA6" s="222" t="str">
        <f ca="1">RESULTADOS!CE23</f>
        <v/>
      </c>
      <c r="DB6" s="222" t="str">
        <f ca="1">RESULTADOS!CF23</f>
        <v/>
      </c>
      <c r="DC6" s="222" t="str">
        <f ca="1">RESULTADOS!CG23</f>
        <v/>
      </c>
      <c r="DD6" s="222" t="str">
        <f ca="1">RESULTADOS!CH23</f>
        <v/>
      </c>
      <c r="DE6" s="222" t="str">
        <f ca="1">RESULTADOS!CI23</f>
        <v/>
      </c>
      <c r="DF6" s="222" t="str">
        <f ca="1">RESULTADOS!CJ23</f>
        <v/>
      </c>
      <c r="DG6" s="222" t="str">
        <f ca="1">RESULTADOS!CK23</f>
        <v/>
      </c>
      <c r="DH6" s="222" t="str">
        <f ca="1">RESULTADOS!CL23</f>
        <v/>
      </c>
      <c r="DI6" s="222" t="str">
        <f ca="1">RESULTADOS!CM23</f>
        <v/>
      </c>
      <c r="DJ6" s="222" t="str">
        <f ca="1">RESULTADOS!CN23</f>
        <v/>
      </c>
      <c r="DK6" s="222" t="str">
        <f ca="1">RESULTADOS!CO23</f>
        <v/>
      </c>
      <c r="DL6" s="222" t="str">
        <f ca="1">RESULTADOS!CP23</f>
        <v/>
      </c>
      <c r="DM6" s="222" t="str">
        <f ca="1">RESULTADOS!CQ23</f>
        <v/>
      </c>
      <c r="DN6" s="222" t="str">
        <f ca="1">RESULTADOS!CR23</f>
        <v/>
      </c>
      <c r="DO6" s="217" t="str">
        <f>RESULTADOS!B39</f>
        <v/>
      </c>
      <c r="DP6" s="217" t="str">
        <f>RESULTADOS!C39</f>
        <v/>
      </c>
      <c r="DQ6" s="217" t="str">
        <f t="shared" si="1"/>
        <v/>
      </c>
      <c r="DR6" s="217" t="str">
        <f t="array" ref="DR6">IFERROR(INDEX('03.Muestra'!$E$8:$E$17,SMALL(IF("Documento no web"='03.Muestra'!$D$8:$D$17,ROW('03.Muestra'!$E$8:$E$17)-MIN(ROW('03.Muestra'!$D$8:$D$17))+1,""),ROW()-2)),"")</f>
        <v/>
      </c>
      <c r="DS6" s="217" t="str">
        <f>RESULTADOS!D39</f>
        <v/>
      </c>
      <c r="DT6" s="217" t="str">
        <f t="array" ref="DT6">IFERROR(INDEX('03.Muestra'!$G$8:$G$17,SMALL(IF("Documento no web"='03.Muestra'!$D$8:$D$17,ROW('03.Muestra'!$G$8:$G$17)-MIN(ROW('03.Muestra'!$D$8:$D$17))+1,""),ROW()-2)),"")</f>
        <v/>
      </c>
      <c r="DU6" s="221" t="str">
        <f t="array" ref="DU6">IFERROR(INDEX('03.Muestra'!$H$8:$H$17,SMALL(IF("Documento no web"='03.Muestra'!$D$8:$D$17,ROW('03.Muestra'!$H$8:$H$17)-MIN(ROW('03.Muestra'!$D$8:$D$17))+1,""),ROW()-2)),"")</f>
        <v/>
      </c>
      <c r="DV6" s="222" t="str">
        <f ca="1">RESULTADOS!E39</f>
        <v/>
      </c>
      <c r="DW6" s="222" t="str">
        <f ca="1">RESULTADOS!F39</f>
        <v/>
      </c>
      <c r="DX6" s="222" t="str">
        <f ca="1">RESULTADOS!G39</f>
        <v/>
      </c>
      <c r="DY6" s="222" t="str">
        <f ca="1">RESULTADOS!H39</f>
        <v/>
      </c>
      <c r="DZ6" s="222" t="str">
        <f ca="1">RESULTADOS!I39</f>
        <v/>
      </c>
      <c r="EA6" s="222" t="str">
        <f ca="1">RESULTADOS!J39</f>
        <v/>
      </c>
      <c r="EB6" s="222" t="str">
        <f ca="1">RESULTADOS!K39</f>
        <v/>
      </c>
      <c r="EC6" s="222" t="str">
        <f ca="1">RESULTADOS!L39</f>
        <v/>
      </c>
      <c r="ED6" s="222" t="str">
        <f ca="1">RESULTADOS!M39</f>
        <v/>
      </c>
      <c r="EE6" s="222" t="str">
        <f ca="1">RESULTADOS!N39</f>
        <v/>
      </c>
      <c r="EF6" s="222" t="str">
        <f ca="1">RESULTADOS!O39</f>
        <v/>
      </c>
      <c r="EG6" s="222" t="str">
        <f ca="1">RESULTADOS!P39</f>
        <v/>
      </c>
      <c r="EH6" s="222" t="str">
        <f ca="1">RESULTADOS!Q39</f>
        <v/>
      </c>
      <c r="EI6" s="222" t="str">
        <f ca="1">RESULTADOS!R39</f>
        <v/>
      </c>
      <c r="EJ6" s="222" t="str">
        <f ca="1">RESULTADOS!S39</f>
        <v/>
      </c>
      <c r="EK6" s="222" t="str">
        <f ca="1">RESULTADOS!T39</f>
        <v/>
      </c>
      <c r="EL6" s="222" t="str">
        <f ca="1">RESULTADOS!U39</f>
        <v/>
      </c>
      <c r="EM6" s="222" t="str">
        <f ca="1">RESULTADOS!V39</f>
        <v/>
      </c>
      <c r="EN6" s="222" t="str">
        <f ca="1">RESULTADOS!W39</f>
        <v/>
      </c>
      <c r="EO6" s="222" t="str">
        <f ca="1">RESULTADOS!X39</f>
        <v/>
      </c>
      <c r="EP6" s="222" t="str">
        <f ca="1">RESULTADOS!Y39</f>
        <v/>
      </c>
      <c r="EQ6" s="222" t="str">
        <f ca="1">RESULTADOS!Z39</f>
        <v/>
      </c>
      <c r="ER6" s="222" t="str">
        <f ca="1">RESULTADOS!AA39</f>
        <v/>
      </c>
      <c r="ES6" s="222" t="str">
        <f ca="1">RESULTADOS!AB39</f>
        <v/>
      </c>
      <c r="ET6" s="222" t="str">
        <f ca="1">RESULTADOS!AC39</f>
        <v/>
      </c>
      <c r="EU6" s="222" t="str">
        <f ca="1">RESULTADOS!AD39</f>
        <v/>
      </c>
      <c r="EV6" s="222" t="str">
        <f ca="1">RESULTADOS!AE39</f>
        <v/>
      </c>
      <c r="EW6" s="222" t="str">
        <f ca="1">RESULTADOS!AF39</f>
        <v/>
      </c>
      <c r="EX6" s="222" t="str">
        <f ca="1">RESULTADOS!AG39</f>
        <v/>
      </c>
      <c r="EY6" s="222" t="str">
        <f ca="1">RESULTADOS!AH39</f>
        <v/>
      </c>
      <c r="EZ6" s="222" t="str">
        <f ca="1">RESULTADOS!AI39</f>
        <v/>
      </c>
      <c r="FA6" s="222" t="str">
        <f ca="1">RESULTADOS!AJ39</f>
        <v/>
      </c>
      <c r="FB6" s="222" t="str">
        <f ca="1">RESULTADOS!AK39</f>
        <v/>
      </c>
      <c r="FC6" s="222" t="str">
        <f ca="1">RESULTADOS!AL39</f>
        <v/>
      </c>
      <c r="FD6" s="222" t="str">
        <f ca="1">RESULTADOS!AM39</f>
        <v/>
      </c>
      <c r="FE6" s="222" t="str">
        <f ca="1">RESULTADOS!AN39</f>
        <v/>
      </c>
      <c r="FF6" s="222" t="str">
        <f ca="1">RESULTADOS!AO39</f>
        <v/>
      </c>
      <c r="FG6" s="222" t="str">
        <f ca="1">RESULTADOS!AP39</f>
        <v/>
      </c>
      <c r="FH6" s="222" t="str">
        <f ca="1">RESULTADOS!AQ39</f>
        <v/>
      </c>
      <c r="FI6" s="222" t="str">
        <f ca="1">RESULTADOS!AR39</f>
        <v/>
      </c>
      <c r="FJ6" s="222" t="str">
        <f ca="1">RESULTADOS!AS39</f>
        <v/>
      </c>
      <c r="FK6" s="222" t="str">
        <f ca="1">RESULTADOS!AT39</f>
        <v/>
      </c>
      <c r="FL6" s="222" t="str">
        <f ca="1">RESULTADOS!AU39</f>
        <v/>
      </c>
      <c r="FM6" s="222" t="str">
        <f ca="1">RESULTADOS!AV39</f>
        <v/>
      </c>
      <c r="FN6" s="222" t="str">
        <f ca="1">RESULTADOS!AW39</f>
        <v/>
      </c>
    </row>
    <row r="7" spans="1:170" ht="12.75" customHeight="1">
      <c r="C7" s="213" t="s">
        <v>483</v>
      </c>
      <c r="D7" s="215" t="e">
        <f>'01.Definición de ámbito'!#REF!</f>
        <v>#REF!</v>
      </c>
      <c r="E7" s="213" t="s">
        <v>37</v>
      </c>
      <c r="F7" s="215" t="str">
        <f>'02.Tecnologías'!F9</f>
        <v>No</v>
      </c>
      <c r="G7" s="215">
        <f>'02.Tecnologías'!K17</f>
        <v>0</v>
      </c>
      <c r="H7" s="215">
        <f>'02.Tecnologías'!L17</f>
        <v>0</v>
      </c>
      <c r="I7" s="219"/>
      <c r="J7" s="219"/>
      <c r="K7" s="213"/>
      <c r="L7" s="213"/>
      <c r="M7" s="213"/>
      <c r="T7" s="217" t="str">
        <f>RESULTADOS!B24</f>
        <v/>
      </c>
      <c r="U7" s="217" t="str">
        <f>RESULTADOS!C24</f>
        <v/>
      </c>
      <c r="V7" s="217" t="str">
        <f t="shared" si="0"/>
        <v/>
      </c>
      <c r="W7" s="217"/>
      <c r="X7" s="217" t="str">
        <f>RESULTADOS!D24</f>
        <v/>
      </c>
      <c r="Y7" s="217"/>
      <c r="Z7" s="221"/>
      <c r="AA7" s="222" t="str">
        <f ca="1">RESULTADOS!E24</f>
        <v/>
      </c>
      <c r="AB7" s="222" t="str">
        <f ca="1">RESULTADOS!F24</f>
        <v/>
      </c>
      <c r="AC7" s="222" t="str">
        <f ca="1">RESULTADOS!G24</f>
        <v/>
      </c>
      <c r="AD7" s="222" t="str">
        <f ca="1">RESULTADOS!H24</f>
        <v/>
      </c>
      <c r="AE7" s="222" t="str">
        <f ca="1">RESULTADOS!I24</f>
        <v/>
      </c>
      <c r="AF7" s="222" t="str">
        <f ca="1">RESULTADOS!J24</f>
        <v/>
      </c>
      <c r="AG7" s="222" t="str">
        <f ca="1">RESULTADOS!K24</f>
        <v/>
      </c>
      <c r="AH7" s="222" t="str">
        <f ca="1">RESULTADOS!L24</f>
        <v/>
      </c>
      <c r="AI7" s="222" t="str">
        <f ca="1">RESULTADOS!M24</f>
        <v/>
      </c>
      <c r="AJ7" s="222" t="str">
        <f ca="1">RESULTADOS!N24</f>
        <v/>
      </c>
      <c r="AK7" s="222" t="str">
        <f ca="1">RESULTADOS!O24</f>
        <v/>
      </c>
      <c r="AL7" s="222" t="str">
        <f ca="1">RESULTADOS!P24</f>
        <v/>
      </c>
      <c r="AM7" s="222" t="str">
        <f ca="1">RESULTADOS!Q24</f>
        <v/>
      </c>
      <c r="AN7" s="222" t="str">
        <f ca="1">RESULTADOS!R24</f>
        <v/>
      </c>
      <c r="AO7" s="222" t="str">
        <f ca="1">RESULTADOS!S24</f>
        <v/>
      </c>
      <c r="AP7" s="222" t="str">
        <f ca="1">RESULTADOS!T24</f>
        <v/>
      </c>
      <c r="AQ7" s="222" t="str">
        <f ca="1">RESULTADOS!U24</f>
        <v/>
      </c>
      <c r="AR7" s="222" t="str">
        <f ca="1">RESULTADOS!V24</f>
        <v/>
      </c>
      <c r="AS7" s="222" t="str">
        <f ca="1">RESULTADOS!W24</f>
        <v/>
      </c>
      <c r="AT7" s="222" t="str">
        <f ca="1">RESULTADOS!X24</f>
        <v/>
      </c>
      <c r="AU7" s="222" t="str">
        <f ca="1">RESULTADOS!Y24</f>
        <v/>
      </c>
      <c r="AV7" s="222" t="str">
        <f ca="1">RESULTADOS!Z24</f>
        <v/>
      </c>
      <c r="AW7" s="222" t="str">
        <f ca="1">RESULTADOS!AA24</f>
        <v/>
      </c>
      <c r="AX7" s="222" t="str">
        <f ca="1">RESULTADOS!AB24</f>
        <v/>
      </c>
      <c r="AY7" s="222" t="str">
        <f ca="1">RESULTADOS!AC24</f>
        <v/>
      </c>
      <c r="AZ7" s="222" t="str">
        <f ca="1">RESULTADOS!AD24</f>
        <v/>
      </c>
      <c r="BA7" s="222" t="str">
        <f ca="1">RESULTADOS!AE24</f>
        <v/>
      </c>
      <c r="BB7" s="222" t="str">
        <f ca="1">RESULTADOS!AF24</f>
        <v/>
      </c>
      <c r="BC7" s="222" t="str">
        <f ca="1">RESULTADOS!AG24</f>
        <v/>
      </c>
      <c r="BD7" s="222" t="str">
        <f ca="1">RESULTADOS!AH24</f>
        <v/>
      </c>
      <c r="BE7" s="222" t="str">
        <f ca="1">RESULTADOS!AI24</f>
        <v/>
      </c>
      <c r="BF7" s="222" t="str">
        <f ca="1">RESULTADOS!AJ24</f>
        <v/>
      </c>
      <c r="BG7" s="222" t="str">
        <f ca="1">RESULTADOS!AK24</f>
        <v/>
      </c>
      <c r="BH7" s="222" t="str">
        <f ca="1">RESULTADOS!AL24</f>
        <v/>
      </c>
      <c r="BI7" s="222" t="str">
        <f ca="1">RESULTADOS!AM24</f>
        <v/>
      </c>
      <c r="BJ7" s="222" t="str">
        <f ca="1">RESULTADOS!AN24</f>
        <v/>
      </c>
      <c r="BK7" s="222" t="str">
        <f ca="1">RESULTADOS!AO24</f>
        <v/>
      </c>
      <c r="BL7" s="222" t="str">
        <f ca="1">RESULTADOS!AP24</f>
        <v/>
      </c>
      <c r="BM7" s="222" t="str">
        <f ca="1">RESULTADOS!AQ24</f>
        <v/>
      </c>
      <c r="BN7" s="222" t="str">
        <f ca="1">RESULTADOS!AR24</f>
        <v/>
      </c>
      <c r="BO7" s="222" t="str">
        <f ca="1">RESULTADOS!AS24</f>
        <v/>
      </c>
      <c r="BP7" s="222" t="str">
        <f ca="1">RESULTADOS!AT24</f>
        <v/>
      </c>
      <c r="BQ7" s="222" t="str">
        <f ca="1">RESULTADOS!AU24</f>
        <v/>
      </c>
      <c r="BR7" s="222" t="str">
        <f ca="1">RESULTADOS!AV24</f>
        <v/>
      </c>
      <c r="BS7" s="222" t="str">
        <f ca="1">RESULTADOS!AW24</f>
        <v/>
      </c>
      <c r="BT7" s="222" t="str">
        <f ca="1">RESULTADOS!AX24</f>
        <v/>
      </c>
      <c r="BU7" s="222" t="str">
        <f ca="1">RESULTADOS!AY24</f>
        <v/>
      </c>
      <c r="BV7" s="222" t="str">
        <f ca="1">RESULTADOS!AZ24</f>
        <v/>
      </c>
      <c r="BW7" s="222" t="str">
        <f ca="1">RESULTADOS!BA24</f>
        <v/>
      </c>
      <c r="BX7" s="222" t="str">
        <f ca="1">RESULTADOS!BB24</f>
        <v/>
      </c>
      <c r="BY7" s="222" t="str">
        <f ca="1">RESULTADOS!BC24</f>
        <v/>
      </c>
      <c r="BZ7" s="222" t="str">
        <f ca="1">RESULTADOS!BD24</f>
        <v/>
      </c>
      <c r="CA7" s="222" t="str">
        <f ca="1">RESULTADOS!BE24</f>
        <v/>
      </c>
      <c r="CB7" s="222" t="str">
        <f ca="1">RESULTADOS!BF24</f>
        <v/>
      </c>
      <c r="CC7" s="222" t="str">
        <f ca="1">RESULTADOS!BG24</f>
        <v/>
      </c>
      <c r="CD7" s="222" t="str">
        <f ca="1">RESULTADOS!BH24</f>
        <v/>
      </c>
      <c r="CE7" s="222" t="str">
        <f ca="1">RESULTADOS!BI24</f>
        <v/>
      </c>
      <c r="CF7" s="222" t="str">
        <f ca="1">RESULTADOS!BJ24</f>
        <v/>
      </c>
      <c r="CG7" s="222" t="str">
        <f ca="1">RESULTADOS!BK24</f>
        <v/>
      </c>
      <c r="CH7" s="222" t="str">
        <f ca="1">RESULTADOS!BL24</f>
        <v/>
      </c>
      <c r="CI7" s="222" t="str">
        <f ca="1">RESULTADOS!BM24</f>
        <v/>
      </c>
      <c r="CJ7" s="222" t="str">
        <f ca="1">RESULTADOS!BN24</f>
        <v/>
      </c>
      <c r="CK7" s="222" t="str">
        <f ca="1">RESULTADOS!BO24</f>
        <v/>
      </c>
      <c r="CL7" s="222" t="str">
        <f ca="1">RESULTADOS!BP24</f>
        <v/>
      </c>
      <c r="CM7" s="222" t="str">
        <f ca="1">RESULTADOS!BQ24</f>
        <v/>
      </c>
      <c r="CN7" s="222" t="str">
        <f ca="1">RESULTADOS!BR24</f>
        <v/>
      </c>
      <c r="CO7" s="222" t="str">
        <f ca="1">RESULTADOS!BS24</f>
        <v/>
      </c>
      <c r="CP7" s="222" t="str">
        <f ca="1">RESULTADOS!BT24</f>
        <v/>
      </c>
      <c r="CQ7" s="222" t="str">
        <f ca="1">RESULTADOS!BU24</f>
        <v/>
      </c>
      <c r="CR7" s="222" t="str">
        <f ca="1">RESULTADOS!BV24</f>
        <v/>
      </c>
      <c r="CS7" s="222" t="str">
        <f ca="1">RESULTADOS!BW24</f>
        <v/>
      </c>
      <c r="CT7" s="222" t="str">
        <f ca="1">RESULTADOS!BX24</f>
        <v/>
      </c>
      <c r="CU7" s="222" t="str">
        <f ca="1">RESULTADOS!BY24</f>
        <v/>
      </c>
      <c r="CV7" s="222" t="str">
        <f ca="1">RESULTADOS!BZ24</f>
        <v/>
      </c>
      <c r="CW7" s="222" t="str">
        <f ca="1">RESULTADOS!CA24</f>
        <v/>
      </c>
      <c r="CX7" s="222" t="str">
        <f ca="1">RESULTADOS!CB24</f>
        <v/>
      </c>
      <c r="CY7" s="222" t="str">
        <f ca="1">RESULTADOS!CC24</f>
        <v/>
      </c>
      <c r="CZ7" s="222" t="str">
        <f ca="1">RESULTADOS!CD24</f>
        <v/>
      </c>
      <c r="DA7" s="222" t="str">
        <f ca="1">RESULTADOS!CE24</f>
        <v/>
      </c>
      <c r="DB7" s="222" t="str">
        <f ca="1">RESULTADOS!CF24</f>
        <v/>
      </c>
      <c r="DC7" s="222" t="str">
        <f ca="1">RESULTADOS!CG24</f>
        <v/>
      </c>
      <c r="DD7" s="222" t="str">
        <f ca="1">RESULTADOS!CH24</f>
        <v/>
      </c>
      <c r="DE7" s="222" t="str">
        <f ca="1">RESULTADOS!CI24</f>
        <v/>
      </c>
      <c r="DF7" s="222" t="str">
        <f ca="1">RESULTADOS!CJ24</f>
        <v/>
      </c>
      <c r="DG7" s="222" t="str">
        <f ca="1">RESULTADOS!CK24</f>
        <v/>
      </c>
      <c r="DH7" s="222" t="str">
        <f ca="1">RESULTADOS!CL24</f>
        <v/>
      </c>
      <c r="DI7" s="222" t="str">
        <f ca="1">RESULTADOS!CM24</f>
        <v/>
      </c>
      <c r="DJ7" s="222" t="str">
        <f ca="1">RESULTADOS!CN24</f>
        <v/>
      </c>
      <c r="DK7" s="222" t="str">
        <f ca="1">RESULTADOS!CO24</f>
        <v/>
      </c>
      <c r="DL7" s="222" t="str">
        <f ca="1">RESULTADOS!CP24</f>
        <v/>
      </c>
      <c r="DM7" s="222" t="str">
        <f ca="1">RESULTADOS!CQ24</f>
        <v/>
      </c>
      <c r="DN7" s="222" t="str">
        <f ca="1">RESULTADOS!CR24</f>
        <v/>
      </c>
      <c r="DO7" s="217" t="str">
        <f>RESULTADOS!B40</f>
        <v/>
      </c>
      <c r="DP7" s="217" t="str">
        <f>RESULTADOS!C40</f>
        <v/>
      </c>
      <c r="DQ7" s="217" t="str">
        <f t="shared" si="1"/>
        <v/>
      </c>
      <c r="DR7" s="217" t="str">
        <f t="array" ref="DR7">IFERROR(INDEX('03.Muestra'!$E$8:$E$17,SMALL(IF("Documento no web"='03.Muestra'!$D$8:$D$17,ROW('03.Muestra'!$E$8:$E$17)-MIN(ROW('03.Muestra'!$D$8:$D$17))+1,""),ROW()-2)),"")</f>
        <v/>
      </c>
      <c r="DS7" s="217" t="str">
        <f>RESULTADOS!D40</f>
        <v/>
      </c>
      <c r="DT7" s="217" t="str">
        <f t="array" ref="DT7">IFERROR(INDEX('03.Muestra'!$G$8:$G$17,SMALL(IF("Documento no web"='03.Muestra'!$D$8:$D$17,ROW('03.Muestra'!$G$8:$G$17)-MIN(ROW('03.Muestra'!$D$8:$D$17))+1,""),ROW()-2)),"")</f>
        <v/>
      </c>
      <c r="DU7" s="221" t="str">
        <f t="array" ref="DU7">IFERROR(INDEX('03.Muestra'!$H$8:$H$17,SMALL(IF("Documento no web"='03.Muestra'!$D$8:$D$17,ROW('03.Muestra'!$H$8:$H$17)-MIN(ROW('03.Muestra'!$D$8:$D$17))+1,""),ROW()-2)),"")</f>
        <v/>
      </c>
      <c r="DV7" s="222" t="str">
        <f ca="1">RESULTADOS!E40</f>
        <v/>
      </c>
      <c r="DW7" s="222" t="str">
        <f ca="1">RESULTADOS!F40</f>
        <v/>
      </c>
      <c r="DX7" s="222" t="str">
        <f ca="1">RESULTADOS!G40</f>
        <v/>
      </c>
      <c r="DY7" s="222" t="str">
        <f ca="1">RESULTADOS!H40</f>
        <v/>
      </c>
      <c r="DZ7" s="222" t="str">
        <f ca="1">RESULTADOS!I40</f>
        <v/>
      </c>
      <c r="EA7" s="222" t="str">
        <f ca="1">RESULTADOS!J40</f>
        <v/>
      </c>
      <c r="EB7" s="222" t="str">
        <f ca="1">RESULTADOS!K40</f>
        <v/>
      </c>
      <c r="EC7" s="222" t="str">
        <f ca="1">RESULTADOS!L40</f>
        <v/>
      </c>
      <c r="ED7" s="222" t="str">
        <f ca="1">RESULTADOS!M40</f>
        <v/>
      </c>
      <c r="EE7" s="222" t="str">
        <f ca="1">RESULTADOS!N40</f>
        <v/>
      </c>
      <c r="EF7" s="222" t="str">
        <f ca="1">RESULTADOS!O40</f>
        <v/>
      </c>
      <c r="EG7" s="222" t="str">
        <f ca="1">RESULTADOS!P40</f>
        <v/>
      </c>
      <c r="EH7" s="222" t="str">
        <f ca="1">RESULTADOS!Q40</f>
        <v/>
      </c>
      <c r="EI7" s="222" t="str">
        <f ca="1">RESULTADOS!R40</f>
        <v/>
      </c>
      <c r="EJ7" s="222" t="str">
        <f ca="1">RESULTADOS!S40</f>
        <v/>
      </c>
      <c r="EK7" s="222" t="str">
        <f ca="1">RESULTADOS!T40</f>
        <v/>
      </c>
      <c r="EL7" s="222" t="str">
        <f ca="1">RESULTADOS!U40</f>
        <v/>
      </c>
      <c r="EM7" s="222" t="str">
        <f ca="1">RESULTADOS!V40</f>
        <v/>
      </c>
      <c r="EN7" s="222" t="str">
        <f ca="1">RESULTADOS!W40</f>
        <v/>
      </c>
      <c r="EO7" s="222" t="str">
        <f ca="1">RESULTADOS!X40</f>
        <v/>
      </c>
      <c r="EP7" s="222" t="str">
        <f ca="1">RESULTADOS!Y40</f>
        <v/>
      </c>
      <c r="EQ7" s="222" t="str">
        <f ca="1">RESULTADOS!Z40</f>
        <v/>
      </c>
      <c r="ER7" s="222" t="str">
        <f ca="1">RESULTADOS!AA40</f>
        <v/>
      </c>
      <c r="ES7" s="222" t="str">
        <f ca="1">RESULTADOS!AB40</f>
        <v/>
      </c>
      <c r="ET7" s="222" t="str">
        <f ca="1">RESULTADOS!AC40</f>
        <v/>
      </c>
      <c r="EU7" s="222" t="str">
        <f ca="1">RESULTADOS!AD40</f>
        <v/>
      </c>
      <c r="EV7" s="222" t="str">
        <f ca="1">RESULTADOS!AE40</f>
        <v/>
      </c>
      <c r="EW7" s="222" t="str">
        <f ca="1">RESULTADOS!AF40</f>
        <v/>
      </c>
      <c r="EX7" s="222" t="str">
        <f ca="1">RESULTADOS!AG40</f>
        <v/>
      </c>
      <c r="EY7" s="222" t="str">
        <f ca="1">RESULTADOS!AH40</f>
        <v/>
      </c>
      <c r="EZ7" s="222" t="str">
        <f ca="1">RESULTADOS!AI40</f>
        <v/>
      </c>
      <c r="FA7" s="222" t="str">
        <f ca="1">RESULTADOS!AJ40</f>
        <v/>
      </c>
      <c r="FB7" s="222" t="str">
        <f ca="1">RESULTADOS!AK40</f>
        <v/>
      </c>
      <c r="FC7" s="222" t="str">
        <f ca="1">RESULTADOS!AL40</f>
        <v/>
      </c>
      <c r="FD7" s="222" t="str">
        <f ca="1">RESULTADOS!AM40</f>
        <v/>
      </c>
      <c r="FE7" s="222" t="str">
        <f ca="1">RESULTADOS!AN40</f>
        <v/>
      </c>
      <c r="FF7" s="222" t="str">
        <f ca="1">RESULTADOS!AO40</f>
        <v/>
      </c>
      <c r="FG7" s="222" t="str">
        <f ca="1">RESULTADOS!AP40</f>
        <v/>
      </c>
      <c r="FH7" s="222" t="str">
        <f ca="1">RESULTADOS!AQ40</f>
        <v/>
      </c>
      <c r="FI7" s="222" t="str">
        <f ca="1">RESULTADOS!AR40</f>
        <v/>
      </c>
      <c r="FJ7" s="222" t="str">
        <f ca="1">RESULTADOS!AS40</f>
        <v/>
      </c>
      <c r="FK7" s="222" t="str">
        <f ca="1">RESULTADOS!AT40</f>
        <v/>
      </c>
      <c r="FL7" s="222" t="str">
        <f ca="1">RESULTADOS!AU40</f>
        <v/>
      </c>
      <c r="FM7" s="222" t="str">
        <f ca="1">RESULTADOS!AV40</f>
        <v/>
      </c>
      <c r="FN7" s="222" t="str">
        <f ca="1">RESULTADOS!AW40</f>
        <v/>
      </c>
    </row>
    <row r="8" spans="1:170" ht="12.75" customHeight="1">
      <c r="C8" s="213" t="s">
        <v>16</v>
      </c>
      <c r="D8" s="215" t="str">
        <f>'01.Definición de ámbito'!C9</f>
        <v>info@pigmentoayd.com</v>
      </c>
      <c r="E8" s="213" t="s">
        <v>41</v>
      </c>
      <c r="F8" s="215" t="str">
        <f>'02.Tecnologías'!F10</f>
        <v>No</v>
      </c>
      <c r="G8" s="215">
        <f>'02.Tecnologías'!K18</f>
        <v>0</v>
      </c>
      <c r="H8" s="215">
        <f>'02.Tecnologías'!L18</f>
        <v>0</v>
      </c>
      <c r="I8" s="219"/>
      <c r="J8" s="219"/>
      <c r="K8" s="213"/>
      <c r="L8" s="213"/>
      <c r="M8" s="213"/>
      <c r="T8" s="217" t="str">
        <f>RESULTADOS!B25</f>
        <v/>
      </c>
      <c r="U8" s="217" t="str">
        <f>RESULTADOS!C25</f>
        <v/>
      </c>
      <c r="V8" s="217" t="str">
        <f t="shared" si="0"/>
        <v/>
      </c>
      <c r="W8" s="217"/>
      <c r="X8" s="217" t="str">
        <f>RESULTADOS!D25</f>
        <v/>
      </c>
      <c r="Y8" s="217"/>
      <c r="Z8" s="221"/>
      <c r="AA8" s="222" t="str">
        <f ca="1">RESULTADOS!E25</f>
        <v/>
      </c>
      <c r="AB8" s="222" t="str">
        <f ca="1">RESULTADOS!F25</f>
        <v/>
      </c>
      <c r="AC8" s="222" t="str">
        <f ca="1">RESULTADOS!G25</f>
        <v/>
      </c>
      <c r="AD8" s="222" t="str">
        <f ca="1">RESULTADOS!H25</f>
        <v/>
      </c>
      <c r="AE8" s="222" t="str">
        <f ca="1">RESULTADOS!I25</f>
        <v/>
      </c>
      <c r="AF8" s="222" t="str">
        <f ca="1">RESULTADOS!J25</f>
        <v/>
      </c>
      <c r="AG8" s="222" t="str">
        <f ca="1">RESULTADOS!K25</f>
        <v/>
      </c>
      <c r="AH8" s="222" t="str">
        <f ca="1">RESULTADOS!L25</f>
        <v/>
      </c>
      <c r="AI8" s="222" t="str">
        <f ca="1">RESULTADOS!M25</f>
        <v/>
      </c>
      <c r="AJ8" s="222" t="str">
        <f ca="1">RESULTADOS!N25</f>
        <v/>
      </c>
      <c r="AK8" s="222" t="str">
        <f ca="1">RESULTADOS!O25</f>
        <v/>
      </c>
      <c r="AL8" s="222" t="str">
        <f ca="1">RESULTADOS!P25</f>
        <v/>
      </c>
      <c r="AM8" s="222" t="str">
        <f ca="1">RESULTADOS!Q25</f>
        <v/>
      </c>
      <c r="AN8" s="222" t="str">
        <f ca="1">RESULTADOS!R25</f>
        <v/>
      </c>
      <c r="AO8" s="222" t="str">
        <f ca="1">RESULTADOS!S25</f>
        <v/>
      </c>
      <c r="AP8" s="222" t="str">
        <f ca="1">RESULTADOS!T25</f>
        <v/>
      </c>
      <c r="AQ8" s="222" t="str">
        <f ca="1">RESULTADOS!U25</f>
        <v/>
      </c>
      <c r="AR8" s="222" t="str">
        <f ca="1">RESULTADOS!V25</f>
        <v/>
      </c>
      <c r="AS8" s="222" t="str">
        <f ca="1">RESULTADOS!W25</f>
        <v/>
      </c>
      <c r="AT8" s="222" t="str">
        <f ca="1">RESULTADOS!X25</f>
        <v/>
      </c>
      <c r="AU8" s="222" t="str">
        <f ca="1">RESULTADOS!Y25</f>
        <v/>
      </c>
      <c r="AV8" s="222" t="str">
        <f ca="1">RESULTADOS!Z25</f>
        <v/>
      </c>
      <c r="AW8" s="222" t="str">
        <f ca="1">RESULTADOS!AA25</f>
        <v/>
      </c>
      <c r="AX8" s="222" t="str">
        <f ca="1">RESULTADOS!AB25</f>
        <v/>
      </c>
      <c r="AY8" s="222" t="str">
        <f ca="1">RESULTADOS!AC25</f>
        <v/>
      </c>
      <c r="AZ8" s="222" t="str">
        <f ca="1">RESULTADOS!AD25</f>
        <v/>
      </c>
      <c r="BA8" s="222" t="str">
        <f ca="1">RESULTADOS!AE25</f>
        <v/>
      </c>
      <c r="BB8" s="222" t="str">
        <f ca="1">RESULTADOS!AF25</f>
        <v/>
      </c>
      <c r="BC8" s="222" t="str">
        <f ca="1">RESULTADOS!AG25</f>
        <v/>
      </c>
      <c r="BD8" s="222" t="str">
        <f ca="1">RESULTADOS!AH25</f>
        <v/>
      </c>
      <c r="BE8" s="222" t="str">
        <f ca="1">RESULTADOS!AI25</f>
        <v/>
      </c>
      <c r="BF8" s="222" t="str">
        <f ca="1">RESULTADOS!AJ25</f>
        <v/>
      </c>
      <c r="BG8" s="222" t="str">
        <f ca="1">RESULTADOS!AK25</f>
        <v/>
      </c>
      <c r="BH8" s="222" t="str">
        <f ca="1">RESULTADOS!AL25</f>
        <v/>
      </c>
      <c r="BI8" s="222" t="str">
        <f ca="1">RESULTADOS!AM25</f>
        <v/>
      </c>
      <c r="BJ8" s="222" t="str">
        <f ca="1">RESULTADOS!AN25</f>
        <v/>
      </c>
      <c r="BK8" s="222" t="str">
        <f ca="1">RESULTADOS!AO25</f>
        <v/>
      </c>
      <c r="BL8" s="222" t="str">
        <f ca="1">RESULTADOS!AP25</f>
        <v/>
      </c>
      <c r="BM8" s="222" t="str">
        <f ca="1">RESULTADOS!AQ25</f>
        <v/>
      </c>
      <c r="BN8" s="222" t="str">
        <f ca="1">RESULTADOS!AR25</f>
        <v/>
      </c>
      <c r="BO8" s="222" t="str">
        <f ca="1">RESULTADOS!AS25</f>
        <v/>
      </c>
      <c r="BP8" s="222" t="str">
        <f ca="1">RESULTADOS!AT25</f>
        <v/>
      </c>
      <c r="BQ8" s="222" t="str">
        <f ca="1">RESULTADOS!AU25</f>
        <v/>
      </c>
      <c r="BR8" s="222" t="str">
        <f ca="1">RESULTADOS!AV25</f>
        <v/>
      </c>
      <c r="BS8" s="222" t="str">
        <f ca="1">RESULTADOS!AW25</f>
        <v/>
      </c>
      <c r="BT8" s="222" t="str">
        <f ca="1">RESULTADOS!AX25</f>
        <v/>
      </c>
      <c r="BU8" s="222" t="str">
        <f ca="1">RESULTADOS!AY25</f>
        <v/>
      </c>
      <c r="BV8" s="222" t="str">
        <f ca="1">RESULTADOS!AZ25</f>
        <v/>
      </c>
      <c r="BW8" s="222" t="str">
        <f ca="1">RESULTADOS!BA25</f>
        <v/>
      </c>
      <c r="BX8" s="222" t="str">
        <f ca="1">RESULTADOS!BB25</f>
        <v/>
      </c>
      <c r="BY8" s="222" t="str">
        <f ca="1">RESULTADOS!BC25</f>
        <v/>
      </c>
      <c r="BZ8" s="222" t="str">
        <f ca="1">RESULTADOS!BD25</f>
        <v/>
      </c>
      <c r="CA8" s="222" t="str">
        <f ca="1">RESULTADOS!BE25</f>
        <v/>
      </c>
      <c r="CB8" s="222" t="str">
        <f ca="1">RESULTADOS!BF25</f>
        <v/>
      </c>
      <c r="CC8" s="222" t="str">
        <f ca="1">RESULTADOS!BG25</f>
        <v/>
      </c>
      <c r="CD8" s="222" t="str">
        <f ca="1">RESULTADOS!BH25</f>
        <v/>
      </c>
      <c r="CE8" s="222" t="str">
        <f ca="1">RESULTADOS!BI25</f>
        <v/>
      </c>
      <c r="CF8" s="222" t="str">
        <f ca="1">RESULTADOS!BJ25</f>
        <v/>
      </c>
      <c r="CG8" s="222" t="str">
        <f ca="1">RESULTADOS!BK25</f>
        <v/>
      </c>
      <c r="CH8" s="222" t="str">
        <f ca="1">RESULTADOS!BL25</f>
        <v/>
      </c>
      <c r="CI8" s="222" t="str">
        <f ca="1">RESULTADOS!BM25</f>
        <v/>
      </c>
      <c r="CJ8" s="222" t="str">
        <f ca="1">RESULTADOS!BN25</f>
        <v/>
      </c>
      <c r="CK8" s="222" t="str">
        <f ca="1">RESULTADOS!BO25</f>
        <v/>
      </c>
      <c r="CL8" s="222" t="str">
        <f ca="1">RESULTADOS!BP25</f>
        <v/>
      </c>
      <c r="CM8" s="222" t="str">
        <f ca="1">RESULTADOS!BQ25</f>
        <v/>
      </c>
      <c r="CN8" s="222" t="str">
        <f ca="1">RESULTADOS!BR25</f>
        <v/>
      </c>
      <c r="CO8" s="222" t="str">
        <f ca="1">RESULTADOS!BS25</f>
        <v/>
      </c>
      <c r="CP8" s="222" t="str">
        <f ca="1">RESULTADOS!BT25</f>
        <v/>
      </c>
      <c r="CQ8" s="222" t="str">
        <f ca="1">RESULTADOS!BU25</f>
        <v/>
      </c>
      <c r="CR8" s="222" t="str">
        <f ca="1">RESULTADOS!BV25</f>
        <v/>
      </c>
      <c r="CS8" s="222" t="str">
        <f ca="1">RESULTADOS!BW25</f>
        <v/>
      </c>
      <c r="CT8" s="222" t="str">
        <f ca="1">RESULTADOS!BX25</f>
        <v/>
      </c>
      <c r="CU8" s="222" t="str">
        <f ca="1">RESULTADOS!BY25</f>
        <v/>
      </c>
      <c r="CV8" s="222" t="str">
        <f ca="1">RESULTADOS!BZ25</f>
        <v/>
      </c>
      <c r="CW8" s="222" t="str">
        <f ca="1">RESULTADOS!CA25</f>
        <v/>
      </c>
      <c r="CX8" s="222" t="str">
        <f ca="1">RESULTADOS!CB25</f>
        <v/>
      </c>
      <c r="CY8" s="222" t="str">
        <f ca="1">RESULTADOS!CC25</f>
        <v/>
      </c>
      <c r="CZ8" s="222" t="str">
        <f ca="1">RESULTADOS!CD25</f>
        <v/>
      </c>
      <c r="DA8" s="222" t="str">
        <f ca="1">RESULTADOS!CE25</f>
        <v/>
      </c>
      <c r="DB8" s="222" t="str">
        <f ca="1">RESULTADOS!CF25</f>
        <v/>
      </c>
      <c r="DC8" s="222" t="str">
        <f ca="1">RESULTADOS!CG25</f>
        <v/>
      </c>
      <c r="DD8" s="222" t="str">
        <f ca="1">RESULTADOS!CH25</f>
        <v/>
      </c>
      <c r="DE8" s="222" t="str">
        <f ca="1">RESULTADOS!CI25</f>
        <v/>
      </c>
      <c r="DF8" s="222" t="str">
        <f ca="1">RESULTADOS!CJ25</f>
        <v/>
      </c>
      <c r="DG8" s="222" t="str">
        <f ca="1">RESULTADOS!CK25</f>
        <v/>
      </c>
      <c r="DH8" s="222" t="str">
        <f ca="1">RESULTADOS!CL25</f>
        <v/>
      </c>
      <c r="DI8" s="222" t="str">
        <f ca="1">RESULTADOS!CM25</f>
        <v/>
      </c>
      <c r="DJ8" s="222" t="str">
        <f ca="1">RESULTADOS!CN25</f>
        <v/>
      </c>
      <c r="DK8" s="222" t="str">
        <f ca="1">RESULTADOS!CO25</f>
        <v/>
      </c>
      <c r="DL8" s="222" t="str">
        <f ca="1">RESULTADOS!CP25</f>
        <v/>
      </c>
      <c r="DM8" s="222" t="str">
        <f ca="1">RESULTADOS!CQ25</f>
        <v/>
      </c>
      <c r="DN8" s="222" t="str">
        <f ca="1">RESULTADOS!CR25</f>
        <v/>
      </c>
      <c r="DO8" s="217" t="str">
        <f>RESULTADOS!B41</f>
        <v/>
      </c>
      <c r="DP8" s="217" t="str">
        <f>RESULTADOS!C41</f>
        <v/>
      </c>
      <c r="DQ8" s="217" t="str">
        <f t="shared" si="1"/>
        <v/>
      </c>
      <c r="DR8" s="217" t="str">
        <f t="array" ref="DR8">IFERROR(INDEX('03.Muestra'!$E$8:$E$17,SMALL(IF("Documento no web"='03.Muestra'!$D$8:$D$17,ROW('03.Muestra'!$E$8:$E$17)-MIN(ROW('03.Muestra'!$D$8:$D$17))+1,""),ROW()-2)),"")</f>
        <v/>
      </c>
      <c r="DS8" s="217" t="str">
        <f>RESULTADOS!D41</f>
        <v/>
      </c>
      <c r="DT8" s="217" t="str">
        <f t="array" ref="DT8">IFERROR(INDEX('03.Muestra'!$G$8:$G$17,SMALL(IF("Documento no web"='03.Muestra'!$D$8:$D$17,ROW('03.Muestra'!$G$8:$G$17)-MIN(ROW('03.Muestra'!$D$8:$D$17))+1,""),ROW()-2)),"")</f>
        <v/>
      </c>
      <c r="DU8" s="221" t="str">
        <f t="array" ref="DU8">IFERROR(INDEX('03.Muestra'!$H$8:$H$17,SMALL(IF("Documento no web"='03.Muestra'!$D$8:$D$17,ROW('03.Muestra'!$H$8:$H$17)-MIN(ROW('03.Muestra'!$D$8:$D$17))+1,""),ROW()-2)),"")</f>
        <v/>
      </c>
      <c r="DV8" s="222" t="str">
        <f ca="1">RESULTADOS!E41</f>
        <v/>
      </c>
      <c r="DW8" s="222" t="str">
        <f ca="1">RESULTADOS!F41</f>
        <v/>
      </c>
      <c r="DX8" s="222" t="str">
        <f ca="1">RESULTADOS!G41</f>
        <v/>
      </c>
      <c r="DY8" s="222" t="str">
        <f ca="1">RESULTADOS!H41</f>
        <v/>
      </c>
      <c r="DZ8" s="222" t="str">
        <f ca="1">RESULTADOS!I41</f>
        <v/>
      </c>
      <c r="EA8" s="222" t="str">
        <f ca="1">RESULTADOS!J41</f>
        <v/>
      </c>
      <c r="EB8" s="222" t="str">
        <f ca="1">RESULTADOS!K41</f>
        <v/>
      </c>
      <c r="EC8" s="222" t="str">
        <f ca="1">RESULTADOS!L41</f>
        <v/>
      </c>
      <c r="ED8" s="222" t="str">
        <f ca="1">RESULTADOS!M41</f>
        <v/>
      </c>
      <c r="EE8" s="222" t="str">
        <f ca="1">RESULTADOS!N41</f>
        <v/>
      </c>
      <c r="EF8" s="222" t="str">
        <f ca="1">RESULTADOS!O41</f>
        <v/>
      </c>
      <c r="EG8" s="222" t="str">
        <f ca="1">RESULTADOS!P41</f>
        <v/>
      </c>
      <c r="EH8" s="222" t="str">
        <f ca="1">RESULTADOS!Q41</f>
        <v/>
      </c>
      <c r="EI8" s="222" t="str">
        <f ca="1">RESULTADOS!R41</f>
        <v/>
      </c>
      <c r="EJ8" s="222" t="str">
        <f ca="1">RESULTADOS!S41</f>
        <v/>
      </c>
      <c r="EK8" s="222" t="str">
        <f ca="1">RESULTADOS!T41</f>
        <v/>
      </c>
      <c r="EL8" s="222" t="str">
        <f ca="1">RESULTADOS!U41</f>
        <v/>
      </c>
      <c r="EM8" s="222" t="str">
        <f ca="1">RESULTADOS!V41</f>
        <v/>
      </c>
      <c r="EN8" s="222" t="str">
        <f ca="1">RESULTADOS!W41</f>
        <v/>
      </c>
      <c r="EO8" s="222" t="str">
        <f ca="1">RESULTADOS!X41</f>
        <v/>
      </c>
      <c r="EP8" s="222" t="str">
        <f ca="1">RESULTADOS!Y41</f>
        <v/>
      </c>
      <c r="EQ8" s="222" t="str">
        <f ca="1">RESULTADOS!Z41</f>
        <v/>
      </c>
      <c r="ER8" s="222" t="str">
        <f ca="1">RESULTADOS!AA41</f>
        <v/>
      </c>
      <c r="ES8" s="222" t="str">
        <f ca="1">RESULTADOS!AB41</f>
        <v/>
      </c>
      <c r="ET8" s="222" t="str">
        <f ca="1">RESULTADOS!AC41</f>
        <v/>
      </c>
      <c r="EU8" s="222" t="str">
        <f ca="1">RESULTADOS!AD41</f>
        <v/>
      </c>
      <c r="EV8" s="222" t="str">
        <f ca="1">RESULTADOS!AE41</f>
        <v/>
      </c>
      <c r="EW8" s="222" t="str">
        <f ca="1">RESULTADOS!AF41</f>
        <v/>
      </c>
      <c r="EX8" s="222" t="str">
        <f ca="1">RESULTADOS!AG41</f>
        <v/>
      </c>
      <c r="EY8" s="222" t="str">
        <f ca="1">RESULTADOS!AH41</f>
        <v/>
      </c>
      <c r="EZ8" s="222" t="str">
        <f ca="1">RESULTADOS!AI41</f>
        <v/>
      </c>
      <c r="FA8" s="222" t="str">
        <f ca="1">RESULTADOS!AJ41</f>
        <v/>
      </c>
      <c r="FB8" s="222" t="str">
        <f ca="1">RESULTADOS!AK41</f>
        <v/>
      </c>
      <c r="FC8" s="222" t="str">
        <f ca="1">RESULTADOS!AL41</f>
        <v/>
      </c>
      <c r="FD8" s="222" t="str">
        <f ca="1">RESULTADOS!AM41</f>
        <v/>
      </c>
      <c r="FE8" s="222" t="str">
        <f ca="1">RESULTADOS!AN41</f>
        <v/>
      </c>
      <c r="FF8" s="222" t="str">
        <f ca="1">RESULTADOS!AO41</f>
        <v/>
      </c>
      <c r="FG8" s="222" t="str">
        <f ca="1">RESULTADOS!AP41</f>
        <v/>
      </c>
      <c r="FH8" s="222" t="str">
        <f ca="1">RESULTADOS!AQ41</f>
        <v/>
      </c>
      <c r="FI8" s="222" t="str">
        <f ca="1">RESULTADOS!AR41</f>
        <v/>
      </c>
      <c r="FJ8" s="222" t="str">
        <f ca="1">RESULTADOS!AS41</f>
        <v/>
      </c>
      <c r="FK8" s="222" t="str">
        <f ca="1">RESULTADOS!AT41</f>
        <v/>
      </c>
      <c r="FL8" s="222" t="str">
        <f ca="1">RESULTADOS!AU41</f>
        <v/>
      </c>
      <c r="FM8" s="222" t="str">
        <f ca="1">RESULTADOS!AV41</f>
        <v/>
      </c>
      <c r="FN8" s="222" t="str">
        <f ca="1">RESULTADOS!AW41</f>
        <v/>
      </c>
    </row>
    <row r="9" spans="1:170" ht="12.75" customHeight="1">
      <c r="C9" s="213" t="s">
        <v>17</v>
      </c>
      <c r="D9" s="215" t="str">
        <f>'01.Definición de ámbito'!C13</f>
        <v>Sitios web</v>
      </c>
      <c r="E9" s="213" t="s">
        <v>44</v>
      </c>
      <c r="F9" s="215" t="str">
        <f>'02.Tecnologías'!F11</f>
        <v>No</v>
      </c>
      <c r="G9" s="215">
        <f>'02.Tecnologías'!K19</f>
        <v>0</v>
      </c>
      <c r="H9" s="215">
        <f>'02.Tecnologías'!L19</f>
        <v>0</v>
      </c>
      <c r="I9" s="219"/>
      <c r="J9" s="219"/>
      <c r="K9" s="213"/>
      <c r="L9" s="213"/>
      <c r="M9" s="213"/>
      <c r="T9" s="217" t="str">
        <f>RESULTADOS!B26</f>
        <v/>
      </c>
      <c r="U9" s="217" t="str">
        <f>RESULTADOS!C26</f>
        <v/>
      </c>
      <c r="V9" s="217" t="str">
        <f t="shared" si="0"/>
        <v/>
      </c>
      <c r="W9" s="217"/>
      <c r="X9" s="217" t="str">
        <f>RESULTADOS!D26</f>
        <v/>
      </c>
      <c r="Y9" s="217"/>
      <c r="Z9" s="221"/>
      <c r="AA9" s="222" t="str">
        <f ca="1">RESULTADOS!E26</f>
        <v/>
      </c>
      <c r="AB9" s="222" t="str">
        <f ca="1">RESULTADOS!F26</f>
        <v/>
      </c>
      <c r="AC9" s="222" t="str">
        <f ca="1">RESULTADOS!G26</f>
        <v/>
      </c>
      <c r="AD9" s="222" t="str">
        <f ca="1">RESULTADOS!H26</f>
        <v/>
      </c>
      <c r="AE9" s="222" t="str">
        <f ca="1">RESULTADOS!I26</f>
        <v/>
      </c>
      <c r="AF9" s="222" t="str">
        <f ca="1">RESULTADOS!J26</f>
        <v/>
      </c>
      <c r="AG9" s="222" t="str">
        <f ca="1">RESULTADOS!K26</f>
        <v/>
      </c>
      <c r="AH9" s="222" t="str">
        <f ca="1">RESULTADOS!L26</f>
        <v/>
      </c>
      <c r="AI9" s="222" t="str">
        <f ca="1">RESULTADOS!M26</f>
        <v/>
      </c>
      <c r="AJ9" s="222" t="str">
        <f ca="1">RESULTADOS!N26</f>
        <v/>
      </c>
      <c r="AK9" s="222" t="str">
        <f ca="1">RESULTADOS!O26</f>
        <v/>
      </c>
      <c r="AL9" s="222" t="str">
        <f ca="1">RESULTADOS!P26</f>
        <v/>
      </c>
      <c r="AM9" s="222" t="str">
        <f ca="1">RESULTADOS!Q26</f>
        <v/>
      </c>
      <c r="AN9" s="222" t="str">
        <f ca="1">RESULTADOS!R26</f>
        <v/>
      </c>
      <c r="AO9" s="222" t="str">
        <f ca="1">RESULTADOS!S26</f>
        <v/>
      </c>
      <c r="AP9" s="222" t="str">
        <f ca="1">RESULTADOS!T26</f>
        <v/>
      </c>
      <c r="AQ9" s="222" t="str">
        <f ca="1">RESULTADOS!U26</f>
        <v/>
      </c>
      <c r="AR9" s="222" t="str">
        <f ca="1">RESULTADOS!V26</f>
        <v/>
      </c>
      <c r="AS9" s="222" t="str">
        <f ca="1">RESULTADOS!W26</f>
        <v/>
      </c>
      <c r="AT9" s="222" t="str">
        <f ca="1">RESULTADOS!X26</f>
        <v/>
      </c>
      <c r="AU9" s="222" t="str">
        <f ca="1">RESULTADOS!Y26</f>
        <v/>
      </c>
      <c r="AV9" s="222" t="str">
        <f ca="1">RESULTADOS!Z26</f>
        <v/>
      </c>
      <c r="AW9" s="222" t="str">
        <f ca="1">RESULTADOS!AA26</f>
        <v/>
      </c>
      <c r="AX9" s="222" t="str">
        <f ca="1">RESULTADOS!AB26</f>
        <v/>
      </c>
      <c r="AY9" s="222" t="str">
        <f ca="1">RESULTADOS!AC26</f>
        <v/>
      </c>
      <c r="AZ9" s="222" t="str">
        <f ca="1">RESULTADOS!AD26</f>
        <v/>
      </c>
      <c r="BA9" s="222" t="str">
        <f ca="1">RESULTADOS!AE26</f>
        <v/>
      </c>
      <c r="BB9" s="222" t="str">
        <f ca="1">RESULTADOS!AF26</f>
        <v/>
      </c>
      <c r="BC9" s="222" t="str">
        <f ca="1">RESULTADOS!AG26</f>
        <v/>
      </c>
      <c r="BD9" s="222" t="str">
        <f ca="1">RESULTADOS!AH26</f>
        <v/>
      </c>
      <c r="BE9" s="222" t="str">
        <f ca="1">RESULTADOS!AI26</f>
        <v/>
      </c>
      <c r="BF9" s="222" t="str">
        <f ca="1">RESULTADOS!AJ26</f>
        <v/>
      </c>
      <c r="BG9" s="222" t="str">
        <f ca="1">RESULTADOS!AK26</f>
        <v/>
      </c>
      <c r="BH9" s="222" t="str">
        <f ca="1">RESULTADOS!AL26</f>
        <v/>
      </c>
      <c r="BI9" s="222" t="str">
        <f ca="1">RESULTADOS!AM26</f>
        <v/>
      </c>
      <c r="BJ9" s="222" t="str">
        <f ca="1">RESULTADOS!AN26</f>
        <v/>
      </c>
      <c r="BK9" s="222" t="str">
        <f ca="1">RESULTADOS!AO26</f>
        <v/>
      </c>
      <c r="BL9" s="222" t="str">
        <f ca="1">RESULTADOS!AP26</f>
        <v/>
      </c>
      <c r="BM9" s="222" t="str">
        <f ca="1">RESULTADOS!AQ26</f>
        <v/>
      </c>
      <c r="BN9" s="222" t="str">
        <f ca="1">RESULTADOS!AR26</f>
        <v/>
      </c>
      <c r="BO9" s="222" t="str">
        <f ca="1">RESULTADOS!AS26</f>
        <v/>
      </c>
      <c r="BP9" s="222" t="str">
        <f ca="1">RESULTADOS!AT26</f>
        <v/>
      </c>
      <c r="BQ9" s="222" t="str">
        <f ca="1">RESULTADOS!AU26</f>
        <v/>
      </c>
      <c r="BR9" s="222" t="str">
        <f ca="1">RESULTADOS!AV26</f>
        <v/>
      </c>
      <c r="BS9" s="222" t="str">
        <f ca="1">RESULTADOS!AW26</f>
        <v/>
      </c>
      <c r="BT9" s="222" t="str">
        <f ca="1">RESULTADOS!AX26</f>
        <v/>
      </c>
      <c r="BU9" s="222" t="str">
        <f ca="1">RESULTADOS!AY26</f>
        <v/>
      </c>
      <c r="BV9" s="222" t="str">
        <f ca="1">RESULTADOS!AZ26</f>
        <v/>
      </c>
      <c r="BW9" s="222" t="str">
        <f ca="1">RESULTADOS!BA26</f>
        <v/>
      </c>
      <c r="BX9" s="222" t="str">
        <f ca="1">RESULTADOS!BB26</f>
        <v/>
      </c>
      <c r="BY9" s="222" t="str">
        <f ca="1">RESULTADOS!BC26</f>
        <v/>
      </c>
      <c r="BZ9" s="222" t="str">
        <f ca="1">RESULTADOS!BD26</f>
        <v/>
      </c>
      <c r="CA9" s="222" t="str">
        <f ca="1">RESULTADOS!BE26</f>
        <v/>
      </c>
      <c r="CB9" s="222" t="str">
        <f ca="1">RESULTADOS!BF26</f>
        <v/>
      </c>
      <c r="CC9" s="222" t="str">
        <f ca="1">RESULTADOS!BG26</f>
        <v/>
      </c>
      <c r="CD9" s="222" t="str">
        <f ca="1">RESULTADOS!BH26</f>
        <v/>
      </c>
      <c r="CE9" s="222" t="str">
        <f ca="1">RESULTADOS!BI26</f>
        <v/>
      </c>
      <c r="CF9" s="222" t="str">
        <f ca="1">RESULTADOS!BJ26</f>
        <v/>
      </c>
      <c r="CG9" s="222" t="str">
        <f ca="1">RESULTADOS!BK26</f>
        <v/>
      </c>
      <c r="CH9" s="222" t="str">
        <f ca="1">RESULTADOS!BL26</f>
        <v/>
      </c>
      <c r="CI9" s="222" t="str">
        <f ca="1">RESULTADOS!BM26</f>
        <v/>
      </c>
      <c r="CJ9" s="222" t="str">
        <f ca="1">RESULTADOS!BN26</f>
        <v/>
      </c>
      <c r="CK9" s="222" t="str">
        <f ca="1">RESULTADOS!BO26</f>
        <v/>
      </c>
      <c r="CL9" s="222" t="str">
        <f ca="1">RESULTADOS!BP26</f>
        <v/>
      </c>
      <c r="CM9" s="222" t="str">
        <f ca="1">RESULTADOS!BQ26</f>
        <v/>
      </c>
      <c r="CN9" s="222" t="str">
        <f ca="1">RESULTADOS!BR26</f>
        <v/>
      </c>
      <c r="CO9" s="222" t="str">
        <f ca="1">RESULTADOS!BS26</f>
        <v/>
      </c>
      <c r="CP9" s="222" t="str">
        <f ca="1">RESULTADOS!BT26</f>
        <v/>
      </c>
      <c r="CQ9" s="222" t="str">
        <f ca="1">RESULTADOS!BU26</f>
        <v/>
      </c>
      <c r="CR9" s="222" t="str">
        <f ca="1">RESULTADOS!BV26</f>
        <v/>
      </c>
      <c r="CS9" s="222" t="str">
        <f ca="1">RESULTADOS!BW26</f>
        <v/>
      </c>
      <c r="CT9" s="222" t="str">
        <f ca="1">RESULTADOS!BX26</f>
        <v/>
      </c>
      <c r="CU9" s="222" t="str">
        <f ca="1">RESULTADOS!BY26</f>
        <v/>
      </c>
      <c r="CV9" s="222" t="str">
        <f ca="1">RESULTADOS!BZ26</f>
        <v/>
      </c>
      <c r="CW9" s="222" t="str">
        <f ca="1">RESULTADOS!CA26</f>
        <v/>
      </c>
      <c r="CX9" s="222" t="str">
        <f ca="1">RESULTADOS!CB26</f>
        <v/>
      </c>
      <c r="CY9" s="222" t="str">
        <f ca="1">RESULTADOS!CC26</f>
        <v/>
      </c>
      <c r="CZ9" s="222" t="str">
        <f ca="1">RESULTADOS!CD26</f>
        <v/>
      </c>
      <c r="DA9" s="222" t="str">
        <f ca="1">RESULTADOS!CE26</f>
        <v/>
      </c>
      <c r="DB9" s="222" t="str">
        <f ca="1">RESULTADOS!CF26</f>
        <v/>
      </c>
      <c r="DC9" s="222" t="str">
        <f ca="1">RESULTADOS!CG26</f>
        <v/>
      </c>
      <c r="DD9" s="222" t="str">
        <f ca="1">RESULTADOS!CH26</f>
        <v/>
      </c>
      <c r="DE9" s="222" t="str">
        <f ca="1">RESULTADOS!CI26</f>
        <v/>
      </c>
      <c r="DF9" s="222" t="str">
        <f ca="1">RESULTADOS!CJ26</f>
        <v/>
      </c>
      <c r="DG9" s="222" t="str">
        <f ca="1">RESULTADOS!CK26</f>
        <v/>
      </c>
      <c r="DH9" s="222" t="str">
        <f ca="1">RESULTADOS!CL26</f>
        <v/>
      </c>
      <c r="DI9" s="222" t="str">
        <f ca="1">RESULTADOS!CM26</f>
        <v/>
      </c>
      <c r="DJ9" s="222" t="str">
        <f ca="1">RESULTADOS!CN26</f>
        <v/>
      </c>
      <c r="DK9" s="222" t="str">
        <f ca="1">RESULTADOS!CO26</f>
        <v/>
      </c>
      <c r="DL9" s="222" t="str">
        <f ca="1">RESULTADOS!CP26</f>
        <v/>
      </c>
      <c r="DM9" s="222" t="str">
        <f ca="1">RESULTADOS!CQ26</f>
        <v/>
      </c>
      <c r="DN9" s="222" t="str">
        <f ca="1">RESULTADOS!CR26</f>
        <v/>
      </c>
      <c r="DO9" s="217" t="str">
        <f>RESULTADOS!B42</f>
        <v/>
      </c>
      <c r="DP9" s="217" t="str">
        <f>RESULTADOS!C42</f>
        <v/>
      </c>
      <c r="DQ9" s="217" t="str">
        <f t="shared" si="1"/>
        <v/>
      </c>
      <c r="DR9" s="217" t="str">
        <f t="array" ref="DR9">IFERROR(INDEX('03.Muestra'!$E$8:$E$17,SMALL(IF("Documento no web"='03.Muestra'!$D$8:$D$17,ROW('03.Muestra'!$E$8:$E$17)-MIN(ROW('03.Muestra'!$D$8:$D$17))+1,""),ROW()-2)),"")</f>
        <v/>
      </c>
      <c r="DS9" s="217" t="str">
        <f>RESULTADOS!D42</f>
        <v/>
      </c>
      <c r="DT9" s="217" t="str">
        <f t="array" ref="DT9">IFERROR(INDEX('03.Muestra'!$G$8:$G$17,SMALL(IF("Documento no web"='03.Muestra'!$D$8:$D$17,ROW('03.Muestra'!$G$8:$G$17)-MIN(ROW('03.Muestra'!$D$8:$D$17))+1,""),ROW()-2)),"")</f>
        <v/>
      </c>
      <c r="DU9" s="221" t="str">
        <f t="array" ref="DU9">IFERROR(INDEX('03.Muestra'!$H$8:$H$17,SMALL(IF("Documento no web"='03.Muestra'!$D$8:$D$17,ROW('03.Muestra'!$H$8:$H$17)-MIN(ROW('03.Muestra'!$D$8:$D$17))+1,""),ROW()-2)),"")</f>
        <v/>
      </c>
      <c r="DV9" s="222" t="str">
        <f ca="1">RESULTADOS!E42</f>
        <v/>
      </c>
      <c r="DW9" s="222" t="str">
        <f ca="1">RESULTADOS!F42</f>
        <v/>
      </c>
      <c r="DX9" s="222" t="str">
        <f ca="1">RESULTADOS!G42</f>
        <v/>
      </c>
      <c r="DY9" s="222" t="str">
        <f ca="1">RESULTADOS!H42</f>
        <v/>
      </c>
      <c r="DZ9" s="222" t="str">
        <f ca="1">RESULTADOS!I42</f>
        <v/>
      </c>
      <c r="EA9" s="222" t="str">
        <f ca="1">RESULTADOS!J42</f>
        <v/>
      </c>
      <c r="EB9" s="222" t="str">
        <f ca="1">RESULTADOS!K42</f>
        <v/>
      </c>
      <c r="EC9" s="222" t="str">
        <f ca="1">RESULTADOS!L42</f>
        <v/>
      </c>
      <c r="ED9" s="222" t="str">
        <f ca="1">RESULTADOS!M42</f>
        <v/>
      </c>
      <c r="EE9" s="222" t="str">
        <f ca="1">RESULTADOS!N42</f>
        <v/>
      </c>
      <c r="EF9" s="222" t="str">
        <f ca="1">RESULTADOS!O42</f>
        <v/>
      </c>
      <c r="EG9" s="222" t="str">
        <f ca="1">RESULTADOS!P42</f>
        <v/>
      </c>
      <c r="EH9" s="222" t="str">
        <f ca="1">RESULTADOS!Q42</f>
        <v/>
      </c>
      <c r="EI9" s="222" t="str">
        <f ca="1">RESULTADOS!R42</f>
        <v/>
      </c>
      <c r="EJ9" s="222" t="str">
        <f ca="1">RESULTADOS!S42</f>
        <v/>
      </c>
      <c r="EK9" s="222" t="str">
        <f ca="1">RESULTADOS!T42</f>
        <v/>
      </c>
      <c r="EL9" s="222" t="str">
        <f ca="1">RESULTADOS!U42</f>
        <v/>
      </c>
      <c r="EM9" s="222" t="str">
        <f ca="1">RESULTADOS!V42</f>
        <v/>
      </c>
      <c r="EN9" s="222" t="str">
        <f ca="1">RESULTADOS!W42</f>
        <v/>
      </c>
      <c r="EO9" s="222" t="str">
        <f ca="1">RESULTADOS!X42</f>
        <v/>
      </c>
      <c r="EP9" s="222" t="str">
        <f ca="1">RESULTADOS!Y42</f>
        <v/>
      </c>
      <c r="EQ9" s="222" t="str">
        <f ca="1">RESULTADOS!Z42</f>
        <v/>
      </c>
      <c r="ER9" s="222" t="str">
        <f ca="1">RESULTADOS!AA42</f>
        <v/>
      </c>
      <c r="ES9" s="222" t="str">
        <f ca="1">RESULTADOS!AB42</f>
        <v/>
      </c>
      <c r="ET9" s="222" t="str">
        <f ca="1">RESULTADOS!AC42</f>
        <v/>
      </c>
      <c r="EU9" s="222" t="str">
        <f ca="1">RESULTADOS!AD42</f>
        <v/>
      </c>
      <c r="EV9" s="222" t="str">
        <f ca="1">RESULTADOS!AE42</f>
        <v/>
      </c>
      <c r="EW9" s="222" t="str">
        <f ca="1">RESULTADOS!AF42</f>
        <v/>
      </c>
      <c r="EX9" s="222" t="str">
        <f ca="1">RESULTADOS!AG42</f>
        <v/>
      </c>
      <c r="EY9" s="222" t="str">
        <f ca="1">RESULTADOS!AH42</f>
        <v/>
      </c>
      <c r="EZ9" s="222" t="str">
        <f ca="1">RESULTADOS!AI42</f>
        <v/>
      </c>
      <c r="FA9" s="222" t="str">
        <f ca="1">RESULTADOS!AJ42</f>
        <v/>
      </c>
      <c r="FB9" s="222" t="str">
        <f ca="1">RESULTADOS!AK42</f>
        <v/>
      </c>
      <c r="FC9" s="222" t="str">
        <f ca="1">RESULTADOS!AL42</f>
        <v/>
      </c>
      <c r="FD9" s="222" t="str">
        <f ca="1">RESULTADOS!AM42</f>
        <v/>
      </c>
      <c r="FE9" s="222" t="str">
        <f ca="1">RESULTADOS!AN42</f>
        <v/>
      </c>
      <c r="FF9" s="222" t="str">
        <f ca="1">RESULTADOS!AO42</f>
        <v/>
      </c>
      <c r="FG9" s="222" t="str">
        <f ca="1">RESULTADOS!AP42</f>
        <v/>
      </c>
      <c r="FH9" s="222" t="str">
        <f ca="1">RESULTADOS!AQ42</f>
        <v/>
      </c>
      <c r="FI9" s="222" t="str">
        <f ca="1">RESULTADOS!AR42</f>
        <v/>
      </c>
      <c r="FJ9" s="222" t="str">
        <f ca="1">RESULTADOS!AS42</f>
        <v/>
      </c>
      <c r="FK9" s="222" t="str">
        <f ca="1">RESULTADOS!AT42</f>
        <v/>
      </c>
      <c r="FL9" s="222" t="str">
        <f ca="1">RESULTADOS!AU42</f>
        <v/>
      </c>
      <c r="FM9" s="222" t="str">
        <f ca="1">RESULTADOS!AV42</f>
        <v/>
      </c>
      <c r="FN9" s="222" t="str">
        <f ca="1">RESULTADOS!AW42</f>
        <v/>
      </c>
    </row>
    <row r="10" spans="1:170" ht="12.75" customHeight="1">
      <c r="C10" s="213" t="s">
        <v>19</v>
      </c>
      <c r="D10" s="215" t="str">
        <f>'01.Definición de ámbito'!C15</f>
        <v>Pigmento arte y diseño</v>
      </c>
      <c r="E10" s="213" t="s">
        <v>47</v>
      </c>
      <c r="F10" s="215" t="str">
        <f>'02.Tecnologías'!F12</f>
        <v>No</v>
      </c>
      <c r="G10" s="215">
        <f>'02.Tecnologías'!K20</f>
        <v>0</v>
      </c>
      <c r="H10" s="215">
        <f>'02.Tecnologías'!L20</f>
        <v>0</v>
      </c>
      <c r="I10" s="219"/>
      <c r="J10" s="219"/>
      <c r="K10" s="213" t="s">
        <v>484</v>
      </c>
      <c r="L10" s="213"/>
      <c r="M10" s="213"/>
      <c r="T10" s="217" t="str">
        <f>RESULTADOS!B27</f>
        <v/>
      </c>
      <c r="U10" s="217" t="str">
        <f>RESULTADOS!C27</f>
        <v/>
      </c>
      <c r="V10" s="217" t="str">
        <f t="shared" si="0"/>
        <v/>
      </c>
      <c r="W10" s="217"/>
      <c r="X10" s="217" t="str">
        <f>RESULTADOS!D27</f>
        <v/>
      </c>
      <c r="Y10" s="217"/>
      <c r="Z10" s="221"/>
      <c r="AA10" s="222" t="str">
        <f ca="1">RESULTADOS!E27</f>
        <v/>
      </c>
      <c r="AB10" s="222" t="str">
        <f ca="1">RESULTADOS!F27</f>
        <v/>
      </c>
      <c r="AC10" s="222" t="str">
        <f ca="1">RESULTADOS!G27</f>
        <v/>
      </c>
      <c r="AD10" s="222" t="str">
        <f ca="1">RESULTADOS!H27</f>
        <v/>
      </c>
      <c r="AE10" s="222" t="str">
        <f ca="1">RESULTADOS!I27</f>
        <v/>
      </c>
      <c r="AF10" s="222" t="str">
        <f ca="1">RESULTADOS!J27</f>
        <v/>
      </c>
      <c r="AG10" s="222" t="str">
        <f ca="1">RESULTADOS!K27</f>
        <v/>
      </c>
      <c r="AH10" s="222" t="str">
        <f ca="1">RESULTADOS!L27</f>
        <v/>
      </c>
      <c r="AI10" s="222" t="str">
        <f ca="1">RESULTADOS!M27</f>
        <v/>
      </c>
      <c r="AJ10" s="222" t="str">
        <f ca="1">RESULTADOS!N27</f>
        <v/>
      </c>
      <c r="AK10" s="222" t="str">
        <f ca="1">RESULTADOS!O27</f>
        <v/>
      </c>
      <c r="AL10" s="222" t="str">
        <f ca="1">RESULTADOS!P27</f>
        <v/>
      </c>
      <c r="AM10" s="222" t="str">
        <f ca="1">RESULTADOS!Q27</f>
        <v/>
      </c>
      <c r="AN10" s="222" t="str">
        <f ca="1">RESULTADOS!R27</f>
        <v/>
      </c>
      <c r="AO10" s="222" t="str">
        <f ca="1">RESULTADOS!S27</f>
        <v/>
      </c>
      <c r="AP10" s="222" t="str">
        <f ca="1">RESULTADOS!T27</f>
        <v/>
      </c>
      <c r="AQ10" s="222" t="str">
        <f ca="1">RESULTADOS!U27</f>
        <v/>
      </c>
      <c r="AR10" s="222" t="str">
        <f ca="1">RESULTADOS!V27</f>
        <v/>
      </c>
      <c r="AS10" s="222" t="str">
        <f ca="1">RESULTADOS!W27</f>
        <v/>
      </c>
      <c r="AT10" s="222" t="str">
        <f ca="1">RESULTADOS!X27</f>
        <v/>
      </c>
      <c r="AU10" s="222" t="str">
        <f ca="1">RESULTADOS!Y27</f>
        <v/>
      </c>
      <c r="AV10" s="222" t="str">
        <f ca="1">RESULTADOS!Z27</f>
        <v/>
      </c>
      <c r="AW10" s="222" t="str">
        <f ca="1">RESULTADOS!AA27</f>
        <v/>
      </c>
      <c r="AX10" s="222" t="str">
        <f ca="1">RESULTADOS!AB27</f>
        <v/>
      </c>
      <c r="AY10" s="222" t="str">
        <f ca="1">RESULTADOS!AC27</f>
        <v/>
      </c>
      <c r="AZ10" s="222" t="str">
        <f ca="1">RESULTADOS!AD27</f>
        <v/>
      </c>
      <c r="BA10" s="222" t="str">
        <f ca="1">RESULTADOS!AE27</f>
        <v/>
      </c>
      <c r="BB10" s="222" t="str">
        <f ca="1">RESULTADOS!AF27</f>
        <v/>
      </c>
      <c r="BC10" s="222" t="str">
        <f ca="1">RESULTADOS!AG27</f>
        <v/>
      </c>
      <c r="BD10" s="222" t="str">
        <f ca="1">RESULTADOS!AH27</f>
        <v/>
      </c>
      <c r="BE10" s="222" t="str">
        <f ca="1">RESULTADOS!AI27</f>
        <v/>
      </c>
      <c r="BF10" s="222" t="str">
        <f ca="1">RESULTADOS!AJ27</f>
        <v/>
      </c>
      <c r="BG10" s="222" t="str">
        <f ca="1">RESULTADOS!AK27</f>
        <v/>
      </c>
      <c r="BH10" s="222" t="str">
        <f ca="1">RESULTADOS!AL27</f>
        <v/>
      </c>
      <c r="BI10" s="222" t="str">
        <f ca="1">RESULTADOS!AM27</f>
        <v/>
      </c>
      <c r="BJ10" s="222" t="str">
        <f ca="1">RESULTADOS!AN27</f>
        <v/>
      </c>
      <c r="BK10" s="222" t="str">
        <f ca="1">RESULTADOS!AO27</f>
        <v/>
      </c>
      <c r="BL10" s="222" t="str">
        <f ca="1">RESULTADOS!AP27</f>
        <v/>
      </c>
      <c r="BM10" s="222" t="str">
        <f ca="1">RESULTADOS!AQ27</f>
        <v/>
      </c>
      <c r="BN10" s="222" t="str">
        <f ca="1">RESULTADOS!AR27</f>
        <v/>
      </c>
      <c r="BO10" s="222" t="str">
        <f ca="1">RESULTADOS!AS27</f>
        <v/>
      </c>
      <c r="BP10" s="222" t="str">
        <f ca="1">RESULTADOS!AT27</f>
        <v/>
      </c>
      <c r="BQ10" s="222" t="str">
        <f ca="1">RESULTADOS!AU27</f>
        <v/>
      </c>
      <c r="BR10" s="222" t="str">
        <f ca="1">RESULTADOS!AV27</f>
        <v/>
      </c>
      <c r="BS10" s="222" t="str">
        <f ca="1">RESULTADOS!AW27</f>
        <v/>
      </c>
      <c r="BT10" s="222" t="str">
        <f ca="1">RESULTADOS!AX27</f>
        <v/>
      </c>
      <c r="BU10" s="222" t="str">
        <f ca="1">RESULTADOS!AY27</f>
        <v/>
      </c>
      <c r="BV10" s="222" t="str">
        <f ca="1">RESULTADOS!AZ27</f>
        <v/>
      </c>
      <c r="BW10" s="222" t="str">
        <f ca="1">RESULTADOS!BA27</f>
        <v/>
      </c>
      <c r="BX10" s="222" t="str">
        <f ca="1">RESULTADOS!BB27</f>
        <v/>
      </c>
      <c r="BY10" s="222" t="str">
        <f ca="1">RESULTADOS!BC27</f>
        <v/>
      </c>
      <c r="BZ10" s="222" t="str">
        <f ca="1">RESULTADOS!BD27</f>
        <v/>
      </c>
      <c r="CA10" s="222" t="str">
        <f ca="1">RESULTADOS!BE27</f>
        <v/>
      </c>
      <c r="CB10" s="222" t="str">
        <f ca="1">RESULTADOS!BF27</f>
        <v/>
      </c>
      <c r="CC10" s="222" t="str">
        <f ca="1">RESULTADOS!BG27</f>
        <v/>
      </c>
      <c r="CD10" s="222" t="str">
        <f ca="1">RESULTADOS!BH27</f>
        <v/>
      </c>
      <c r="CE10" s="222" t="str">
        <f ca="1">RESULTADOS!BI27</f>
        <v/>
      </c>
      <c r="CF10" s="222" t="str">
        <f ca="1">RESULTADOS!BJ27</f>
        <v/>
      </c>
      <c r="CG10" s="222" t="str">
        <f ca="1">RESULTADOS!BK27</f>
        <v/>
      </c>
      <c r="CH10" s="222" t="str">
        <f ca="1">RESULTADOS!BL27</f>
        <v/>
      </c>
      <c r="CI10" s="222" t="str">
        <f ca="1">RESULTADOS!BM27</f>
        <v/>
      </c>
      <c r="CJ10" s="222" t="str">
        <f ca="1">RESULTADOS!BN27</f>
        <v/>
      </c>
      <c r="CK10" s="222" t="str">
        <f ca="1">RESULTADOS!BO27</f>
        <v/>
      </c>
      <c r="CL10" s="222" t="str">
        <f ca="1">RESULTADOS!BP27</f>
        <v/>
      </c>
      <c r="CM10" s="222" t="str">
        <f ca="1">RESULTADOS!BQ27</f>
        <v/>
      </c>
      <c r="CN10" s="222" t="str">
        <f ca="1">RESULTADOS!BR27</f>
        <v/>
      </c>
      <c r="CO10" s="222" t="str">
        <f ca="1">RESULTADOS!BS27</f>
        <v/>
      </c>
      <c r="CP10" s="222" t="str">
        <f ca="1">RESULTADOS!BT27</f>
        <v/>
      </c>
      <c r="CQ10" s="222" t="str">
        <f ca="1">RESULTADOS!BU27</f>
        <v/>
      </c>
      <c r="CR10" s="222" t="str">
        <f ca="1">RESULTADOS!BV27</f>
        <v/>
      </c>
      <c r="CS10" s="222" t="str">
        <f ca="1">RESULTADOS!BW27</f>
        <v/>
      </c>
      <c r="CT10" s="222" t="str">
        <f ca="1">RESULTADOS!BX27</f>
        <v/>
      </c>
      <c r="CU10" s="222" t="str">
        <f ca="1">RESULTADOS!BY27</f>
        <v/>
      </c>
      <c r="CV10" s="222" t="str">
        <f ca="1">RESULTADOS!BZ27</f>
        <v/>
      </c>
      <c r="CW10" s="222" t="str">
        <f ca="1">RESULTADOS!CA27</f>
        <v/>
      </c>
      <c r="CX10" s="222" t="str">
        <f ca="1">RESULTADOS!CB27</f>
        <v/>
      </c>
      <c r="CY10" s="222" t="str">
        <f ca="1">RESULTADOS!CC27</f>
        <v/>
      </c>
      <c r="CZ10" s="222" t="str">
        <f ca="1">RESULTADOS!CD27</f>
        <v/>
      </c>
      <c r="DA10" s="222" t="str">
        <f ca="1">RESULTADOS!CE27</f>
        <v/>
      </c>
      <c r="DB10" s="222" t="str">
        <f ca="1">RESULTADOS!CF27</f>
        <v/>
      </c>
      <c r="DC10" s="222" t="str">
        <f ca="1">RESULTADOS!CG27</f>
        <v/>
      </c>
      <c r="DD10" s="222" t="str">
        <f ca="1">RESULTADOS!CH27</f>
        <v/>
      </c>
      <c r="DE10" s="222" t="str">
        <f ca="1">RESULTADOS!CI27</f>
        <v/>
      </c>
      <c r="DF10" s="222" t="str">
        <f ca="1">RESULTADOS!CJ27</f>
        <v/>
      </c>
      <c r="DG10" s="222" t="str">
        <f ca="1">RESULTADOS!CK27</f>
        <v/>
      </c>
      <c r="DH10" s="222" t="str">
        <f ca="1">RESULTADOS!CL27</f>
        <v/>
      </c>
      <c r="DI10" s="222" t="str">
        <f ca="1">RESULTADOS!CM27</f>
        <v/>
      </c>
      <c r="DJ10" s="222" t="str">
        <f ca="1">RESULTADOS!CN27</f>
        <v/>
      </c>
      <c r="DK10" s="222" t="str">
        <f ca="1">RESULTADOS!CO27</f>
        <v/>
      </c>
      <c r="DL10" s="222" t="str">
        <f ca="1">RESULTADOS!CP27</f>
        <v/>
      </c>
      <c r="DM10" s="222" t="str">
        <f ca="1">RESULTADOS!CQ27</f>
        <v/>
      </c>
      <c r="DN10" s="222" t="str">
        <f ca="1">RESULTADOS!CR27</f>
        <v/>
      </c>
      <c r="DO10" s="217" t="str">
        <f>RESULTADOS!B43</f>
        <v/>
      </c>
      <c r="DP10" s="217" t="str">
        <f>RESULTADOS!C43</f>
        <v/>
      </c>
      <c r="DQ10" s="217" t="str">
        <f t="shared" si="1"/>
        <v/>
      </c>
      <c r="DR10" s="217" t="str">
        <f t="array" ref="DR10">IFERROR(INDEX('03.Muestra'!$E$8:$E$17,SMALL(IF("Documento no web"='03.Muestra'!$D$8:$D$17,ROW('03.Muestra'!$E$8:$E$17)-MIN(ROW('03.Muestra'!$D$8:$D$17))+1,""),ROW()-2)),"")</f>
        <v/>
      </c>
      <c r="DS10" s="217" t="str">
        <f>RESULTADOS!D43</f>
        <v/>
      </c>
      <c r="DT10" s="217" t="str">
        <f t="array" ref="DT10">IFERROR(INDEX('03.Muestra'!$G$8:$G$17,SMALL(IF("Documento no web"='03.Muestra'!$D$8:$D$17,ROW('03.Muestra'!$G$8:$G$17)-MIN(ROW('03.Muestra'!$D$8:$D$17))+1,""),ROW()-2)),"")</f>
        <v/>
      </c>
      <c r="DU10" s="221" t="str">
        <f t="array" ref="DU10">IFERROR(INDEX('03.Muestra'!$H$8:$H$17,SMALL(IF("Documento no web"='03.Muestra'!$D$8:$D$17,ROW('03.Muestra'!$H$8:$H$17)-MIN(ROW('03.Muestra'!$D$8:$D$17))+1,""),ROW()-2)),"")</f>
        <v/>
      </c>
      <c r="DV10" s="222" t="str">
        <f ca="1">RESULTADOS!E43</f>
        <v/>
      </c>
      <c r="DW10" s="222" t="str">
        <f ca="1">RESULTADOS!F43</f>
        <v/>
      </c>
      <c r="DX10" s="222" t="str">
        <f ca="1">RESULTADOS!G43</f>
        <v/>
      </c>
      <c r="DY10" s="222" t="str">
        <f ca="1">RESULTADOS!H43</f>
        <v/>
      </c>
      <c r="DZ10" s="222" t="str">
        <f ca="1">RESULTADOS!I43</f>
        <v/>
      </c>
      <c r="EA10" s="222" t="str">
        <f ca="1">RESULTADOS!J43</f>
        <v/>
      </c>
      <c r="EB10" s="222" t="str">
        <f ca="1">RESULTADOS!K43</f>
        <v/>
      </c>
      <c r="EC10" s="222" t="str">
        <f ca="1">RESULTADOS!L43</f>
        <v/>
      </c>
      <c r="ED10" s="222" t="str">
        <f ca="1">RESULTADOS!M43</f>
        <v/>
      </c>
      <c r="EE10" s="222" t="str">
        <f ca="1">RESULTADOS!N43</f>
        <v/>
      </c>
      <c r="EF10" s="222" t="str">
        <f ca="1">RESULTADOS!O43</f>
        <v/>
      </c>
      <c r="EG10" s="222" t="str">
        <f ca="1">RESULTADOS!P43</f>
        <v/>
      </c>
      <c r="EH10" s="222" t="str">
        <f ca="1">RESULTADOS!Q43</f>
        <v/>
      </c>
      <c r="EI10" s="222" t="str">
        <f ca="1">RESULTADOS!R43</f>
        <v/>
      </c>
      <c r="EJ10" s="222" t="str">
        <f ca="1">RESULTADOS!S43</f>
        <v/>
      </c>
      <c r="EK10" s="222" t="str">
        <f ca="1">RESULTADOS!T43</f>
        <v/>
      </c>
      <c r="EL10" s="222" t="str">
        <f ca="1">RESULTADOS!U43</f>
        <v/>
      </c>
      <c r="EM10" s="222" t="str">
        <f ca="1">RESULTADOS!V43</f>
        <v/>
      </c>
      <c r="EN10" s="222" t="str">
        <f ca="1">RESULTADOS!W43</f>
        <v/>
      </c>
      <c r="EO10" s="222" t="str">
        <f ca="1">RESULTADOS!X43</f>
        <v/>
      </c>
      <c r="EP10" s="222" t="str">
        <f ca="1">RESULTADOS!Y43</f>
        <v/>
      </c>
      <c r="EQ10" s="222" t="str">
        <f ca="1">RESULTADOS!Z43</f>
        <v/>
      </c>
      <c r="ER10" s="222" t="str">
        <f ca="1">RESULTADOS!AA43</f>
        <v/>
      </c>
      <c r="ES10" s="222" t="str">
        <f ca="1">RESULTADOS!AB43</f>
        <v/>
      </c>
      <c r="ET10" s="222" t="str">
        <f ca="1">RESULTADOS!AC43</f>
        <v/>
      </c>
      <c r="EU10" s="222" t="str">
        <f ca="1">RESULTADOS!AD43</f>
        <v/>
      </c>
      <c r="EV10" s="222" t="str">
        <f ca="1">RESULTADOS!AE43</f>
        <v/>
      </c>
      <c r="EW10" s="222" t="str">
        <f ca="1">RESULTADOS!AF43</f>
        <v/>
      </c>
      <c r="EX10" s="222" t="str">
        <f ca="1">RESULTADOS!AG43</f>
        <v/>
      </c>
      <c r="EY10" s="222" t="str">
        <f ca="1">RESULTADOS!AH43</f>
        <v/>
      </c>
      <c r="EZ10" s="222" t="str">
        <f ca="1">RESULTADOS!AI43</f>
        <v/>
      </c>
      <c r="FA10" s="222" t="str">
        <f ca="1">RESULTADOS!AJ43</f>
        <v/>
      </c>
      <c r="FB10" s="222" t="str">
        <f ca="1">RESULTADOS!AK43</f>
        <v/>
      </c>
      <c r="FC10" s="222" t="str">
        <f ca="1">RESULTADOS!AL43</f>
        <v/>
      </c>
      <c r="FD10" s="222" t="str">
        <f ca="1">RESULTADOS!AM43</f>
        <v/>
      </c>
      <c r="FE10" s="222" t="str">
        <f ca="1">RESULTADOS!AN43</f>
        <v/>
      </c>
      <c r="FF10" s="222" t="str">
        <f ca="1">RESULTADOS!AO43</f>
        <v/>
      </c>
      <c r="FG10" s="222" t="str">
        <f ca="1">RESULTADOS!AP43</f>
        <v/>
      </c>
      <c r="FH10" s="222" t="str">
        <f ca="1">RESULTADOS!AQ43</f>
        <v/>
      </c>
      <c r="FI10" s="222" t="str">
        <f ca="1">RESULTADOS!AR43</f>
        <v/>
      </c>
      <c r="FJ10" s="222" t="str">
        <f ca="1">RESULTADOS!AS43</f>
        <v/>
      </c>
      <c r="FK10" s="222" t="str">
        <f ca="1">RESULTADOS!AT43</f>
        <v/>
      </c>
      <c r="FL10" s="222" t="str">
        <f ca="1">RESULTADOS!AU43</f>
        <v/>
      </c>
      <c r="FM10" s="222" t="str">
        <f ca="1">RESULTADOS!AV43</f>
        <v/>
      </c>
      <c r="FN10" s="222" t="str">
        <f ca="1">RESULTADOS!AW43</f>
        <v/>
      </c>
    </row>
    <row r="11" spans="1:170" ht="12.75" customHeight="1">
      <c r="C11" s="213" t="s">
        <v>20</v>
      </c>
      <c r="D11" s="218" t="str">
        <f>'01.Definición de ámbito'!C17</f>
        <v>www.pigmentoayd.com</v>
      </c>
      <c r="E11" s="213" t="s">
        <v>52</v>
      </c>
      <c r="F11" s="215" t="str">
        <f>'02.Tecnologías'!F13</f>
        <v>No</v>
      </c>
      <c r="G11" s="215">
        <f>'02.Tecnologías'!K21</f>
        <v>0</v>
      </c>
      <c r="H11" s="215">
        <f>'02.Tecnologías'!L21</f>
        <v>0</v>
      </c>
      <c r="I11" s="219"/>
      <c r="J11" s="219"/>
      <c r="K11" s="213" t="s">
        <v>256</v>
      </c>
      <c r="L11" s="213"/>
      <c r="M11" s="213"/>
      <c r="N11" s="213"/>
      <c r="O11" s="213"/>
      <c r="P11" s="213"/>
      <c r="T11" s="217" t="str">
        <f>RESULTADOS!B28</f>
        <v/>
      </c>
      <c r="U11" s="217" t="str">
        <f>RESULTADOS!C28</f>
        <v/>
      </c>
      <c r="V11" s="217" t="str">
        <f t="shared" si="0"/>
        <v/>
      </c>
      <c r="W11" s="217"/>
      <c r="X11" s="217" t="str">
        <f>RESULTADOS!D28</f>
        <v/>
      </c>
      <c r="Y11" s="217"/>
      <c r="Z11" s="221"/>
      <c r="AA11" s="222" t="str">
        <f ca="1">RESULTADOS!E28</f>
        <v/>
      </c>
      <c r="AB11" s="222" t="str">
        <f ca="1">RESULTADOS!F28</f>
        <v/>
      </c>
      <c r="AC11" s="222" t="str">
        <f ca="1">RESULTADOS!G28</f>
        <v/>
      </c>
      <c r="AD11" s="222" t="str">
        <f ca="1">RESULTADOS!H28</f>
        <v/>
      </c>
      <c r="AE11" s="222" t="str">
        <f ca="1">RESULTADOS!I28</f>
        <v/>
      </c>
      <c r="AF11" s="222" t="str">
        <f ca="1">RESULTADOS!J28</f>
        <v/>
      </c>
      <c r="AG11" s="222" t="str">
        <f ca="1">RESULTADOS!K28</f>
        <v/>
      </c>
      <c r="AH11" s="222" t="str">
        <f ca="1">RESULTADOS!L28</f>
        <v/>
      </c>
      <c r="AI11" s="222" t="str">
        <f ca="1">RESULTADOS!M28</f>
        <v/>
      </c>
      <c r="AJ11" s="222" t="str">
        <f ca="1">RESULTADOS!N28</f>
        <v/>
      </c>
      <c r="AK11" s="222" t="str">
        <f ca="1">RESULTADOS!O28</f>
        <v/>
      </c>
      <c r="AL11" s="222" t="str">
        <f ca="1">RESULTADOS!P28</f>
        <v/>
      </c>
      <c r="AM11" s="222" t="str">
        <f ca="1">RESULTADOS!Q28</f>
        <v/>
      </c>
      <c r="AN11" s="222" t="str">
        <f ca="1">RESULTADOS!R28</f>
        <v/>
      </c>
      <c r="AO11" s="222" t="str">
        <f ca="1">RESULTADOS!S28</f>
        <v/>
      </c>
      <c r="AP11" s="222" t="str">
        <f ca="1">RESULTADOS!T28</f>
        <v/>
      </c>
      <c r="AQ11" s="222" t="str">
        <f ca="1">RESULTADOS!U28</f>
        <v/>
      </c>
      <c r="AR11" s="222" t="str">
        <f ca="1">RESULTADOS!V28</f>
        <v/>
      </c>
      <c r="AS11" s="222" t="str">
        <f ca="1">RESULTADOS!W28</f>
        <v/>
      </c>
      <c r="AT11" s="222" t="str">
        <f ca="1">RESULTADOS!X28</f>
        <v/>
      </c>
      <c r="AU11" s="222" t="str">
        <f ca="1">RESULTADOS!Y28</f>
        <v/>
      </c>
      <c r="AV11" s="222" t="str">
        <f ca="1">RESULTADOS!Z28</f>
        <v/>
      </c>
      <c r="AW11" s="222" t="str">
        <f ca="1">RESULTADOS!AA28</f>
        <v/>
      </c>
      <c r="AX11" s="222" t="str">
        <f ca="1">RESULTADOS!AB28</f>
        <v/>
      </c>
      <c r="AY11" s="222" t="str">
        <f ca="1">RESULTADOS!AC28</f>
        <v/>
      </c>
      <c r="AZ11" s="222" t="str">
        <f ca="1">RESULTADOS!AD28</f>
        <v/>
      </c>
      <c r="BA11" s="222" t="str">
        <f ca="1">RESULTADOS!AE28</f>
        <v/>
      </c>
      <c r="BB11" s="222" t="str">
        <f ca="1">RESULTADOS!AF28</f>
        <v/>
      </c>
      <c r="BC11" s="222" t="str">
        <f ca="1">RESULTADOS!AG28</f>
        <v/>
      </c>
      <c r="BD11" s="222" t="str">
        <f ca="1">RESULTADOS!AH28</f>
        <v/>
      </c>
      <c r="BE11" s="222" t="str">
        <f ca="1">RESULTADOS!AI28</f>
        <v/>
      </c>
      <c r="BF11" s="222" t="str">
        <f ca="1">RESULTADOS!AJ28</f>
        <v/>
      </c>
      <c r="BG11" s="222" t="str">
        <f ca="1">RESULTADOS!AK28</f>
        <v/>
      </c>
      <c r="BH11" s="222" t="str">
        <f ca="1">RESULTADOS!AL28</f>
        <v/>
      </c>
      <c r="BI11" s="222" t="str">
        <f ca="1">RESULTADOS!AM28</f>
        <v/>
      </c>
      <c r="BJ11" s="222" t="str">
        <f ca="1">RESULTADOS!AN28</f>
        <v/>
      </c>
      <c r="BK11" s="222" t="str">
        <f ca="1">RESULTADOS!AO28</f>
        <v/>
      </c>
      <c r="BL11" s="222" t="str">
        <f ca="1">RESULTADOS!AP28</f>
        <v/>
      </c>
      <c r="BM11" s="222" t="str">
        <f ca="1">RESULTADOS!AQ28</f>
        <v/>
      </c>
      <c r="BN11" s="222" t="str">
        <f ca="1">RESULTADOS!AR28</f>
        <v/>
      </c>
      <c r="BO11" s="222" t="str">
        <f ca="1">RESULTADOS!AS28</f>
        <v/>
      </c>
      <c r="BP11" s="222" t="str">
        <f ca="1">RESULTADOS!AT28</f>
        <v/>
      </c>
      <c r="BQ11" s="222" t="str">
        <f ca="1">RESULTADOS!AU28</f>
        <v/>
      </c>
      <c r="BR11" s="222" t="str">
        <f ca="1">RESULTADOS!AV28</f>
        <v/>
      </c>
      <c r="BS11" s="222" t="str">
        <f ca="1">RESULTADOS!AW28</f>
        <v/>
      </c>
      <c r="BT11" s="222" t="str">
        <f ca="1">RESULTADOS!AX28</f>
        <v/>
      </c>
      <c r="BU11" s="222" t="str">
        <f ca="1">RESULTADOS!AY28</f>
        <v/>
      </c>
      <c r="BV11" s="222" t="str">
        <f ca="1">RESULTADOS!AZ28</f>
        <v/>
      </c>
      <c r="BW11" s="222" t="str">
        <f ca="1">RESULTADOS!BA28</f>
        <v/>
      </c>
      <c r="BX11" s="222" t="str">
        <f ca="1">RESULTADOS!BB28</f>
        <v/>
      </c>
      <c r="BY11" s="222" t="str">
        <f ca="1">RESULTADOS!BC28</f>
        <v/>
      </c>
      <c r="BZ11" s="222" t="str">
        <f ca="1">RESULTADOS!BD28</f>
        <v/>
      </c>
      <c r="CA11" s="222" t="str">
        <f ca="1">RESULTADOS!BE28</f>
        <v/>
      </c>
      <c r="CB11" s="222" t="str">
        <f ca="1">RESULTADOS!BF28</f>
        <v/>
      </c>
      <c r="CC11" s="222" t="str">
        <f ca="1">RESULTADOS!BG28</f>
        <v/>
      </c>
      <c r="CD11" s="222" t="str">
        <f ca="1">RESULTADOS!BH28</f>
        <v/>
      </c>
      <c r="CE11" s="222" t="str">
        <f ca="1">RESULTADOS!BI28</f>
        <v/>
      </c>
      <c r="CF11" s="222" t="str">
        <f ca="1">RESULTADOS!BJ28</f>
        <v/>
      </c>
      <c r="CG11" s="222" t="str">
        <f ca="1">RESULTADOS!BK28</f>
        <v/>
      </c>
      <c r="CH11" s="222" t="str">
        <f ca="1">RESULTADOS!BL28</f>
        <v/>
      </c>
      <c r="CI11" s="222" t="str">
        <f ca="1">RESULTADOS!BM28</f>
        <v/>
      </c>
      <c r="CJ11" s="222" t="str">
        <f ca="1">RESULTADOS!BN28</f>
        <v/>
      </c>
      <c r="CK11" s="222" t="str">
        <f ca="1">RESULTADOS!BO28</f>
        <v/>
      </c>
      <c r="CL11" s="222" t="str">
        <f ca="1">RESULTADOS!BP28</f>
        <v/>
      </c>
      <c r="CM11" s="222" t="str">
        <f ca="1">RESULTADOS!BQ28</f>
        <v/>
      </c>
      <c r="CN11" s="222" t="str">
        <f ca="1">RESULTADOS!BR28</f>
        <v/>
      </c>
      <c r="CO11" s="222" t="str">
        <f ca="1">RESULTADOS!BS28</f>
        <v/>
      </c>
      <c r="CP11" s="222" t="str">
        <f ca="1">RESULTADOS!BT28</f>
        <v/>
      </c>
      <c r="CQ11" s="222" t="str">
        <f ca="1">RESULTADOS!BU28</f>
        <v/>
      </c>
      <c r="CR11" s="222" t="str">
        <f ca="1">RESULTADOS!BV28</f>
        <v/>
      </c>
      <c r="CS11" s="222" t="str">
        <f ca="1">RESULTADOS!BW28</f>
        <v/>
      </c>
      <c r="CT11" s="222" t="str">
        <f ca="1">RESULTADOS!BX28</f>
        <v/>
      </c>
      <c r="CU11" s="222" t="str">
        <f ca="1">RESULTADOS!BY28</f>
        <v/>
      </c>
      <c r="CV11" s="222" t="str">
        <f ca="1">RESULTADOS!BZ28</f>
        <v/>
      </c>
      <c r="CW11" s="222" t="str">
        <f ca="1">RESULTADOS!CA28</f>
        <v/>
      </c>
      <c r="CX11" s="222" t="str">
        <f ca="1">RESULTADOS!CB28</f>
        <v/>
      </c>
      <c r="CY11" s="222" t="str">
        <f ca="1">RESULTADOS!CC28</f>
        <v/>
      </c>
      <c r="CZ11" s="222" t="str">
        <f ca="1">RESULTADOS!CD28</f>
        <v/>
      </c>
      <c r="DA11" s="222" t="str">
        <f ca="1">RESULTADOS!CE28</f>
        <v/>
      </c>
      <c r="DB11" s="222" t="str">
        <f ca="1">RESULTADOS!CF28</f>
        <v/>
      </c>
      <c r="DC11" s="222" t="str">
        <f ca="1">RESULTADOS!CG28</f>
        <v/>
      </c>
      <c r="DD11" s="222" t="str">
        <f ca="1">RESULTADOS!CH28</f>
        <v/>
      </c>
      <c r="DE11" s="222" t="str">
        <f ca="1">RESULTADOS!CI28</f>
        <v/>
      </c>
      <c r="DF11" s="222" t="str">
        <f ca="1">RESULTADOS!CJ28</f>
        <v/>
      </c>
      <c r="DG11" s="222" t="str">
        <f ca="1">RESULTADOS!CK28</f>
        <v/>
      </c>
      <c r="DH11" s="222" t="str">
        <f ca="1">RESULTADOS!CL28</f>
        <v/>
      </c>
      <c r="DI11" s="222" t="str">
        <f ca="1">RESULTADOS!CM28</f>
        <v/>
      </c>
      <c r="DJ11" s="222" t="str">
        <f ca="1">RESULTADOS!CN28</f>
        <v/>
      </c>
      <c r="DK11" s="222" t="str">
        <f ca="1">RESULTADOS!CO28</f>
        <v/>
      </c>
      <c r="DL11" s="222" t="str">
        <f ca="1">RESULTADOS!CP28</f>
        <v/>
      </c>
      <c r="DM11" s="222" t="str">
        <f ca="1">RESULTADOS!CQ28</f>
        <v/>
      </c>
      <c r="DN11" s="222" t="str">
        <f ca="1">RESULTADOS!CR28</f>
        <v/>
      </c>
      <c r="DO11" s="217" t="str">
        <f>RESULTADOS!B44</f>
        <v/>
      </c>
      <c r="DP11" s="217" t="str">
        <f>RESULTADOS!C44</f>
        <v/>
      </c>
      <c r="DQ11" s="217" t="str">
        <f t="shared" si="1"/>
        <v/>
      </c>
      <c r="DR11" s="217" t="str">
        <f t="array" ref="DR11">IFERROR(INDEX('03.Muestra'!$E$8:$E$17,SMALL(IF("Documento no web"='03.Muestra'!$D$8:$D$17,ROW('03.Muestra'!$E$8:$E$17)-MIN(ROW('03.Muestra'!$D$8:$D$17))+1,""),ROW()-2)),"")</f>
        <v/>
      </c>
      <c r="DS11" s="217" t="str">
        <f>RESULTADOS!D44</f>
        <v/>
      </c>
      <c r="DT11" s="217" t="str">
        <f t="array" ref="DT11">IFERROR(INDEX('03.Muestra'!$G$8:$G$17,SMALL(IF("Documento no web"='03.Muestra'!$D$8:$D$17,ROW('03.Muestra'!$G$8:$G$17)-MIN(ROW('03.Muestra'!$D$8:$D$17))+1,""),ROW()-2)),"")</f>
        <v/>
      </c>
      <c r="DU11" s="221" t="str">
        <f t="array" ref="DU11">IFERROR(INDEX('03.Muestra'!$H$8:$H$17,SMALL(IF("Documento no web"='03.Muestra'!$D$8:$D$17,ROW('03.Muestra'!$H$8:$H$17)-MIN(ROW('03.Muestra'!$D$8:$D$17))+1,""),ROW()-2)),"")</f>
        <v/>
      </c>
      <c r="DV11" s="222" t="str">
        <f ca="1">RESULTADOS!E44</f>
        <v/>
      </c>
      <c r="DW11" s="222" t="str">
        <f ca="1">RESULTADOS!F44</f>
        <v/>
      </c>
      <c r="DX11" s="222" t="str">
        <f ca="1">RESULTADOS!G44</f>
        <v/>
      </c>
      <c r="DY11" s="222" t="str">
        <f ca="1">RESULTADOS!H44</f>
        <v/>
      </c>
      <c r="DZ11" s="222" t="str">
        <f ca="1">RESULTADOS!I44</f>
        <v/>
      </c>
      <c r="EA11" s="222" t="str">
        <f ca="1">RESULTADOS!J44</f>
        <v/>
      </c>
      <c r="EB11" s="222" t="str">
        <f ca="1">RESULTADOS!K44</f>
        <v/>
      </c>
      <c r="EC11" s="222" t="str">
        <f ca="1">RESULTADOS!L44</f>
        <v/>
      </c>
      <c r="ED11" s="222" t="str">
        <f ca="1">RESULTADOS!M44</f>
        <v/>
      </c>
      <c r="EE11" s="222" t="str">
        <f ca="1">RESULTADOS!N44</f>
        <v/>
      </c>
      <c r="EF11" s="222" t="str">
        <f ca="1">RESULTADOS!O44</f>
        <v/>
      </c>
      <c r="EG11" s="222" t="str">
        <f ca="1">RESULTADOS!P44</f>
        <v/>
      </c>
      <c r="EH11" s="222" t="str">
        <f ca="1">RESULTADOS!Q44</f>
        <v/>
      </c>
      <c r="EI11" s="222" t="str">
        <f ca="1">RESULTADOS!R44</f>
        <v/>
      </c>
      <c r="EJ11" s="222" t="str">
        <f ca="1">RESULTADOS!S44</f>
        <v/>
      </c>
      <c r="EK11" s="222" t="str">
        <f ca="1">RESULTADOS!T44</f>
        <v/>
      </c>
      <c r="EL11" s="222" t="str">
        <f ca="1">RESULTADOS!U44</f>
        <v/>
      </c>
      <c r="EM11" s="222" t="str">
        <f ca="1">RESULTADOS!V44</f>
        <v/>
      </c>
      <c r="EN11" s="222" t="str">
        <f ca="1">RESULTADOS!W44</f>
        <v/>
      </c>
      <c r="EO11" s="222" t="str">
        <f ca="1">RESULTADOS!X44</f>
        <v/>
      </c>
      <c r="EP11" s="222" t="str">
        <f ca="1">RESULTADOS!Y44</f>
        <v/>
      </c>
      <c r="EQ11" s="222" t="str">
        <f ca="1">RESULTADOS!Z44</f>
        <v/>
      </c>
      <c r="ER11" s="222" t="str">
        <f ca="1">RESULTADOS!AA44</f>
        <v/>
      </c>
      <c r="ES11" s="222" t="str">
        <f ca="1">RESULTADOS!AB44</f>
        <v/>
      </c>
      <c r="ET11" s="222" t="str">
        <f ca="1">RESULTADOS!AC44</f>
        <v/>
      </c>
      <c r="EU11" s="222" t="str">
        <f ca="1">RESULTADOS!AD44</f>
        <v/>
      </c>
      <c r="EV11" s="222" t="str">
        <f ca="1">RESULTADOS!AE44</f>
        <v/>
      </c>
      <c r="EW11" s="222" t="str">
        <f ca="1">RESULTADOS!AF44</f>
        <v/>
      </c>
      <c r="EX11" s="222" t="str">
        <f ca="1">RESULTADOS!AG44</f>
        <v/>
      </c>
      <c r="EY11" s="222" t="str">
        <f ca="1">RESULTADOS!AH44</f>
        <v/>
      </c>
      <c r="EZ11" s="222" t="str">
        <f ca="1">RESULTADOS!AI44</f>
        <v/>
      </c>
      <c r="FA11" s="222" t="str">
        <f ca="1">RESULTADOS!AJ44</f>
        <v/>
      </c>
      <c r="FB11" s="222" t="str">
        <f ca="1">RESULTADOS!AK44</f>
        <v/>
      </c>
      <c r="FC11" s="222" t="str">
        <f ca="1">RESULTADOS!AL44</f>
        <v/>
      </c>
      <c r="FD11" s="222" t="str">
        <f ca="1">RESULTADOS!AM44</f>
        <v/>
      </c>
      <c r="FE11" s="222" t="str">
        <f ca="1">RESULTADOS!AN44</f>
        <v/>
      </c>
      <c r="FF11" s="222" t="str">
        <f ca="1">RESULTADOS!AO44</f>
        <v/>
      </c>
      <c r="FG11" s="222" t="str">
        <f ca="1">RESULTADOS!AP44</f>
        <v/>
      </c>
      <c r="FH11" s="222" t="str">
        <f ca="1">RESULTADOS!AQ44</f>
        <v/>
      </c>
      <c r="FI11" s="222" t="str">
        <f ca="1">RESULTADOS!AR44</f>
        <v/>
      </c>
      <c r="FJ11" s="222" t="str">
        <f ca="1">RESULTADOS!AS44</f>
        <v/>
      </c>
      <c r="FK11" s="222" t="str">
        <f ca="1">RESULTADOS!AT44</f>
        <v/>
      </c>
      <c r="FL11" s="222" t="str">
        <f ca="1">RESULTADOS!AU44</f>
        <v/>
      </c>
      <c r="FM11" s="222" t="str">
        <f ca="1">RESULTADOS!AV44</f>
        <v/>
      </c>
      <c r="FN11" s="222" t="str">
        <f ca="1">RESULTADOS!AW44</f>
        <v/>
      </c>
    </row>
    <row r="12" spans="1:170" ht="12.75" customHeight="1">
      <c r="C12" s="213" t="s">
        <v>21</v>
      </c>
      <c r="D12" s="215" t="str">
        <f>'01.Definición de ámbito'!C19</f>
        <v>Completa</v>
      </c>
      <c r="E12" s="213" t="s">
        <v>39</v>
      </c>
      <c r="F12" s="215" t="str">
        <f>'02.Tecnologías'!I9</f>
        <v>No</v>
      </c>
      <c r="G12" s="215">
        <f>'02.Tecnologías'!K22</f>
        <v>0</v>
      </c>
      <c r="H12" s="215">
        <f>'02.Tecnologías'!L22</f>
        <v>0</v>
      </c>
      <c r="I12" s="219"/>
      <c r="J12" s="219"/>
      <c r="K12" s="63" t="s">
        <v>485</v>
      </c>
      <c r="L12" s="63" t="s">
        <v>259</v>
      </c>
      <c r="M12" s="63" t="s">
        <v>260</v>
      </c>
      <c r="N12" s="63" t="s">
        <v>96</v>
      </c>
      <c r="O12" s="63" t="s">
        <v>261</v>
      </c>
      <c r="P12" s="63" t="s">
        <v>486</v>
      </c>
      <c r="T12" s="217" t="str">
        <f>RESULTADOS!B29</f>
        <v/>
      </c>
      <c r="U12" s="217" t="str">
        <f>RESULTADOS!C29</f>
        <v/>
      </c>
      <c r="V12" s="217" t="str">
        <f t="shared" si="0"/>
        <v/>
      </c>
      <c r="W12" s="217"/>
      <c r="X12" s="217" t="str">
        <f>RESULTADOS!D29</f>
        <v/>
      </c>
      <c r="Y12" s="217"/>
      <c r="Z12" s="221"/>
      <c r="AA12" s="222" t="str">
        <f ca="1">RESULTADOS!E29</f>
        <v/>
      </c>
      <c r="AB12" s="222" t="str">
        <f ca="1">RESULTADOS!F29</f>
        <v/>
      </c>
      <c r="AC12" s="222" t="str">
        <f ca="1">RESULTADOS!G29</f>
        <v/>
      </c>
      <c r="AD12" s="222" t="str">
        <f ca="1">RESULTADOS!H29</f>
        <v/>
      </c>
      <c r="AE12" s="222" t="str">
        <f ca="1">RESULTADOS!I29</f>
        <v/>
      </c>
      <c r="AF12" s="222" t="str">
        <f ca="1">RESULTADOS!J29</f>
        <v/>
      </c>
      <c r="AG12" s="222" t="str">
        <f ca="1">RESULTADOS!K29</f>
        <v/>
      </c>
      <c r="AH12" s="222" t="str">
        <f ca="1">RESULTADOS!L29</f>
        <v/>
      </c>
      <c r="AI12" s="222" t="str">
        <f ca="1">RESULTADOS!M29</f>
        <v/>
      </c>
      <c r="AJ12" s="222" t="str">
        <f ca="1">RESULTADOS!N29</f>
        <v/>
      </c>
      <c r="AK12" s="222" t="str">
        <f ca="1">RESULTADOS!O29</f>
        <v/>
      </c>
      <c r="AL12" s="222" t="str">
        <f ca="1">RESULTADOS!P29</f>
        <v/>
      </c>
      <c r="AM12" s="222" t="str">
        <f ca="1">RESULTADOS!Q29</f>
        <v/>
      </c>
      <c r="AN12" s="222" t="str">
        <f ca="1">RESULTADOS!R29</f>
        <v/>
      </c>
      <c r="AO12" s="222" t="str">
        <f ca="1">RESULTADOS!S29</f>
        <v/>
      </c>
      <c r="AP12" s="222" t="str">
        <f ca="1">RESULTADOS!T29</f>
        <v/>
      </c>
      <c r="AQ12" s="222" t="str">
        <f ca="1">RESULTADOS!U29</f>
        <v/>
      </c>
      <c r="AR12" s="222" t="str">
        <f ca="1">RESULTADOS!V29</f>
        <v/>
      </c>
      <c r="AS12" s="222" t="str">
        <f ca="1">RESULTADOS!W29</f>
        <v/>
      </c>
      <c r="AT12" s="222" t="str">
        <f ca="1">RESULTADOS!X29</f>
        <v/>
      </c>
      <c r="AU12" s="222" t="str">
        <f ca="1">RESULTADOS!Y29</f>
        <v/>
      </c>
      <c r="AV12" s="222" t="str">
        <f ca="1">RESULTADOS!Z29</f>
        <v/>
      </c>
      <c r="AW12" s="222" t="str">
        <f ca="1">RESULTADOS!AA29</f>
        <v/>
      </c>
      <c r="AX12" s="222" t="str">
        <f ca="1">RESULTADOS!AB29</f>
        <v/>
      </c>
      <c r="AY12" s="222" t="str">
        <f ca="1">RESULTADOS!AC29</f>
        <v/>
      </c>
      <c r="AZ12" s="222" t="str">
        <f ca="1">RESULTADOS!AD29</f>
        <v/>
      </c>
      <c r="BA12" s="222" t="str">
        <f ca="1">RESULTADOS!AE29</f>
        <v/>
      </c>
      <c r="BB12" s="222" t="str">
        <f ca="1">RESULTADOS!AF29</f>
        <v/>
      </c>
      <c r="BC12" s="222" t="str">
        <f ca="1">RESULTADOS!AG29</f>
        <v/>
      </c>
      <c r="BD12" s="222" t="str">
        <f ca="1">RESULTADOS!AH29</f>
        <v/>
      </c>
      <c r="BE12" s="222" t="str">
        <f ca="1">RESULTADOS!AI29</f>
        <v/>
      </c>
      <c r="BF12" s="222" t="str">
        <f ca="1">RESULTADOS!AJ29</f>
        <v/>
      </c>
      <c r="BG12" s="222" t="str">
        <f ca="1">RESULTADOS!AK29</f>
        <v/>
      </c>
      <c r="BH12" s="222" t="str">
        <f ca="1">RESULTADOS!AL29</f>
        <v/>
      </c>
      <c r="BI12" s="222" t="str">
        <f ca="1">RESULTADOS!AM29</f>
        <v/>
      </c>
      <c r="BJ12" s="222" t="str">
        <f ca="1">RESULTADOS!AN29</f>
        <v/>
      </c>
      <c r="BK12" s="222" t="str">
        <f ca="1">RESULTADOS!AO29</f>
        <v/>
      </c>
      <c r="BL12" s="222" t="str">
        <f ca="1">RESULTADOS!AP29</f>
        <v/>
      </c>
      <c r="BM12" s="222" t="str">
        <f ca="1">RESULTADOS!AQ29</f>
        <v/>
      </c>
      <c r="BN12" s="222" t="str">
        <f ca="1">RESULTADOS!AR29</f>
        <v/>
      </c>
      <c r="BO12" s="222" t="str">
        <f ca="1">RESULTADOS!AS29</f>
        <v/>
      </c>
      <c r="BP12" s="222" t="str">
        <f ca="1">RESULTADOS!AT29</f>
        <v/>
      </c>
      <c r="BQ12" s="222" t="str">
        <f ca="1">RESULTADOS!AU29</f>
        <v/>
      </c>
      <c r="BR12" s="222" t="str">
        <f ca="1">RESULTADOS!AV29</f>
        <v/>
      </c>
      <c r="BS12" s="222" t="str">
        <f ca="1">RESULTADOS!AW29</f>
        <v/>
      </c>
      <c r="BT12" s="222" t="str">
        <f ca="1">RESULTADOS!AX29</f>
        <v/>
      </c>
      <c r="BU12" s="222" t="str">
        <f ca="1">RESULTADOS!AY29</f>
        <v/>
      </c>
      <c r="BV12" s="222" t="str">
        <f ca="1">RESULTADOS!AZ29</f>
        <v/>
      </c>
      <c r="BW12" s="222" t="str">
        <f ca="1">RESULTADOS!BA29</f>
        <v/>
      </c>
      <c r="BX12" s="222" t="str">
        <f ca="1">RESULTADOS!BB29</f>
        <v/>
      </c>
      <c r="BY12" s="222" t="str">
        <f ca="1">RESULTADOS!BC29</f>
        <v/>
      </c>
      <c r="BZ12" s="222" t="str">
        <f ca="1">RESULTADOS!BD29</f>
        <v/>
      </c>
      <c r="CA12" s="222" t="str">
        <f ca="1">RESULTADOS!BE29</f>
        <v/>
      </c>
      <c r="CB12" s="222" t="str">
        <f ca="1">RESULTADOS!BF29</f>
        <v/>
      </c>
      <c r="CC12" s="222" t="str">
        <f ca="1">RESULTADOS!BG29</f>
        <v/>
      </c>
      <c r="CD12" s="222" t="str">
        <f ca="1">RESULTADOS!BH29</f>
        <v/>
      </c>
      <c r="CE12" s="222" t="str">
        <f ca="1">RESULTADOS!BI29</f>
        <v/>
      </c>
      <c r="CF12" s="222" t="str">
        <f ca="1">RESULTADOS!BJ29</f>
        <v/>
      </c>
      <c r="CG12" s="222" t="str">
        <f ca="1">RESULTADOS!BK29</f>
        <v/>
      </c>
      <c r="CH12" s="222" t="str">
        <f ca="1">RESULTADOS!BL29</f>
        <v/>
      </c>
      <c r="CI12" s="222" t="str">
        <f ca="1">RESULTADOS!BM29</f>
        <v/>
      </c>
      <c r="CJ12" s="222" t="str">
        <f ca="1">RESULTADOS!BN29</f>
        <v/>
      </c>
      <c r="CK12" s="222" t="str">
        <f ca="1">RESULTADOS!BO29</f>
        <v/>
      </c>
      <c r="CL12" s="222" t="str">
        <f ca="1">RESULTADOS!BP29</f>
        <v/>
      </c>
      <c r="CM12" s="222" t="str">
        <f ca="1">RESULTADOS!BQ29</f>
        <v/>
      </c>
      <c r="CN12" s="222" t="str">
        <f ca="1">RESULTADOS!BR29</f>
        <v/>
      </c>
      <c r="CO12" s="222" t="str">
        <f ca="1">RESULTADOS!BS29</f>
        <v/>
      </c>
      <c r="CP12" s="222" t="str">
        <f ca="1">RESULTADOS!BT29</f>
        <v/>
      </c>
      <c r="CQ12" s="222" t="str">
        <f ca="1">RESULTADOS!BU29</f>
        <v/>
      </c>
      <c r="CR12" s="222" t="str">
        <f ca="1">RESULTADOS!BV29</f>
        <v/>
      </c>
      <c r="CS12" s="222" t="str">
        <f ca="1">RESULTADOS!BW29</f>
        <v/>
      </c>
      <c r="CT12" s="222" t="str">
        <f ca="1">RESULTADOS!BX29</f>
        <v/>
      </c>
      <c r="CU12" s="222" t="str">
        <f ca="1">RESULTADOS!BY29</f>
        <v/>
      </c>
      <c r="CV12" s="222" t="str">
        <f ca="1">RESULTADOS!BZ29</f>
        <v/>
      </c>
      <c r="CW12" s="222" t="str">
        <f ca="1">RESULTADOS!CA29</f>
        <v/>
      </c>
      <c r="CX12" s="222" t="str">
        <f ca="1">RESULTADOS!CB29</f>
        <v/>
      </c>
      <c r="CY12" s="222" t="str">
        <f ca="1">RESULTADOS!CC29</f>
        <v/>
      </c>
      <c r="CZ12" s="222" t="str">
        <f ca="1">RESULTADOS!CD29</f>
        <v/>
      </c>
      <c r="DA12" s="222" t="str">
        <f ca="1">RESULTADOS!CE29</f>
        <v/>
      </c>
      <c r="DB12" s="222" t="str">
        <f ca="1">RESULTADOS!CF29</f>
        <v/>
      </c>
      <c r="DC12" s="222" t="str">
        <f ca="1">RESULTADOS!CG29</f>
        <v/>
      </c>
      <c r="DD12" s="222" t="str">
        <f ca="1">RESULTADOS!CH29</f>
        <v/>
      </c>
      <c r="DE12" s="222" t="str">
        <f ca="1">RESULTADOS!CI29</f>
        <v/>
      </c>
      <c r="DF12" s="222" t="str">
        <f ca="1">RESULTADOS!CJ29</f>
        <v/>
      </c>
      <c r="DG12" s="222" t="str">
        <f ca="1">RESULTADOS!CK29</f>
        <v/>
      </c>
      <c r="DH12" s="222" t="str">
        <f ca="1">RESULTADOS!CL29</f>
        <v/>
      </c>
      <c r="DI12" s="222" t="str">
        <f ca="1">RESULTADOS!CM29</f>
        <v/>
      </c>
      <c r="DJ12" s="222" t="str">
        <f ca="1">RESULTADOS!CN29</f>
        <v/>
      </c>
      <c r="DK12" s="222" t="str">
        <f ca="1">RESULTADOS!CO29</f>
        <v/>
      </c>
      <c r="DL12" s="222" t="str">
        <f ca="1">RESULTADOS!CP29</f>
        <v/>
      </c>
      <c r="DM12" s="222" t="str">
        <f ca="1">RESULTADOS!CQ29</f>
        <v/>
      </c>
      <c r="DN12" s="222" t="str">
        <f ca="1">RESULTADOS!CR29</f>
        <v/>
      </c>
      <c r="DO12" s="217" t="str">
        <f>RESULTADOS!B45</f>
        <v/>
      </c>
      <c r="DP12" s="217" t="str">
        <f>RESULTADOS!C45</f>
        <v/>
      </c>
      <c r="DQ12" s="217" t="str">
        <f t="shared" si="1"/>
        <v/>
      </c>
      <c r="DR12" s="217" t="str">
        <f t="array" ref="DR12">IFERROR(INDEX('03.Muestra'!$E$8:$E$17,SMALL(IF("Documento no web"='03.Muestra'!$D$8:$D$17,ROW('03.Muestra'!$E$8:$E$17)-MIN(ROW('03.Muestra'!$D$8:$D$17))+1,""),ROW()-2)),"")</f>
        <v/>
      </c>
      <c r="DS12" s="217" t="str">
        <f>RESULTADOS!D45</f>
        <v/>
      </c>
      <c r="DT12" s="217" t="str">
        <f t="array" ref="DT12">IFERROR(INDEX('03.Muestra'!$G$8:$G$17,SMALL(IF("Documento no web"='03.Muestra'!$D$8:$D$17,ROW('03.Muestra'!$G$8:$G$17)-MIN(ROW('03.Muestra'!$D$8:$D$17))+1,""),ROW()-2)),"")</f>
        <v/>
      </c>
      <c r="DU12" s="221" t="str">
        <f t="array" ref="DU12">IFERROR(INDEX('03.Muestra'!$H$8:$H$17,SMALL(IF("Documento no web"='03.Muestra'!$D$8:$D$17,ROW('03.Muestra'!$H$8:$H$17)-MIN(ROW('03.Muestra'!$D$8:$D$17))+1,""),ROW()-2)),"")</f>
        <v/>
      </c>
      <c r="DV12" s="222" t="str">
        <f ca="1">RESULTADOS!E45</f>
        <v/>
      </c>
      <c r="DW12" s="222" t="str">
        <f ca="1">RESULTADOS!F45</f>
        <v/>
      </c>
      <c r="DX12" s="222" t="str">
        <f ca="1">RESULTADOS!G45</f>
        <v/>
      </c>
      <c r="DY12" s="222" t="str">
        <f ca="1">RESULTADOS!H45</f>
        <v/>
      </c>
      <c r="DZ12" s="222" t="str">
        <f ca="1">RESULTADOS!I45</f>
        <v/>
      </c>
      <c r="EA12" s="222" t="str">
        <f ca="1">RESULTADOS!J45</f>
        <v/>
      </c>
      <c r="EB12" s="222" t="str">
        <f ca="1">RESULTADOS!K45</f>
        <v/>
      </c>
      <c r="EC12" s="222" t="str">
        <f ca="1">RESULTADOS!L45</f>
        <v/>
      </c>
      <c r="ED12" s="222" t="str">
        <f ca="1">RESULTADOS!M45</f>
        <v/>
      </c>
      <c r="EE12" s="222" t="str">
        <f ca="1">RESULTADOS!N45</f>
        <v/>
      </c>
      <c r="EF12" s="222" t="str">
        <f ca="1">RESULTADOS!O45</f>
        <v/>
      </c>
      <c r="EG12" s="222" t="str">
        <f ca="1">RESULTADOS!P45</f>
        <v/>
      </c>
      <c r="EH12" s="222" t="str">
        <f ca="1">RESULTADOS!Q45</f>
        <v/>
      </c>
      <c r="EI12" s="222" t="str">
        <f ca="1">RESULTADOS!R45</f>
        <v/>
      </c>
      <c r="EJ12" s="222" t="str">
        <f ca="1">RESULTADOS!S45</f>
        <v/>
      </c>
      <c r="EK12" s="222" t="str">
        <f ca="1">RESULTADOS!T45</f>
        <v/>
      </c>
      <c r="EL12" s="222" t="str">
        <f ca="1">RESULTADOS!U45</f>
        <v/>
      </c>
      <c r="EM12" s="222" t="str">
        <f ca="1">RESULTADOS!V45</f>
        <v/>
      </c>
      <c r="EN12" s="222" t="str">
        <f ca="1">RESULTADOS!W45</f>
        <v/>
      </c>
      <c r="EO12" s="222" t="str">
        <f ca="1">RESULTADOS!X45</f>
        <v/>
      </c>
      <c r="EP12" s="222" t="str">
        <f ca="1">RESULTADOS!Y45</f>
        <v/>
      </c>
      <c r="EQ12" s="222" t="str">
        <f ca="1">RESULTADOS!Z45</f>
        <v/>
      </c>
      <c r="ER12" s="222" t="str">
        <f ca="1">RESULTADOS!AA45</f>
        <v/>
      </c>
      <c r="ES12" s="222" t="str">
        <f ca="1">RESULTADOS!AB45</f>
        <v/>
      </c>
      <c r="ET12" s="222" t="str">
        <f ca="1">RESULTADOS!AC45</f>
        <v/>
      </c>
      <c r="EU12" s="222" t="str">
        <f ca="1">RESULTADOS!AD45</f>
        <v/>
      </c>
      <c r="EV12" s="222" t="str">
        <f ca="1">RESULTADOS!AE45</f>
        <v/>
      </c>
      <c r="EW12" s="222" t="str">
        <f ca="1">RESULTADOS!AF45</f>
        <v/>
      </c>
      <c r="EX12" s="222" t="str">
        <f ca="1">RESULTADOS!AG45</f>
        <v/>
      </c>
      <c r="EY12" s="222" t="str">
        <f ca="1">RESULTADOS!AH45</f>
        <v/>
      </c>
      <c r="EZ12" s="222" t="str">
        <f ca="1">RESULTADOS!AI45</f>
        <v/>
      </c>
      <c r="FA12" s="222" t="str">
        <f ca="1">RESULTADOS!AJ45</f>
        <v/>
      </c>
      <c r="FB12" s="222" t="str">
        <f ca="1">RESULTADOS!AK45</f>
        <v/>
      </c>
      <c r="FC12" s="222" t="str">
        <f ca="1">RESULTADOS!AL45</f>
        <v/>
      </c>
      <c r="FD12" s="222" t="str">
        <f ca="1">RESULTADOS!AM45</f>
        <v/>
      </c>
      <c r="FE12" s="222" t="str">
        <f ca="1">RESULTADOS!AN45</f>
        <v/>
      </c>
      <c r="FF12" s="222" t="str">
        <f ca="1">RESULTADOS!AO45</f>
        <v/>
      </c>
      <c r="FG12" s="222" t="str">
        <f ca="1">RESULTADOS!AP45</f>
        <v/>
      </c>
      <c r="FH12" s="222" t="str">
        <f ca="1">RESULTADOS!AQ45</f>
        <v/>
      </c>
      <c r="FI12" s="222" t="str">
        <f ca="1">RESULTADOS!AR45</f>
        <v/>
      </c>
      <c r="FJ12" s="222" t="str">
        <f ca="1">RESULTADOS!AS45</f>
        <v/>
      </c>
      <c r="FK12" s="222" t="str">
        <f ca="1">RESULTADOS!AT45</f>
        <v/>
      </c>
      <c r="FL12" s="222" t="str">
        <f ca="1">RESULTADOS!AU45</f>
        <v/>
      </c>
      <c r="FM12" s="222" t="str">
        <f ca="1">RESULTADOS!AV45</f>
        <v/>
      </c>
      <c r="FN12" s="222" t="str">
        <f ca="1">RESULTADOS!AW45</f>
        <v/>
      </c>
    </row>
    <row r="13" spans="1:170" ht="12.75" customHeight="1">
      <c r="C13" s="213" t="s">
        <v>487</v>
      </c>
      <c r="D13" s="215" t="e">
        <f>'01.Definición de ámbito'!#REF!</f>
        <v>#REF!</v>
      </c>
      <c r="E13" s="213" t="s">
        <v>42</v>
      </c>
      <c r="F13" s="215" t="str">
        <f>'02.Tecnologías'!I10</f>
        <v>No</v>
      </c>
      <c r="G13" s="215">
        <f>'02.Tecnologías'!K23</f>
        <v>0</v>
      </c>
      <c r="H13" s="215">
        <f>'02.Tecnologías'!L23</f>
        <v>0</v>
      </c>
      <c r="I13" s="219"/>
      <c r="J13" s="219"/>
      <c r="K13" s="203" t="s">
        <v>488</v>
      </c>
      <c r="L13" s="223" t="str">
        <f ca="1">RESULTADOS!E8</f>
        <v>28 (30,43 %)</v>
      </c>
      <c r="M13" s="223" t="str">
        <f ca="1">RESULTADOS!F8</f>
        <v>9 (9,78 %)</v>
      </c>
      <c r="N13" s="223" t="str">
        <f ca="1">RESULTADOS!G8</f>
        <v>55 (59,78 %)</v>
      </c>
      <c r="O13" s="217">
        <f ca="1">RESULTADOS!H8</f>
        <v>0</v>
      </c>
      <c r="P13" s="217">
        <f ca="1">RESULTADOS!I8</f>
        <v>0</v>
      </c>
      <c r="T13" s="217" t="e">
        <f>RESULTADOS!#REF!</f>
        <v>#REF!</v>
      </c>
      <c r="U13" s="217" t="e">
        <f>RESULTADOS!#REF!</f>
        <v>#REF!</v>
      </c>
      <c r="V13" s="217" t="e">
        <f t="shared" si="0"/>
        <v>#REF!</v>
      </c>
      <c r="W13" s="217"/>
      <c r="X13" s="217" t="e">
        <f>RESULTADOS!#REF!</f>
        <v>#REF!</v>
      </c>
      <c r="Y13" s="217"/>
      <c r="Z13" s="221"/>
      <c r="AA13" s="214" t="e">
        <f>RESULTADOS!#REF!</f>
        <v>#REF!</v>
      </c>
      <c r="AB13" s="214" t="e">
        <f>RESULTADOS!#REF!</f>
        <v>#REF!</v>
      </c>
      <c r="AC13" s="214" t="e">
        <f>RESULTADOS!#REF!</f>
        <v>#REF!</v>
      </c>
      <c r="AD13" s="214" t="e">
        <f>RESULTADOS!#REF!</f>
        <v>#REF!</v>
      </c>
      <c r="AE13" s="214" t="e">
        <f>RESULTADOS!#REF!</f>
        <v>#REF!</v>
      </c>
      <c r="AF13" s="214" t="e">
        <f>RESULTADOS!#REF!</f>
        <v>#REF!</v>
      </c>
      <c r="AG13" s="214" t="e">
        <f>RESULTADOS!#REF!</f>
        <v>#REF!</v>
      </c>
      <c r="AH13" s="214" t="e">
        <f>RESULTADOS!#REF!</f>
        <v>#REF!</v>
      </c>
      <c r="AI13" s="214" t="e">
        <f>RESULTADOS!#REF!</f>
        <v>#REF!</v>
      </c>
      <c r="AJ13" s="214" t="e">
        <f>RESULTADOS!#REF!</f>
        <v>#REF!</v>
      </c>
      <c r="AK13" s="214" t="e">
        <f>RESULTADOS!#REF!</f>
        <v>#REF!</v>
      </c>
      <c r="AL13" s="214" t="e">
        <f>RESULTADOS!#REF!</f>
        <v>#REF!</v>
      </c>
      <c r="AM13" s="214" t="e">
        <f>RESULTADOS!#REF!</f>
        <v>#REF!</v>
      </c>
      <c r="AN13" s="214" t="e">
        <f>RESULTADOS!#REF!</f>
        <v>#REF!</v>
      </c>
      <c r="AO13" s="214" t="e">
        <f>RESULTADOS!#REF!</f>
        <v>#REF!</v>
      </c>
      <c r="AP13" s="214" t="e">
        <f>RESULTADOS!#REF!</f>
        <v>#REF!</v>
      </c>
      <c r="AQ13" s="214" t="e">
        <f>RESULTADOS!#REF!</f>
        <v>#REF!</v>
      </c>
      <c r="AR13" s="214" t="e">
        <f>RESULTADOS!#REF!</f>
        <v>#REF!</v>
      </c>
      <c r="AS13" s="214" t="e">
        <f>RESULTADOS!#REF!</f>
        <v>#REF!</v>
      </c>
      <c r="AT13" s="214" t="e">
        <f>RESULTADOS!#REF!</f>
        <v>#REF!</v>
      </c>
      <c r="AU13" s="214" t="e">
        <f>RESULTADOS!#REF!</f>
        <v>#REF!</v>
      </c>
      <c r="AV13" s="214" t="e">
        <f>RESULTADOS!#REF!</f>
        <v>#REF!</v>
      </c>
      <c r="AW13" s="214" t="e">
        <f>RESULTADOS!#REF!</f>
        <v>#REF!</v>
      </c>
      <c r="AX13" s="214" t="e">
        <f>RESULTADOS!#REF!</f>
        <v>#REF!</v>
      </c>
      <c r="AY13" s="214" t="e">
        <f>RESULTADOS!#REF!</f>
        <v>#REF!</v>
      </c>
      <c r="AZ13" s="214" t="e">
        <f>RESULTADOS!#REF!</f>
        <v>#REF!</v>
      </c>
      <c r="BA13" s="214" t="e">
        <f>RESULTADOS!#REF!</f>
        <v>#REF!</v>
      </c>
      <c r="BB13" s="214" t="e">
        <f>RESULTADOS!#REF!</f>
        <v>#REF!</v>
      </c>
      <c r="BC13" s="214" t="e">
        <f>RESULTADOS!#REF!</f>
        <v>#REF!</v>
      </c>
      <c r="BD13" s="214" t="e">
        <f>RESULTADOS!#REF!</f>
        <v>#REF!</v>
      </c>
      <c r="BE13" s="214" t="e">
        <f>RESULTADOS!#REF!</f>
        <v>#REF!</v>
      </c>
      <c r="BF13" s="214" t="e">
        <f>RESULTADOS!#REF!</f>
        <v>#REF!</v>
      </c>
      <c r="BG13" s="214" t="e">
        <f>RESULTADOS!#REF!</f>
        <v>#REF!</v>
      </c>
      <c r="BH13" s="214" t="e">
        <f>RESULTADOS!#REF!</f>
        <v>#REF!</v>
      </c>
      <c r="BI13" s="214" t="e">
        <f>RESULTADOS!#REF!</f>
        <v>#REF!</v>
      </c>
      <c r="BJ13" s="214" t="e">
        <f>RESULTADOS!#REF!</f>
        <v>#REF!</v>
      </c>
      <c r="BK13" s="214" t="e">
        <f>RESULTADOS!#REF!</f>
        <v>#REF!</v>
      </c>
      <c r="BL13" s="214" t="e">
        <f>RESULTADOS!#REF!</f>
        <v>#REF!</v>
      </c>
      <c r="BM13" s="214" t="e">
        <f>RESULTADOS!#REF!</f>
        <v>#REF!</v>
      </c>
      <c r="BN13" s="214" t="e">
        <f>RESULTADOS!#REF!</f>
        <v>#REF!</v>
      </c>
      <c r="BO13" s="214" t="e">
        <f>RESULTADOS!#REF!</f>
        <v>#REF!</v>
      </c>
      <c r="BP13" s="214" t="e">
        <f>RESULTADOS!#REF!</f>
        <v>#REF!</v>
      </c>
      <c r="BQ13" s="214" t="e">
        <f>RESULTADOS!#REF!</f>
        <v>#REF!</v>
      </c>
      <c r="BR13" s="214" t="e">
        <f>RESULTADOS!#REF!</f>
        <v>#REF!</v>
      </c>
      <c r="BS13" s="214" t="e">
        <f>RESULTADOS!#REF!</f>
        <v>#REF!</v>
      </c>
      <c r="BT13" s="214" t="e">
        <f>RESULTADOS!#REF!</f>
        <v>#REF!</v>
      </c>
      <c r="BU13" s="214" t="e">
        <f>RESULTADOS!#REF!</f>
        <v>#REF!</v>
      </c>
      <c r="BV13" s="214" t="e">
        <f>RESULTADOS!#REF!</f>
        <v>#REF!</v>
      </c>
      <c r="BW13" s="214" t="e">
        <f>RESULTADOS!#REF!</f>
        <v>#REF!</v>
      </c>
      <c r="BX13" s="214" t="e">
        <f>RESULTADOS!#REF!</f>
        <v>#REF!</v>
      </c>
      <c r="BY13" s="214" t="e">
        <f>RESULTADOS!#REF!</f>
        <v>#REF!</v>
      </c>
      <c r="BZ13" s="214" t="e">
        <f>RESULTADOS!#REF!</f>
        <v>#REF!</v>
      </c>
      <c r="CA13" s="214" t="e">
        <f>RESULTADOS!#REF!</f>
        <v>#REF!</v>
      </c>
      <c r="CB13" s="214" t="e">
        <f>RESULTADOS!#REF!</f>
        <v>#REF!</v>
      </c>
      <c r="CC13" s="214" t="e">
        <f>RESULTADOS!#REF!</f>
        <v>#REF!</v>
      </c>
      <c r="CD13" s="214" t="e">
        <f>RESULTADOS!#REF!</f>
        <v>#REF!</v>
      </c>
      <c r="CE13" s="214" t="e">
        <f>RESULTADOS!#REF!</f>
        <v>#REF!</v>
      </c>
      <c r="CF13" s="214" t="e">
        <f>RESULTADOS!#REF!</f>
        <v>#REF!</v>
      </c>
      <c r="CG13" s="214" t="e">
        <f>RESULTADOS!#REF!</f>
        <v>#REF!</v>
      </c>
      <c r="CH13" s="214" t="e">
        <f>RESULTADOS!#REF!</f>
        <v>#REF!</v>
      </c>
      <c r="CI13" s="214" t="e">
        <f>RESULTADOS!#REF!</f>
        <v>#REF!</v>
      </c>
      <c r="CJ13" s="214" t="e">
        <f>RESULTADOS!#REF!</f>
        <v>#REF!</v>
      </c>
      <c r="CK13" s="214" t="e">
        <f>RESULTADOS!#REF!</f>
        <v>#REF!</v>
      </c>
      <c r="CL13" s="214" t="e">
        <f>RESULTADOS!#REF!</f>
        <v>#REF!</v>
      </c>
      <c r="CM13" s="214" t="e">
        <f>RESULTADOS!#REF!</f>
        <v>#REF!</v>
      </c>
      <c r="CN13" s="214" t="e">
        <f>RESULTADOS!#REF!</f>
        <v>#REF!</v>
      </c>
      <c r="CO13" s="214" t="e">
        <f>RESULTADOS!#REF!</f>
        <v>#REF!</v>
      </c>
      <c r="CP13" s="214" t="e">
        <f>RESULTADOS!#REF!</f>
        <v>#REF!</v>
      </c>
      <c r="CQ13" s="214" t="e">
        <f>RESULTADOS!#REF!</f>
        <v>#REF!</v>
      </c>
      <c r="CR13" s="214" t="e">
        <f>RESULTADOS!#REF!</f>
        <v>#REF!</v>
      </c>
      <c r="CS13" s="214" t="e">
        <f>RESULTADOS!#REF!</f>
        <v>#REF!</v>
      </c>
      <c r="CT13" s="214" t="e">
        <f>RESULTADOS!#REF!</f>
        <v>#REF!</v>
      </c>
      <c r="CU13" s="214" t="e">
        <f>RESULTADOS!#REF!</f>
        <v>#REF!</v>
      </c>
      <c r="CV13" s="214" t="e">
        <f>RESULTADOS!#REF!</f>
        <v>#REF!</v>
      </c>
      <c r="CW13" s="214" t="e">
        <f>RESULTADOS!#REF!</f>
        <v>#REF!</v>
      </c>
      <c r="CX13" s="214" t="e">
        <f>RESULTADOS!#REF!</f>
        <v>#REF!</v>
      </c>
      <c r="CY13" s="214" t="e">
        <f>RESULTADOS!#REF!</f>
        <v>#REF!</v>
      </c>
      <c r="CZ13" s="214" t="e">
        <f>RESULTADOS!#REF!</f>
        <v>#REF!</v>
      </c>
      <c r="DA13" s="214" t="e">
        <f>RESULTADOS!#REF!</f>
        <v>#REF!</v>
      </c>
      <c r="DB13" s="214" t="e">
        <f>RESULTADOS!#REF!</f>
        <v>#REF!</v>
      </c>
      <c r="DC13" s="214" t="e">
        <f>RESULTADOS!#REF!</f>
        <v>#REF!</v>
      </c>
      <c r="DD13" s="214" t="e">
        <f>RESULTADOS!#REF!</f>
        <v>#REF!</v>
      </c>
      <c r="DE13" s="214" t="e">
        <f>RESULTADOS!#REF!</f>
        <v>#REF!</v>
      </c>
      <c r="DF13" s="214" t="e">
        <f>RESULTADOS!#REF!</f>
        <v>#REF!</v>
      </c>
      <c r="DG13" s="214" t="e">
        <f>RESULTADOS!#REF!</f>
        <v>#REF!</v>
      </c>
      <c r="DH13" s="214" t="e">
        <f>RESULTADOS!#REF!</f>
        <v>#REF!</v>
      </c>
      <c r="DI13" s="214" t="e">
        <f>RESULTADOS!#REF!</f>
        <v>#REF!</v>
      </c>
      <c r="DJ13" s="214" t="e">
        <f>RESULTADOS!#REF!</f>
        <v>#REF!</v>
      </c>
      <c r="DK13" s="214" t="e">
        <f>RESULTADOS!#REF!</f>
        <v>#REF!</v>
      </c>
      <c r="DL13" s="214" t="e">
        <f>RESULTADOS!#REF!</f>
        <v>#REF!</v>
      </c>
      <c r="DM13" s="214" t="e">
        <f>RESULTADOS!#REF!</f>
        <v>#REF!</v>
      </c>
      <c r="DN13" s="214" t="e">
        <f>RESULTADOS!#REF!</f>
        <v>#REF!</v>
      </c>
      <c r="DO13" s="217" t="e">
        <f>RESULTADOS!#REF!</f>
        <v>#REF!</v>
      </c>
      <c r="DP13" s="217" t="e">
        <f>RESULTADOS!#REF!</f>
        <v>#REF!</v>
      </c>
      <c r="DQ13" s="217" t="e">
        <f t="shared" si="1"/>
        <v>#REF!</v>
      </c>
      <c r="DR13" s="217" t="str">
        <f t="array" ref="DR13">IFERROR(INDEX('03.Muestra'!$E$8:$E$17,SMALL(IF("Documento no web"='03.Muestra'!$D$8:$D$17,ROW('03.Muestra'!$E$8:$E$17)-MIN(ROW('03.Muestra'!$D$8:$D$17))+1,""),ROW()-2)),"")</f>
        <v/>
      </c>
      <c r="DS13" s="217" t="e">
        <f>RESULTADOS!#REF!</f>
        <v>#REF!</v>
      </c>
      <c r="DT13" s="217" t="str">
        <f t="array" ref="DT13">IFERROR(INDEX('03.Muestra'!$G$8:$G$17,SMALL(IF("Documento no web"='03.Muestra'!$D$8:$D$17,ROW('03.Muestra'!$G$8:$G$17)-MIN(ROW('03.Muestra'!$D$8:$D$17))+1,""),ROW()-2)),"")</f>
        <v/>
      </c>
      <c r="DU13" s="221" t="str">
        <f t="array" ref="DU13">IFERROR(INDEX('03.Muestra'!$H$8:$H$17,SMALL(IF("Documento no web"='03.Muestra'!$D$8:$D$17,ROW('03.Muestra'!$H$8:$H$17)-MIN(ROW('03.Muestra'!$D$8:$D$17))+1,""),ROW()-2)),"")</f>
        <v/>
      </c>
      <c r="DV13" s="214" t="e">
        <f>RESULTADOS!#REF!</f>
        <v>#REF!</v>
      </c>
      <c r="DW13" s="214" t="e">
        <f>RESULTADOS!#REF!</f>
        <v>#REF!</v>
      </c>
      <c r="DX13" s="214" t="e">
        <f>RESULTADOS!#REF!</f>
        <v>#REF!</v>
      </c>
      <c r="DY13" s="214" t="e">
        <f>RESULTADOS!#REF!</f>
        <v>#REF!</v>
      </c>
      <c r="DZ13" s="214" t="e">
        <f>RESULTADOS!#REF!</f>
        <v>#REF!</v>
      </c>
      <c r="EA13" s="214" t="e">
        <f>RESULTADOS!#REF!</f>
        <v>#REF!</v>
      </c>
      <c r="EB13" s="214" t="e">
        <f>RESULTADOS!#REF!</f>
        <v>#REF!</v>
      </c>
      <c r="EC13" s="214" t="e">
        <f>RESULTADOS!#REF!</f>
        <v>#REF!</v>
      </c>
      <c r="ED13" s="214" t="e">
        <f>RESULTADOS!#REF!</f>
        <v>#REF!</v>
      </c>
      <c r="EE13" s="214" t="e">
        <f>RESULTADOS!#REF!</f>
        <v>#REF!</v>
      </c>
      <c r="EF13" s="214" t="e">
        <f>RESULTADOS!#REF!</f>
        <v>#REF!</v>
      </c>
      <c r="EG13" s="214" t="e">
        <f>RESULTADOS!#REF!</f>
        <v>#REF!</v>
      </c>
      <c r="EH13" s="214" t="e">
        <f>RESULTADOS!#REF!</f>
        <v>#REF!</v>
      </c>
      <c r="EI13" s="214" t="e">
        <f>RESULTADOS!#REF!</f>
        <v>#REF!</v>
      </c>
      <c r="EJ13" s="214" t="e">
        <f>RESULTADOS!#REF!</f>
        <v>#REF!</v>
      </c>
      <c r="EK13" s="214" t="e">
        <f>RESULTADOS!#REF!</f>
        <v>#REF!</v>
      </c>
      <c r="EL13" s="214" t="e">
        <f>RESULTADOS!#REF!</f>
        <v>#REF!</v>
      </c>
      <c r="EM13" s="214" t="e">
        <f>RESULTADOS!#REF!</f>
        <v>#REF!</v>
      </c>
      <c r="EN13" s="214" t="e">
        <f>RESULTADOS!#REF!</f>
        <v>#REF!</v>
      </c>
      <c r="EO13" s="214" t="e">
        <f>RESULTADOS!#REF!</f>
        <v>#REF!</v>
      </c>
      <c r="EP13" s="214" t="e">
        <f>RESULTADOS!#REF!</f>
        <v>#REF!</v>
      </c>
      <c r="EQ13" s="214" t="e">
        <f>RESULTADOS!#REF!</f>
        <v>#REF!</v>
      </c>
      <c r="ER13" s="214" t="e">
        <f>RESULTADOS!#REF!</f>
        <v>#REF!</v>
      </c>
      <c r="ES13" s="214" t="e">
        <f>RESULTADOS!#REF!</f>
        <v>#REF!</v>
      </c>
      <c r="ET13" s="214" t="e">
        <f>RESULTADOS!#REF!</f>
        <v>#REF!</v>
      </c>
      <c r="EU13" s="214" t="e">
        <f>RESULTADOS!#REF!</f>
        <v>#REF!</v>
      </c>
      <c r="EV13" s="214" t="e">
        <f>RESULTADOS!#REF!</f>
        <v>#REF!</v>
      </c>
      <c r="EW13" s="214" t="e">
        <f>RESULTADOS!#REF!</f>
        <v>#REF!</v>
      </c>
      <c r="EX13" s="214" t="e">
        <f>RESULTADOS!#REF!</f>
        <v>#REF!</v>
      </c>
      <c r="EY13" s="214" t="e">
        <f>RESULTADOS!#REF!</f>
        <v>#REF!</v>
      </c>
      <c r="EZ13" s="214" t="e">
        <f>RESULTADOS!#REF!</f>
        <v>#REF!</v>
      </c>
      <c r="FA13" s="214" t="e">
        <f>RESULTADOS!#REF!</f>
        <v>#REF!</v>
      </c>
      <c r="FB13" s="214" t="e">
        <f>RESULTADOS!#REF!</f>
        <v>#REF!</v>
      </c>
      <c r="FC13" s="214" t="e">
        <f>RESULTADOS!#REF!</f>
        <v>#REF!</v>
      </c>
      <c r="FD13" s="214" t="e">
        <f>RESULTADOS!#REF!</f>
        <v>#REF!</v>
      </c>
      <c r="FE13" s="214" t="e">
        <f>RESULTADOS!#REF!</f>
        <v>#REF!</v>
      </c>
      <c r="FF13" s="214" t="e">
        <f>RESULTADOS!#REF!</f>
        <v>#REF!</v>
      </c>
      <c r="FG13" s="214" t="e">
        <f>RESULTADOS!#REF!</f>
        <v>#REF!</v>
      </c>
      <c r="FH13" s="214" t="e">
        <f>RESULTADOS!#REF!</f>
        <v>#REF!</v>
      </c>
      <c r="FI13" s="214" t="e">
        <f>RESULTADOS!#REF!</f>
        <v>#REF!</v>
      </c>
      <c r="FJ13" s="214" t="e">
        <f>RESULTADOS!#REF!</f>
        <v>#REF!</v>
      </c>
      <c r="FK13" s="214" t="e">
        <f>RESULTADOS!#REF!</f>
        <v>#REF!</v>
      </c>
      <c r="FL13" s="214" t="e">
        <f>RESULTADOS!#REF!</f>
        <v>#REF!</v>
      </c>
      <c r="FM13" s="214" t="e">
        <f>RESULTADOS!#REF!</f>
        <v>#REF!</v>
      </c>
      <c r="FN13" s="214" t="e">
        <f>RESULTADOS!#REF!</f>
        <v>#REF!</v>
      </c>
    </row>
    <row r="14" spans="1:170" ht="12.75" customHeight="1">
      <c r="C14" s="213" t="s">
        <v>23</v>
      </c>
      <c r="D14" s="224">
        <f>'01.Definición de ámbito'!C21</f>
        <v>45823</v>
      </c>
      <c r="E14" s="213" t="s">
        <v>45</v>
      </c>
      <c r="F14" s="215" t="str">
        <f>'02.Tecnologías'!I11</f>
        <v>No</v>
      </c>
      <c r="G14" s="216"/>
      <c r="H14" s="216"/>
      <c r="I14" s="216"/>
      <c r="J14" s="216"/>
      <c r="K14" s="203" t="s">
        <v>489</v>
      </c>
      <c r="L14" s="223" t="str">
        <f ca="1">RESULTADOS!E9</f>
        <v>0 (0 %)</v>
      </c>
      <c r="M14" s="223" t="str">
        <f ca="1">RESULTADOS!F9</f>
        <v>0 (0 %)</v>
      </c>
      <c r="N14" s="223" t="str">
        <f ca="1">RESULTADOS!G9</f>
        <v>45 (100 %)</v>
      </c>
      <c r="O14" s="217">
        <f ca="1">RESULTADOS!H9</f>
        <v>0</v>
      </c>
      <c r="P14" s="217">
        <f ca="1">RESULTADOS!I9</f>
        <v>0</v>
      </c>
      <c r="T14" s="217" t="e">
        <f>RESULTADOS!#REF!</f>
        <v>#REF!</v>
      </c>
      <c r="U14" s="217" t="e">
        <f>RESULTADOS!#REF!</f>
        <v>#REF!</v>
      </c>
      <c r="V14" s="217" t="e">
        <f t="shared" si="0"/>
        <v>#REF!</v>
      </c>
      <c r="W14" s="217"/>
      <c r="X14" s="217" t="e">
        <f>RESULTADOS!#REF!</f>
        <v>#REF!</v>
      </c>
      <c r="Y14" s="217"/>
      <c r="Z14" s="221"/>
      <c r="AA14" s="214" t="e">
        <f>RESULTADOS!#REF!</f>
        <v>#REF!</v>
      </c>
      <c r="AB14" s="214" t="e">
        <f>RESULTADOS!#REF!</f>
        <v>#REF!</v>
      </c>
      <c r="AC14" s="214" t="e">
        <f>RESULTADOS!#REF!</f>
        <v>#REF!</v>
      </c>
      <c r="AD14" s="214" t="e">
        <f>RESULTADOS!#REF!</f>
        <v>#REF!</v>
      </c>
      <c r="AE14" s="214" t="e">
        <f>RESULTADOS!#REF!</f>
        <v>#REF!</v>
      </c>
      <c r="AF14" s="214" t="e">
        <f>RESULTADOS!#REF!</f>
        <v>#REF!</v>
      </c>
      <c r="AG14" s="214" t="e">
        <f>RESULTADOS!#REF!</f>
        <v>#REF!</v>
      </c>
      <c r="AH14" s="214" t="e">
        <f>RESULTADOS!#REF!</f>
        <v>#REF!</v>
      </c>
      <c r="AI14" s="214" t="e">
        <f>RESULTADOS!#REF!</f>
        <v>#REF!</v>
      </c>
      <c r="AJ14" s="214" t="e">
        <f>RESULTADOS!#REF!</f>
        <v>#REF!</v>
      </c>
      <c r="AK14" s="214" t="e">
        <f>RESULTADOS!#REF!</f>
        <v>#REF!</v>
      </c>
      <c r="AL14" s="214" t="e">
        <f>RESULTADOS!#REF!</f>
        <v>#REF!</v>
      </c>
      <c r="AM14" s="214" t="e">
        <f>RESULTADOS!#REF!</f>
        <v>#REF!</v>
      </c>
      <c r="AN14" s="214" t="e">
        <f>RESULTADOS!#REF!</f>
        <v>#REF!</v>
      </c>
      <c r="AO14" s="214" t="e">
        <f>RESULTADOS!#REF!</f>
        <v>#REF!</v>
      </c>
      <c r="AP14" s="214" t="e">
        <f>RESULTADOS!#REF!</f>
        <v>#REF!</v>
      </c>
      <c r="AQ14" s="214" t="e">
        <f>RESULTADOS!#REF!</f>
        <v>#REF!</v>
      </c>
      <c r="AR14" s="214" t="e">
        <f>RESULTADOS!#REF!</f>
        <v>#REF!</v>
      </c>
      <c r="AS14" s="214" t="e">
        <f>RESULTADOS!#REF!</f>
        <v>#REF!</v>
      </c>
      <c r="AT14" s="214" t="e">
        <f>RESULTADOS!#REF!</f>
        <v>#REF!</v>
      </c>
      <c r="AU14" s="214" t="e">
        <f>RESULTADOS!#REF!</f>
        <v>#REF!</v>
      </c>
      <c r="AV14" s="214" t="e">
        <f>RESULTADOS!#REF!</f>
        <v>#REF!</v>
      </c>
      <c r="AW14" s="214" t="e">
        <f>RESULTADOS!#REF!</f>
        <v>#REF!</v>
      </c>
      <c r="AX14" s="214" t="e">
        <f>RESULTADOS!#REF!</f>
        <v>#REF!</v>
      </c>
      <c r="AY14" s="214" t="e">
        <f>RESULTADOS!#REF!</f>
        <v>#REF!</v>
      </c>
      <c r="AZ14" s="214" t="e">
        <f>RESULTADOS!#REF!</f>
        <v>#REF!</v>
      </c>
      <c r="BA14" s="214" t="e">
        <f>RESULTADOS!#REF!</f>
        <v>#REF!</v>
      </c>
      <c r="BB14" s="214" t="e">
        <f>RESULTADOS!#REF!</f>
        <v>#REF!</v>
      </c>
      <c r="BC14" s="214" t="e">
        <f>RESULTADOS!#REF!</f>
        <v>#REF!</v>
      </c>
      <c r="BD14" s="214" t="e">
        <f>RESULTADOS!#REF!</f>
        <v>#REF!</v>
      </c>
      <c r="BE14" s="214" t="e">
        <f>RESULTADOS!#REF!</f>
        <v>#REF!</v>
      </c>
      <c r="BF14" s="214" t="e">
        <f>RESULTADOS!#REF!</f>
        <v>#REF!</v>
      </c>
      <c r="BG14" s="214" t="e">
        <f>RESULTADOS!#REF!</f>
        <v>#REF!</v>
      </c>
      <c r="BH14" s="214" t="e">
        <f>RESULTADOS!#REF!</f>
        <v>#REF!</v>
      </c>
      <c r="BI14" s="214" t="e">
        <f>RESULTADOS!#REF!</f>
        <v>#REF!</v>
      </c>
      <c r="BJ14" s="214" t="e">
        <f>RESULTADOS!#REF!</f>
        <v>#REF!</v>
      </c>
      <c r="BK14" s="214" t="e">
        <f>RESULTADOS!#REF!</f>
        <v>#REF!</v>
      </c>
      <c r="BL14" s="214" t="e">
        <f>RESULTADOS!#REF!</f>
        <v>#REF!</v>
      </c>
      <c r="BM14" s="214" t="e">
        <f>RESULTADOS!#REF!</f>
        <v>#REF!</v>
      </c>
      <c r="BN14" s="214" t="e">
        <f>RESULTADOS!#REF!</f>
        <v>#REF!</v>
      </c>
      <c r="BO14" s="214" t="e">
        <f>RESULTADOS!#REF!</f>
        <v>#REF!</v>
      </c>
      <c r="BP14" s="214" t="e">
        <f>RESULTADOS!#REF!</f>
        <v>#REF!</v>
      </c>
      <c r="BQ14" s="214" t="e">
        <f>RESULTADOS!#REF!</f>
        <v>#REF!</v>
      </c>
      <c r="BR14" s="214" t="e">
        <f>RESULTADOS!#REF!</f>
        <v>#REF!</v>
      </c>
      <c r="BS14" s="214" t="e">
        <f>RESULTADOS!#REF!</f>
        <v>#REF!</v>
      </c>
      <c r="BT14" s="214" t="e">
        <f>RESULTADOS!#REF!</f>
        <v>#REF!</v>
      </c>
      <c r="BU14" s="214" t="e">
        <f>RESULTADOS!#REF!</f>
        <v>#REF!</v>
      </c>
      <c r="BV14" s="214" t="e">
        <f>RESULTADOS!#REF!</f>
        <v>#REF!</v>
      </c>
      <c r="BW14" s="214" t="e">
        <f>RESULTADOS!#REF!</f>
        <v>#REF!</v>
      </c>
      <c r="BX14" s="214" t="e">
        <f>RESULTADOS!#REF!</f>
        <v>#REF!</v>
      </c>
      <c r="BY14" s="214" t="e">
        <f>RESULTADOS!#REF!</f>
        <v>#REF!</v>
      </c>
      <c r="BZ14" s="214" t="e">
        <f>RESULTADOS!#REF!</f>
        <v>#REF!</v>
      </c>
      <c r="CA14" s="214" t="e">
        <f>RESULTADOS!#REF!</f>
        <v>#REF!</v>
      </c>
      <c r="CB14" s="214" t="e">
        <f>RESULTADOS!#REF!</f>
        <v>#REF!</v>
      </c>
      <c r="CC14" s="214" t="e">
        <f>RESULTADOS!#REF!</f>
        <v>#REF!</v>
      </c>
      <c r="CD14" s="214" t="e">
        <f>RESULTADOS!#REF!</f>
        <v>#REF!</v>
      </c>
      <c r="CE14" s="214" t="e">
        <f>RESULTADOS!#REF!</f>
        <v>#REF!</v>
      </c>
      <c r="CF14" s="214" t="e">
        <f>RESULTADOS!#REF!</f>
        <v>#REF!</v>
      </c>
      <c r="CG14" s="214" t="e">
        <f>RESULTADOS!#REF!</f>
        <v>#REF!</v>
      </c>
      <c r="CH14" s="214" t="e">
        <f>RESULTADOS!#REF!</f>
        <v>#REF!</v>
      </c>
      <c r="CI14" s="214" t="e">
        <f>RESULTADOS!#REF!</f>
        <v>#REF!</v>
      </c>
      <c r="CJ14" s="214" t="e">
        <f>RESULTADOS!#REF!</f>
        <v>#REF!</v>
      </c>
      <c r="CK14" s="214" t="e">
        <f>RESULTADOS!#REF!</f>
        <v>#REF!</v>
      </c>
      <c r="CL14" s="214" t="e">
        <f>RESULTADOS!#REF!</f>
        <v>#REF!</v>
      </c>
      <c r="CM14" s="214" t="e">
        <f>RESULTADOS!#REF!</f>
        <v>#REF!</v>
      </c>
      <c r="CN14" s="214" t="e">
        <f>RESULTADOS!#REF!</f>
        <v>#REF!</v>
      </c>
      <c r="CO14" s="214" t="e">
        <f>RESULTADOS!#REF!</f>
        <v>#REF!</v>
      </c>
      <c r="CP14" s="214" t="e">
        <f>RESULTADOS!#REF!</f>
        <v>#REF!</v>
      </c>
      <c r="CQ14" s="214" t="e">
        <f>RESULTADOS!#REF!</f>
        <v>#REF!</v>
      </c>
      <c r="CR14" s="214" t="e">
        <f>RESULTADOS!#REF!</f>
        <v>#REF!</v>
      </c>
      <c r="CS14" s="214" t="e">
        <f>RESULTADOS!#REF!</f>
        <v>#REF!</v>
      </c>
      <c r="CT14" s="214" t="e">
        <f>RESULTADOS!#REF!</f>
        <v>#REF!</v>
      </c>
      <c r="CU14" s="214" t="e">
        <f>RESULTADOS!#REF!</f>
        <v>#REF!</v>
      </c>
      <c r="CV14" s="214" t="e">
        <f>RESULTADOS!#REF!</f>
        <v>#REF!</v>
      </c>
      <c r="CW14" s="214" t="e">
        <f>RESULTADOS!#REF!</f>
        <v>#REF!</v>
      </c>
      <c r="CX14" s="214" t="e">
        <f>RESULTADOS!#REF!</f>
        <v>#REF!</v>
      </c>
      <c r="CY14" s="214" t="e">
        <f>RESULTADOS!#REF!</f>
        <v>#REF!</v>
      </c>
      <c r="CZ14" s="214" t="e">
        <f>RESULTADOS!#REF!</f>
        <v>#REF!</v>
      </c>
      <c r="DA14" s="214" t="e">
        <f>RESULTADOS!#REF!</f>
        <v>#REF!</v>
      </c>
      <c r="DB14" s="214" t="e">
        <f>RESULTADOS!#REF!</f>
        <v>#REF!</v>
      </c>
      <c r="DC14" s="214" t="e">
        <f>RESULTADOS!#REF!</f>
        <v>#REF!</v>
      </c>
      <c r="DD14" s="214" t="e">
        <f>RESULTADOS!#REF!</f>
        <v>#REF!</v>
      </c>
      <c r="DE14" s="214" t="e">
        <f>RESULTADOS!#REF!</f>
        <v>#REF!</v>
      </c>
      <c r="DF14" s="214" t="e">
        <f>RESULTADOS!#REF!</f>
        <v>#REF!</v>
      </c>
      <c r="DG14" s="214" t="e">
        <f>RESULTADOS!#REF!</f>
        <v>#REF!</v>
      </c>
      <c r="DH14" s="214" t="e">
        <f>RESULTADOS!#REF!</f>
        <v>#REF!</v>
      </c>
      <c r="DI14" s="214" t="e">
        <f>RESULTADOS!#REF!</f>
        <v>#REF!</v>
      </c>
      <c r="DJ14" s="214" t="e">
        <f>RESULTADOS!#REF!</f>
        <v>#REF!</v>
      </c>
      <c r="DK14" s="214" t="e">
        <f>RESULTADOS!#REF!</f>
        <v>#REF!</v>
      </c>
      <c r="DL14" s="214" t="e">
        <f>RESULTADOS!#REF!</f>
        <v>#REF!</v>
      </c>
      <c r="DM14" s="214" t="e">
        <f>RESULTADOS!#REF!</f>
        <v>#REF!</v>
      </c>
      <c r="DN14" s="214" t="e">
        <f>RESULTADOS!#REF!</f>
        <v>#REF!</v>
      </c>
      <c r="DO14" s="217" t="e">
        <f>RESULTADOS!#REF!</f>
        <v>#REF!</v>
      </c>
      <c r="DP14" s="217" t="e">
        <f>RESULTADOS!#REF!</f>
        <v>#REF!</v>
      </c>
      <c r="DQ14" s="217" t="e">
        <f t="shared" si="1"/>
        <v>#REF!</v>
      </c>
      <c r="DR14" s="217" t="str">
        <f t="array" ref="DR14">IFERROR(INDEX('03.Muestra'!$E$8:$E$17,SMALL(IF("Documento no web"='03.Muestra'!$D$8:$D$17,ROW('03.Muestra'!$E$8:$E$17)-MIN(ROW('03.Muestra'!$D$8:$D$17))+1,""),ROW()-2)),"")</f>
        <v/>
      </c>
      <c r="DS14" s="217" t="e">
        <f>RESULTADOS!#REF!</f>
        <v>#REF!</v>
      </c>
      <c r="DT14" s="217" t="str">
        <f t="array" ref="DT14">IFERROR(INDEX('03.Muestra'!$G$8:$G$17,SMALL(IF("Documento no web"='03.Muestra'!$D$8:$D$17,ROW('03.Muestra'!$G$8:$G$17)-MIN(ROW('03.Muestra'!$D$8:$D$17))+1,""),ROW()-2)),"")</f>
        <v/>
      </c>
      <c r="DU14" s="221" t="str">
        <f t="array" ref="DU14">IFERROR(INDEX('03.Muestra'!$H$8:$H$17,SMALL(IF("Documento no web"='03.Muestra'!$D$8:$D$17,ROW('03.Muestra'!$H$8:$H$17)-MIN(ROW('03.Muestra'!$D$8:$D$17))+1,""),ROW()-2)),"")</f>
        <v/>
      </c>
      <c r="DV14" s="214" t="e">
        <f>RESULTADOS!#REF!</f>
        <v>#REF!</v>
      </c>
      <c r="DW14" s="214" t="e">
        <f>RESULTADOS!#REF!</f>
        <v>#REF!</v>
      </c>
      <c r="DX14" s="214" t="e">
        <f>RESULTADOS!#REF!</f>
        <v>#REF!</v>
      </c>
      <c r="DY14" s="214" t="e">
        <f>RESULTADOS!#REF!</f>
        <v>#REF!</v>
      </c>
      <c r="DZ14" s="214" t="e">
        <f>RESULTADOS!#REF!</f>
        <v>#REF!</v>
      </c>
      <c r="EA14" s="214" t="e">
        <f>RESULTADOS!#REF!</f>
        <v>#REF!</v>
      </c>
      <c r="EB14" s="214" t="e">
        <f>RESULTADOS!#REF!</f>
        <v>#REF!</v>
      </c>
      <c r="EC14" s="214" t="e">
        <f>RESULTADOS!#REF!</f>
        <v>#REF!</v>
      </c>
      <c r="ED14" s="214" t="e">
        <f>RESULTADOS!#REF!</f>
        <v>#REF!</v>
      </c>
      <c r="EE14" s="214" t="e">
        <f>RESULTADOS!#REF!</f>
        <v>#REF!</v>
      </c>
      <c r="EF14" s="214" t="e">
        <f>RESULTADOS!#REF!</f>
        <v>#REF!</v>
      </c>
      <c r="EG14" s="214" t="e">
        <f>RESULTADOS!#REF!</f>
        <v>#REF!</v>
      </c>
      <c r="EH14" s="214" t="e">
        <f>RESULTADOS!#REF!</f>
        <v>#REF!</v>
      </c>
      <c r="EI14" s="214" t="e">
        <f>RESULTADOS!#REF!</f>
        <v>#REF!</v>
      </c>
      <c r="EJ14" s="214" t="e">
        <f>RESULTADOS!#REF!</f>
        <v>#REF!</v>
      </c>
      <c r="EK14" s="214" t="e">
        <f>RESULTADOS!#REF!</f>
        <v>#REF!</v>
      </c>
      <c r="EL14" s="214" t="e">
        <f>RESULTADOS!#REF!</f>
        <v>#REF!</v>
      </c>
      <c r="EM14" s="214" t="e">
        <f>RESULTADOS!#REF!</f>
        <v>#REF!</v>
      </c>
      <c r="EN14" s="214" t="e">
        <f>RESULTADOS!#REF!</f>
        <v>#REF!</v>
      </c>
      <c r="EO14" s="214" t="e">
        <f>RESULTADOS!#REF!</f>
        <v>#REF!</v>
      </c>
      <c r="EP14" s="214" t="e">
        <f>RESULTADOS!#REF!</f>
        <v>#REF!</v>
      </c>
      <c r="EQ14" s="214" t="e">
        <f>RESULTADOS!#REF!</f>
        <v>#REF!</v>
      </c>
      <c r="ER14" s="214" t="e">
        <f>RESULTADOS!#REF!</f>
        <v>#REF!</v>
      </c>
      <c r="ES14" s="214" t="e">
        <f>RESULTADOS!#REF!</f>
        <v>#REF!</v>
      </c>
      <c r="ET14" s="214" t="e">
        <f>RESULTADOS!#REF!</f>
        <v>#REF!</v>
      </c>
      <c r="EU14" s="214" t="e">
        <f>RESULTADOS!#REF!</f>
        <v>#REF!</v>
      </c>
      <c r="EV14" s="214" t="e">
        <f>RESULTADOS!#REF!</f>
        <v>#REF!</v>
      </c>
      <c r="EW14" s="214" t="e">
        <f>RESULTADOS!#REF!</f>
        <v>#REF!</v>
      </c>
      <c r="EX14" s="214" t="e">
        <f>RESULTADOS!#REF!</f>
        <v>#REF!</v>
      </c>
      <c r="EY14" s="214" t="e">
        <f>RESULTADOS!#REF!</f>
        <v>#REF!</v>
      </c>
      <c r="EZ14" s="214" t="e">
        <f>RESULTADOS!#REF!</f>
        <v>#REF!</v>
      </c>
      <c r="FA14" s="214" t="e">
        <f>RESULTADOS!#REF!</f>
        <v>#REF!</v>
      </c>
      <c r="FB14" s="214" t="e">
        <f>RESULTADOS!#REF!</f>
        <v>#REF!</v>
      </c>
      <c r="FC14" s="214" t="e">
        <f>RESULTADOS!#REF!</f>
        <v>#REF!</v>
      </c>
      <c r="FD14" s="214" t="e">
        <f>RESULTADOS!#REF!</f>
        <v>#REF!</v>
      </c>
      <c r="FE14" s="214" t="e">
        <f>RESULTADOS!#REF!</f>
        <v>#REF!</v>
      </c>
      <c r="FF14" s="214" t="e">
        <f>RESULTADOS!#REF!</f>
        <v>#REF!</v>
      </c>
      <c r="FG14" s="214" t="e">
        <f>RESULTADOS!#REF!</f>
        <v>#REF!</v>
      </c>
      <c r="FH14" s="214" t="e">
        <f>RESULTADOS!#REF!</f>
        <v>#REF!</v>
      </c>
      <c r="FI14" s="214" t="e">
        <f>RESULTADOS!#REF!</f>
        <v>#REF!</v>
      </c>
      <c r="FJ14" s="214" t="e">
        <f>RESULTADOS!#REF!</f>
        <v>#REF!</v>
      </c>
      <c r="FK14" s="214" t="e">
        <f>RESULTADOS!#REF!</f>
        <v>#REF!</v>
      </c>
      <c r="FL14" s="214" t="e">
        <f>RESULTADOS!#REF!</f>
        <v>#REF!</v>
      </c>
      <c r="FM14" s="214" t="e">
        <f>RESULTADOS!#REF!</f>
        <v>#REF!</v>
      </c>
      <c r="FN14" s="214" t="e">
        <f>RESULTADOS!#REF!</f>
        <v>#REF!</v>
      </c>
    </row>
    <row r="15" spans="1:170" ht="12.75" customHeight="1">
      <c r="C15" s="213" t="s">
        <v>24</v>
      </c>
      <c r="D15" s="215" t="str">
        <f>'01.Definición de ámbito'!C25</f>
        <v>UNE-EN 301 549:2022 - excluyendo el contenido excluido por el RD 1112/2018</v>
      </c>
      <c r="E15" s="213" t="s">
        <v>48</v>
      </c>
      <c r="F15" s="215" t="str">
        <f>'02.Tecnologías'!I12</f>
        <v>Sí</v>
      </c>
      <c r="G15" s="216"/>
      <c r="H15" s="216"/>
      <c r="I15" s="216"/>
      <c r="J15" s="216"/>
      <c r="T15" s="217" t="e">
        <f>RESULTADOS!#REF!</f>
        <v>#REF!</v>
      </c>
      <c r="U15" s="217" t="e">
        <f>RESULTADOS!#REF!</f>
        <v>#REF!</v>
      </c>
      <c r="V15" s="217" t="e">
        <f t="shared" si="0"/>
        <v>#REF!</v>
      </c>
      <c r="W15" s="217"/>
      <c r="X15" s="217" t="e">
        <f>RESULTADOS!#REF!</f>
        <v>#REF!</v>
      </c>
      <c r="Y15" s="217"/>
      <c r="Z15" s="221"/>
      <c r="AA15" s="214" t="e">
        <f>RESULTADOS!#REF!</f>
        <v>#REF!</v>
      </c>
      <c r="AB15" s="214" t="e">
        <f>RESULTADOS!#REF!</f>
        <v>#REF!</v>
      </c>
      <c r="AC15" s="214" t="e">
        <f>RESULTADOS!#REF!</f>
        <v>#REF!</v>
      </c>
      <c r="AD15" s="214" t="e">
        <f>RESULTADOS!#REF!</f>
        <v>#REF!</v>
      </c>
      <c r="AE15" s="214" t="e">
        <f>RESULTADOS!#REF!</f>
        <v>#REF!</v>
      </c>
      <c r="AF15" s="214" t="e">
        <f>RESULTADOS!#REF!</f>
        <v>#REF!</v>
      </c>
      <c r="AG15" s="214" t="e">
        <f>RESULTADOS!#REF!</f>
        <v>#REF!</v>
      </c>
      <c r="AH15" s="214" t="e">
        <f>RESULTADOS!#REF!</f>
        <v>#REF!</v>
      </c>
      <c r="AI15" s="214" t="e">
        <f>RESULTADOS!#REF!</f>
        <v>#REF!</v>
      </c>
      <c r="AJ15" s="214" t="e">
        <f>RESULTADOS!#REF!</f>
        <v>#REF!</v>
      </c>
      <c r="AK15" s="214" t="e">
        <f>RESULTADOS!#REF!</f>
        <v>#REF!</v>
      </c>
      <c r="AL15" s="214" t="e">
        <f>RESULTADOS!#REF!</f>
        <v>#REF!</v>
      </c>
      <c r="AM15" s="214" t="e">
        <f>RESULTADOS!#REF!</f>
        <v>#REF!</v>
      </c>
      <c r="AN15" s="214" t="e">
        <f>RESULTADOS!#REF!</f>
        <v>#REF!</v>
      </c>
      <c r="AO15" s="214" t="e">
        <f>RESULTADOS!#REF!</f>
        <v>#REF!</v>
      </c>
      <c r="AP15" s="214" t="e">
        <f>RESULTADOS!#REF!</f>
        <v>#REF!</v>
      </c>
      <c r="AQ15" s="214" t="e">
        <f>RESULTADOS!#REF!</f>
        <v>#REF!</v>
      </c>
      <c r="AR15" s="214" t="e">
        <f>RESULTADOS!#REF!</f>
        <v>#REF!</v>
      </c>
      <c r="AS15" s="214" t="e">
        <f>RESULTADOS!#REF!</f>
        <v>#REF!</v>
      </c>
      <c r="AT15" s="214" t="e">
        <f>RESULTADOS!#REF!</f>
        <v>#REF!</v>
      </c>
      <c r="AU15" s="214" t="e">
        <f>RESULTADOS!#REF!</f>
        <v>#REF!</v>
      </c>
      <c r="AV15" s="214" t="e">
        <f>RESULTADOS!#REF!</f>
        <v>#REF!</v>
      </c>
      <c r="AW15" s="214" t="e">
        <f>RESULTADOS!#REF!</f>
        <v>#REF!</v>
      </c>
      <c r="AX15" s="214" t="e">
        <f>RESULTADOS!#REF!</f>
        <v>#REF!</v>
      </c>
      <c r="AY15" s="214" t="e">
        <f>RESULTADOS!#REF!</f>
        <v>#REF!</v>
      </c>
      <c r="AZ15" s="214" t="e">
        <f>RESULTADOS!#REF!</f>
        <v>#REF!</v>
      </c>
      <c r="BA15" s="214" t="e">
        <f>RESULTADOS!#REF!</f>
        <v>#REF!</v>
      </c>
      <c r="BB15" s="214" t="e">
        <f>RESULTADOS!#REF!</f>
        <v>#REF!</v>
      </c>
      <c r="BC15" s="214" t="e">
        <f>RESULTADOS!#REF!</f>
        <v>#REF!</v>
      </c>
      <c r="BD15" s="214" t="e">
        <f>RESULTADOS!#REF!</f>
        <v>#REF!</v>
      </c>
      <c r="BE15" s="214" t="e">
        <f>RESULTADOS!#REF!</f>
        <v>#REF!</v>
      </c>
      <c r="BF15" s="214" t="e">
        <f>RESULTADOS!#REF!</f>
        <v>#REF!</v>
      </c>
      <c r="BG15" s="214" t="e">
        <f>RESULTADOS!#REF!</f>
        <v>#REF!</v>
      </c>
      <c r="BH15" s="214" t="e">
        <f>RESULTADOS!#REF!</f>
        <v>#REF!</v>
      </c>
      <c r="BI15" s="214" t="e">
        <f>RESULTADOS!#REF!</f>
        <v>#REF!</v>
      </c>
      <c r="BJ15" s="214" t="e">
        <f>RESULTADOS!#REF!</f>
        <v>#REF!</v>
      </c>
      <c r="BK15" s="214" t="e">
        <f>RESULTADOS!#REF!</f>
        <v>#REF!</v>
      </c>
      <c r="BL15" s="214" t="e">
        <f>RESULTADOS!#REF!</f>
        <v>#REF!</v>
      </c>
      <c r="BM15" s="214" t="e">
        <f>RESULTADOS!#REF!</f>
        <v>#REF!</v>
      </c>
      <c r="BN15" s="214" t="e">
        <f>RESULTADOS!#REF!</f>
        <v>#REF!</v>
      </c>
      <c r="BO15" s="214" t="e">
        <f>RESULTADOS!#REF!</f>
        <v>#REF!</v>
      </c>
      <c r="BP15" s="214" t="e">
        <f>RESULTADOS!#REF!</f>
        <v>#REF!</v>
      </c>
      <c r="BQ15" s="214" t="e">
        <f>RESULTADOS!#REF!</f>
        <v>#REF!</v>
      </c>
      <c r="BR15" s="214" t="e">
        <f>RESULTADOS!#REF!</f>
        <v>#REF!</v>
      </c>
      <c r="BS15" s="214" t="e">
        <f>RESULTADOS!#REF!</f>
        <v>#REF!</v>
      </c>
      <c r="BT15" s="214" t="e">
        <f>RESULTADOS!#REF!</f>
        <v>#REF!</v>
      </c>
      <c r="BU15" s="214" t="e">
        <f>RESULTADOS!#REF!</f>
        <v>#REF!</v>
      </c>
      <c r="BV15" s="214" t="e">
        <f>RESULTADOS!#REF!</f>
        <v>#REF!</v>
      </c>
      <c r="BW15" s="214" t="e">
        <f>RESULTADOS!#REF!</f>
        <v>#REF!</v>
      </c>
      <c r="BX15" s="214" t="e">
        <f>RESULTADOS!#REF!</f>
        <v>#REF!</v>
      </c>
      <c r="BY15" s="214" t="e">
        <f>RESULTADOS!#REF!</f>
        <v>#REF!</v>
      </c>
      <c r="BZ15" s="214" t="e">
        <f>RESULTADOS!#REF!</f>
        <v>#REF!</v>
      </c>
      <c r="CA15" s="214" t="e">
        <f>RESULTADOS!#REF!</f>
        <v>#REF!</v>
      </c>
      <c r="CB15" s="214" t="e">
        <f>RESULTADOS!#REF!</f>
        <v>#REF!</v>
      </c>
      <c r="CC15" s="214" t="e">
        <f>RESULTADOS!#REF!</f>
        <v>#REF!</v>
      </c>
      <c r="CD15" s="214" t="e">
        <f>RESULTADOS!#REF!</f>
        <v>#REF!</v>
      </c>
      <c r="CE15" s="214" t="e">
        <f>RESULTADOS!#REF!</f>
        <v>#REF!</v>
      </c>
      <c r="CF15" s="214" t="e">
        <f>RESULTADOS!#REF!</f>
        <v>#REF!</v>
      </c>
      <c r="CG15" s="214" t="e">
        <f>RESULTADOS!#REF!</f>
        <v>#REF!</v>
      </c>
      <c r="CH15" s="214" t="e">
        <f>RESULTADOS!#REF!</f>
        <v>#REF!</v>
      </c>
      <c r="CI15" s="214" t="e">
        <f>RESULTADOS!#REF!</f>
        <v>#REF!</v>
      </c>
      <c r="CJ15" s="214" t="e">
        <f>RESULTADOS!#REF!</f>
        <v>#REF!</v>
      </c>
      <c r="CK15" s="214" t="e">
        <f>RESULTADOS!#REF!</f>
        <v>#REF!</v>
      </c>
      <c r="CL15" s="214" t="e">
        <f>RESULTADOS!#REF!</f>
        <v>#REF!</v>
      </c>
      <c r="CM15" s="214" t="e">
        <f>RESULTADOS!#REF!</f>
        <v>#REF!</v>
      </c>
      <c r="CN15" s="214" t="e">
        <f>RESULTADOS!#REF!</f>
        <v>#REF!</v>
      </c>
      <c r="CO15" s="214" t="e">
        <f>RESULTADOS!#REF!</f>
        <v>#REF!</v>
      </c>
      <c r="CP15" s="214" t="e">
        <f>RESULTADOS!#REF!</f>
        <v>#REF!</v>
      </c>
      <c r="CQ15" s="214" t="e">
        <f>RESULTADOS!#REF!</f>
        <v>#REF!</v>
      </c>
      <c r="CR15" s="214" t="e">
        <f>RESULTADOS!#REF!</f>
        <v>#REF!</v>
      </c>
      <c r="CS15" s="214" t="e">
        <f>RESULTADOS!#REF!</f>
        <v>#REF!</v>
      </c>
      <c r="CT15" s="214" t="e">
        <f>RESULTADOS!#REF!</f>
        <v>#REF!</v>
      </c>
      <c r="CU15" s="214" t="e">
        <f>RESULTADOS!#REF!</f>
        <v>#REF!</v>
      </c>
      <c r="CV15" s="214" t="e">
        <f>RESULTADOS!#REF!</f>
        <v>#REF!</v>
      </c>
      <c r="CW15" s="214" t="e">
        <f>RESULTADOS!#REF!</f>
        <v>#REF!</v>
      </c>
      <c r="CX15" s="214" t="e">
        <f>RESULTADOS!#REF!</f>
        <v>#REF!</v>
      </c>
      <c r="CY15" s="214" t="e">
        <f>RESULTADOS!#REF!</f>
        <v>#REF!</v>
      </c>
      <c r="CZ15" s="214" t="e">
        <f>RESULTADOS!#REF!</f>
        <v>#REF!</v>
      </c>
      <c r="DA15" s="214" t="e">
        <f>RESULTADOS!#REF!</f>
        <v>#REF!</v>
      </c>
      <c r="DB15" s="214" t="e">
        <f>RESULTADOS!#REF!</f>
        <v>#REF!</v>
      </c>
      <c r="DC15" s="214" t="e">
        <f>RESULTADOS!#REF!</f>
        <v>#REF!</v>
      </c>
      <c r="DD15" s="214" t="e">
        <f>RESULTADOS!#REF!</f>
        <v>#REF!</v>
      </c>
      <c r="DE15" s="214" t="e">
        <f>RESULTADOS!#REF!</f>
        <v>#REF!</v>
      </c>
      <c r="DF15" s="214" t="e">
        <f>RESULTADOS!#REF!</f>
        <v>#REF!</v>
      </c>
      <c r="DG15" s="214" t="e">
        <f>RESULTADOS!#REF!</f>
        <v>#REF!</v>
      </c>
      <c r="DH15" s="214" t="e">
        <f>RESULTADOS!#REF!</f>
        <v>#REF!</v>
      </c>
      <c r="DI15" s="214" t="e">
        <f>RESULTADOS!#REF!</f>
        <v>#REF!</v>
      </c>
      <c r="DJ15" s="214" t="e">
        <f>RESULTADOS!#REF!</f>
        <v>#REF!</v>
      </c>
      <c r="DK15" s="214" t="e">
        <f>RESULTADOS!#REF!</f>
        <v>#REF!</v>
      </c>
      <c r="DL15" s="214" t="e">
        <f>RESULTADOS!#REF!</f>
        <v>#REF!</v>
      </c>
      <c r="DM15" s="214" t="e">
        <f>RESULTADOS!#REF!</f>
        <v>#REF!</v>
      </c>
      <c r="DN15" s="214" t="e">
        <f>RESULTADOS!#REF!</f>
        <v>#REF!</v>
      </c>
      <c r="DO15" s="217" t="e">
        <f>RESULTADOS!#REF!</f>
        <v>#REF!</v>
      </c>
      <c r="DP15" s="217" t="e">
        <f>RESULTADOS!#REF!</f>
        <v>#REF!</v>
      </c>
      <c r="DQ15" s="217" t="e">
        <f t="shared" si="1"/>
        <v>#REF!</v>
      </c>
      <c r="DR15" s="217" t="str">
        <f t="array" ref="DR15">IFERROR(INDEX('03.Muestra'!$E$8:$E$17,SMALL(IF("Documento no web"='03.Muestra'!$D$8:$D$17,ROW('03.Muestra'!$E$8:$E$17)-MIN(ROW('03.Muestra'!$D$8:$D$17))+1,""),ROW()-2)),"")</f>
        <v/>
      </c>
      <c r="DS15" s="217" t="e">
        <f>RESULTADOS!#REF!</f>
        <v>#REF!</v>
      </c>
      <c r="DT15" s="217" t="str">
        <f t="array" ref="DT15">IFERROR(INDEX('03.Muestra'!$G$8:$G$17,SMALL(IF("Documento no web"='03.Muestra'!$D$8:$D$17,ROW('03.Muestra'!$G$8:$G$17)-MIN(ROW('03.Muestra'!$D$8:$D$17))+1,""),ROW()-2)),"")</f>
        <v/>
      </c>
      <c r="DU15" s="221" t="str">
        <f t="array" ref="DU15">IFERROR(INDEX('03.Muestra'!$H$8:$H$17,SMALL(IF("Documento no web"='03.Muestra'!$D$8:$D$17,ROW('03.Muestra'!$H$8:$H$17)-MIN(ROW('03.Muestra'!$D$8:$D$17))+1,""),ROW()-2)),"")</f>
        <v/>
      </c>
      <c r="DV15" s="214" t="e">
        <f>RESULTADOS!#REF!</f>
        <v>#REF!</v>
      </c>
      <c r="DW15" s="214" t="e">
        <f>RESULTADOS!#REF!</f>
        <v>#REF!</v>
      </c>
      <c r="DX15" s="214" t="e">
        <f>RESULTADOS!#REF!</f>
        <v>#REF!</v>
      </c>
      <c r="DY15" s="214" t="e">
        <f>RESULTADOS!#REF!</f>
        <v>#REF!</v>
      </c>
      <c r="DZ15" s="214" t="e">
        <f>RESULTADOS!#REF!</f>
        <v>#REF!</v>
      </c>
      <c r="EA15" s="214" t="e">
        <f>RESULTADOS!#REF!</f>
        <v>#REF!</v>
      </c>
      <c r="EB15" s="214" t="e">
        <f>RESULTADOS!#REF!</f>
        <v>#REF!</v>
      </c>
      <c r="EC15" s="214" t="e">
        <f>RESULTADOS!#REF!</f>
        <v>#REF!</v>
      </c>
      <c r="ED15" s="214" t="e">
        <f>RESULTADOS!#REF!</f>
        <v>#REF!</v>
      </c>
      <c r="EE15" s="214" t="e">
        <f>RESULTADOS!#REF!</f>
        <v>#REF!</v>
      </c>
      <c r="EF15" s="214" t="e">
        <f>RESULTADOS!#REF!</f>
        <v>#REF!</v>
      </c>
      <c r="EG15" s="214" t="e">
        <f>RESULTADOS!#REF!</f>
        <v>#REF!</v>
      </c>
      <c r="EH15" s="214" t="e">
        <f>RESULTADOS!#REF!</f>
        <v>#REF!</v>
      </c>
      <c r="EI15" s="214" t="e">
        <f>RESULTADOS!#REF!</f>
        <v>#REF!</v>
      </c>
      <c r="EJ15" s="214" t="e">
        <f>RESULTADOS!#REF!</f>
        <v>#REF!</v>
      </c>
      <c r="EK15" s="214" t="e">
        <f>RESULTADOS!#REF!</f>
        <v>#REF!</v>
      </c>
      <c r="EL15" s="214" t="e">
        <f>RESULTADOS!#REF!</f>
        <v>#REF!</v>
      </c>
      <c r="EM15" s="214" t="e">
        <f>RESULTADOS!#REF!</f>
        <v>#REF!</v>
      </c>
      <c r="EN15" s="214" t="e">
        <f>RESULTADOS!#REF!</f>
        <v>#REF!</v>
      </c>
      <c r="EO15" s="214" t="e">
        <f>RESULTADOS!#REF!</f>
        <v>#REF!</v>
      </c>
      <c r="EP15" s="214" t="e">
        <f>RESULTADOS!#REF!</f>
        <v>#REF!</v>
      </c>
      <c r="EQ15" s="214" t="e">
        <f>RESULTADOS!#REF!</f>
        <v>#REF!</v>
      </c>
      <c r="ER15" s="214" t="e">
        <f>RESULTADOS!#REF!</f>
        <v>#REF!</v>
      </c>
      <c r="ES15" s="214" t="e">
        <f>RESULTADOS!#REF!</f>
        <v>#REF!</v>
      </c>
      <c r="ET15" s="214" t="e">
        <f>RESULTADOS!#REF!</f>
        <v>#REF!</v>
      </c>
      <c r="EU15" s="214" t="e">
        <f>RESULTADOS!#REF!</f>
        <v>#REF!</v>
      </c>
      <c r="EV15" s="214" t="e">
        <f>RESULTADOS!#REF!</f>
        <v>#REF!</v>
      </c>
      <c r="EW15" s="214" t="e">
        <f>RESULTADOS!#REF!</f>
        <v>#REF!</v>
      </c>
      <c r="EX15" s="214" t="e">
        <f>RESULTADOS!#REF!</f>
        <v>#REF!</v>
      </c>
      <c r="EY15" s="214" t="e">
        <f>RESULTADOS!#REF!</f>
        <v>#REF!</v>
      </c>
      <c r="EZ15" s="214" t="e">
        <f>RESULTADOS!#REF!</f>
        <v>#REF!</v>
      </c>
      <c r="FA15" s="214" t="e">
        <f>RESULTADOS!#REF!</f>
        <v>#REF!</v>
      </c>
      <c r="FB15" s="214" t="e">
        <f>RESULTADOS!#REF!</f>
        <v>#REF!</v>
      </c>
      <c r="FC15" s="214" t="e">
        <f>RESULTADOS!#REF!</f>
        <v>#REF!</v>
      </c>
      <c r="FD15" s="214" t="e">
        <f>RESULTADOS!#REF!</f>
        <v>#REF!</v>
      </c>
      <c r="FE15" s="214" t="e">
        <f>RESULTADOS!#REF!</f>
        <v>#REF!</v>
      </c>
      <c r="FF15" s="214" t="e">
        <f>RESULTADOS!#REF!</f>
        <v>#REF!</v>
      </c>
      <c r="FG15" s="214" t="e">
        <f>RESULTADOS!#REF!</f>
        <v>#REF!</v>
      </c>
      <c r="FH15" s="214" t="e">
        <f>RESULTADOS!#REF!</f>
        <v>#REF!</v>
      </c>
      <c r="FI15" s="214" t="e">
        <f>RESULTADOS!#REF!</f>
        <v>#REF!</v>
      </c>
      <c r="FJ15" s="214" t="e">
        <f>RESULTADOS!#REF!</f>
        <v>#REF!</v>
      </c>
      <c r="FK15" s="214" t="e">
        <f>RESULTADOS!#REF!</f>
        <v>#REF!</v>
      </c>
      <c r="FL15" s="214" t="e">
        <f>RESULTADOS!#REF!</f>
        <v>#REF!</v>
      </c>
      <c r="FM15" s="214" t="e">
        <f>RESULTADOS!#REF!</f>
        <v>#REF!</v>
      </c>
      <c r="FN15" s="214" t="e">
        <f>RESULTADOS!#REF!</f>
        <v>#REF!</v>
      </c>
    </row>
    <row r="16" spans="1:170" ht="12.75" customHeight="1">
      <c r="C16" s="213" t="s">
        <v>26</v>
      </c>
      <c r="D16" s="215" t="str">
        <f>'01.Definición de ámbito'!C27</f>
        <v>La revisión se ha realizado desde equipo Windows 10 y el navegrador Chrome</v>
      </c>
      <c r="F16" s="216"/>
      <c r="G16" s="216"/>
      <c r="H16" s="216"/>
      <c r="I16" s="216"/>
      <c r="J16" s="216"/>
      <c r="T16" s="217" t="e">
        <f>RESULTADOS!#REF!</f>
        <v>#REF!</v>
      </c>
      <c r="U16" s="217" t="e">
        <f>RESULTADOS!#REF!</f>
        <v>#REF!</v>
      </c>
      <c r="V16" s="217" t="e">
        <f t="shared" si="0"/>
        <v>#REF!</v>
      </c>
      <c r="W16" s="217"/>
      <c r="X16" s="217" t="e">
        <f>RESULTADOS!#REF!</f>
        <v>#REF!</v>
      </c>
      <c r="Y16" s="217"/>
      <c r="Z16" s="221"/>
      <c r="AA16" s="214" t="e">
        <f>RESULTADOS!#REF!</f>
        <v>#REF!</v>
      </c>
      <c r="AB16" s="214" t="e">
        <f>RESULTADOS!#REF!</f>
        <v>#REF!</v>
      </c>
      <c r="AC16" s="214" t="e">
        <f>RESULTADOS!#REF!</f>
        <v>#REF!</v>
      </c>
      <c r="AD16" s="214" t="e">
        <f>RESULTADOS!#REF!</f>
        <v>#REF!</v>
      </c>
      <c r="AE16" s="214" t="e">
        <f>RESULTADOS!#REF!</f>
        <v>#REF!</v>
      </c>
      <c r="AF16" s="214" t="e">
        <f>RESULTADOS!#REF!</f>
        <v>#REF!</v>
      </c>
      <c r="AG16" s="214" t="e">
        <f>RESULTADOS!#REF!</f>
        <v>#REF!</v>
      </c>
      <c r="AH16" s="214" t="e">
        <f>RESULTADOS!#REF!</f>
        <v>#REF!</v>
      </c>
      <c r="AI16" s="214" t="e">
        <f>RESULTADOS!#REF!</f>
        <v>#REF!</v>
      </c>
      <c r="AJ16" s="214" t="e">
        <f>RESULTADOS!#REF!</f>
        <v>#REF!</v>
      </c>
      <c r="AK16" s="214" t="e">
        <f>RESULTADOS!#REF!</f>
        <v>#REF!</v>
      </c>
      <c r="AL16" s="214" t="e">
        <f>RESULTADOS!#REF!</f>
        <v>#REF!</v>
      </c>
      <c r="AM16" s="214" t="e">
        <f>RESULTADOS!#REF!</f>
        <v>#REF!</v>
      </c>
      <c r="AN16" s="214" t="e">
        <f>RESULTADOS!#REF!</f>
        <v>#REF!</v>
      </c>
      <c r="AO16" s="214" t="e">
        <f>RESULTADOS!#REF!</f>
        <v>#REF!</v>
      </c>
      <c r="AP16" s="214" t="e">
        <f>RESULTADOS!#REF!</f>
        <v>#REF!</v>
      </c>
      <c r="AQ16" s="214" t="e">
        <f>RESULTADOS!#REF!</f>
        <v>#REF!</v>
      </c>
      <c r="AR16" s="214" t="e">
        <f>RESULTADOS!#REF!</f>
        <v>#REF!</v>
      </c>
      <c r="AS16" s="214" t="e">
        <f>RESULTADOS!#REF!</f>
        <v>#REF!</v>
      </c>
      <c r="AT16" s="214" t="e">
        <f>RESULTADOS!#REF!</f>
        <v>#REF!</v>
      </c>
      <c r="AU16" s="214" t="e">
        <f>RESULTADOS!#REF!</f>
        <v>#REF!</v>
      </c>
      <c r="AV16" s="214" t="e">
        <f>RESULTADOS!#REF!</f>
        <v>#REF!</v>
      </c>
      <c r="AW16" s="214" t="e">
        <f>RESULTADOS!#REF!</f>
        <v>#REF!</v>
      </c>
      <c r="AX16" s="214" t="e">
        <f>RESULTADOS!#REF!</f>
        <v>#REF!</v>
      </c>
      <c r="AY16" s="214" t="e">
        <f>RESULTADOS!#REF!</f>
        <v>#REF!</v>
      </c>
      <c r="AZ16" s="214" t="e">
        <f>RESULTADOS!#REF!</f>
        <v>#REF!</v>
      </c>
      <c r="BA16" s="214" t="e">
        <f>RESULTADOS!#REF!</f>
        <v>#REF!</v>
      </c>
      <c r="BB16" s="214" t="e">
        <f>RESULTADOS!#REF!</f>
        <v>#REF!</v>
      </c>
      <c r="BC16" s="214" t="e">
        <f>RESULTADOS!#REF!</f>
        <v>#REF!</v>
      </c>
      <c r="BD16" s="214" t="e">
        <f>RESULTADOS!#REF!</f>
        <v>#REF!</v>
      </c>
      <c r="BE16" s="214" t="e">
        <f>RESULTADOS!#REF!</f>
        <v>#REF!</v>
      </c>
      <c r="BF16" s="214" t="e">
        <f>RESULTADOS!#REF!</f>
        <v>#REF!</v>
      </c>
      <c r="BG16" s="214" t="e">
        <f>RESULTADOS!#REF!</f>
        <v>#REF!</v>
      </c>
      <c r="BH16" s="214" t="e">
        <f>RESULTADOS!#REF!</f>
        <v>#REF!</v>
      </c>
      <c r="BI16" s="214" t="e">
        <f>RESULTADOS!#REF!</f>
        <v>#REF!</v>
      </c>
      <c r="BJ16" s="214" t="e">
        <f>RESULTADOS!#REF!</f>
        <v>#REF!</v>
      </c>
      <c r="BK16" s="214" t="e">
        <f>RESULTADOS!#REF!</f>
        <v>#REF!</v>
      </c>
      <c r="BL16" s="214" t="e">
        <f>RESULTADOS!#REF!</f>
        <v>#REF!</v>
      </c>
      <c r="BM16" s="214" t="e">
        <f>RESULTADOS!#REF!</f>
        <v>#REF!</v>
      </c>
      <c r="BN16" s="214" t="e">
        <f>RESULTADOS!#REF!</f>
        <v>#REF!</v>
      </c>
      <c r="BO16" s="214" t="e">
        <f>RESULTADOS!#REF!</f>
        <v>#REF!</v>
      </c>
      <c r="BP16" s="214" t="e">
        <f>RESULTADOS!#REF!</f>
        <v>#REF!</v>
      </c>
      <c r="BQ16" s="214" t="e">
        <f>RESULTADOS!#REF!</f>
        <v>#REF!</v>
      </c>
      <c r="BR16" s="214" t="e">
        <f>RESULTADOS!#REF!</f>
        <v>#REF!</v>
      </c>
      <c r="BS16" s="214" t="e">
        <f>RESULTADOS!#REF!</f>
        <v>#REF!</v>
      </c>
      <c r="BT16" s="214" t="e">
        <f>RESULTADOS!#REF!</f>
        <v>#REF!</v>
      </c>
      <c r="BU16" s="214" t="e">
        <f>RESULTADOS!#REF!</f>
        <v>#REF!</v>
      </c>
      <c r="BV16" s="214" t="e">
        <f>RESULTADOS!#REF!</f>
        <v>#REF!</v>
      </c>
      <c r="BW16" s="214" t="e">
        <f>RESULTADOS!#REF!</f>
        <v>#REF!</v>
      </c>
      <c r="BX16" s="214" t="e">
        <f>RESULTADOS!#REF!</f>
        <v>#REF!</v>
      </c>
      <c r="BY16" s="214" t="e">
        <f>RESULTADOS!#REF!</f>
        <v>#REF!</v>
      </c>
      <c r="BZ16" s="214" t="e">
        <f>RESULTADOS!#REF!</f>
        <v>#REF!</v>
      </c>
      <c r="CA16" s="214" t="e">
        <f>RESULTADOS!#REF!</f>
        <v>#REF!</v>
      </c>
      <c r="CB16" s="214" t="e">
        <f>RESULTADOS!#REF!</f>
        <v>#REF!</v>
      </c>
      <c r="CC16" s="214" t="e">
        <f>RESULTADOS!#REF!</f>
        <v>#REF!</v>
      </c>
      <c r="CD16" s="214" t="e">
        <f>RESULTADOS!#REF!</f>
        <v>#REF!</v>
      </c>
      <c r="CE16" s="214" t="e">
        <f>RESULTADOS!#REF!</f>
        <v>#REF!</v>
      </c>
      <c r="CF16" s="214" t="e">
        <f>RESULTADOS!#REF!</f>
        <v>#REF!</v>
      </c>
      <c r="CG16" s="214" t="e">
        <f>RESULTADOS!#REF!</f>
        <v>#REF!</v>
      </c>
      <c r="CH16" s="214" t="e">
        <f>RESULTADOS!#REF!</f>
        <v>#REF!</v>
      </c>
      <c r="CI16" s="214" t="e">
        <f>RESULTADOS!#REF!</f>
        <v>#REF!</v>
      </c>
      <c r="CJ16" s="214" t="e">
        <f>RESULTADOS!#REF!</f>
        <v>#REF!</v>
      </c>
      <c r="CK16" s="214" t="e">
        <f>RESULTADOS!#REF!</f>
        <v>#REF!</v>
      </c>
      <c r="CL16" s="214" t="e">
        <f>RESULTADOS!#REF!</f>
        <v>#REF!</v>
      </c>
      <c r="CM16" s="214" t="e">
        <f>RESULTADOS!#REF!</f>
        <v>#REF!</v>
      </c>
      <c r="CN16" s="214" t="e">
        <f>RESULTADOS!#REF!</f>
        <v>#REF!</v>
      </c>
      <c r="CO16" s="214" t="e">
        <f>RESULTADOS!#REF!</f>
        <v>#REF!</v>
      </c>
      <c r="CP16" s="214" t="e">
        <f>RESULTADOS!#REF!</f>
        <v>#REF!</v>
      </c>
      <c r="CQ16" s="214" t="e">
        <f>RESULTADOS!#REF!</f>
        <v>#REF!</v>
      </c>
      <c r="CR16" s="214" t="e">
        <f>RESULTADOS!#REF!</f>
        <v>#REF!</v>
      </c>
      <c r="CS16" s="214" t="e">
        <f>RESULTADOS!#REF!</f>
        <v>#REF!</v>
      </c>
      <c r="CT16" s="214" t="e">
        <f>RESULTADOS!#REF!</f>
        <v>#REF!</v>
      </c>
      <c r="CU16" s="214" t="e">
        <f>RESULTADOS!#REF!</f>
        <v>#REF!</v>
      </c>
      <c r="CV16" s="214" t="e">
        <f>RESULTADOS!#REF!</f>
        <v>#REF!</v>
      </c>
      <c r="CW16" s="214" t="e">
        <f>RESULTADOS!#REF!</f>
        <v>#REF!</v>
      </c>
      <c r="CX16" s="214" t="e">
        <f>RESULTADOS!#REF!</f>
        <v>#REF!</v>
      </c>
      <c r="CY16" s="214" t="e">
        <f>RESULTADOS!#REF!</f>
        <v>#REF!</v>
      </c>
      <c r="CZ16" s="214" t="e">
        <f>RESULTADOS!#REF!</f>
        <v>#REF!</v>
      </c>
      <c r="DA16" s="214" t="e">
        <f>RESULTADOS!#REF!</f>
        <v>#REF!</v>
      </c>
      <c r="DB16" s="214" t="e">
        <f>RESULTADOS!#REF!</f>
        <v>#REF!</v>
      </c>
      <c r="DC16" s="214" t="e">
        <f>RESULTADOS!#REF!</f>
        <v>#REF!</v>
      </c>
      <c r="DD16" s="214" t="e">
        <f>RESULTADOS!#REF!</f>
        <v>#REF!</v>
      </c>
      <c r="DE16" s="214" t="e">
        <f>RESULTADOS!#REF!</f>
        <v>#REF!</v>
      </c>
      <c r="DF16" s="214" t="e">
        <f>RESULTADOS!#REF!</f>
        <v>#REF!</v>
      </c>
      <c r="DG16" s="214" t="e">
        <f>RESULTADOS!#REF!</f>
        <v>#REF!</v>
      </c>
      <c r="DH16" s="214" t="e">
        <f>RESULTADOS!#REF!</f>
        <v>#REF!</v>
      </c>
      <c r="DI16" s="214" t="e">
        <f>RESULTADOS!#REF!</f>
        <v>#REF!</v>
      </c>
      <c r="DJ16" s="214" t="e">
        <f>RESULTADOS!#REF!</f>
        <v>#REF!</v>
      </c>
      <c r="DK16" s="214" t="e">
        <f>RESULTADOS!#REF!</f>
        <v>#REF!</v>
      </c>
      <c r="DL16" s="214" t="e">
        <f>RESULTADOS!#REF!</f>
        <v>#REF!</v>
      </c>
      <c r="DM16" s="214" t="e">
        <f>RESULTADOS!#REF!</f>
        <v>#REF!</v>
      </c>
      <c r="DN16" s="214" t="e">
        <f>RESULTADOS!#REF!</f>
        <v>#REF!</v>
      </c>
      <c r="DO16" s="217" t="e">
        <f>RESULTADOS!#REF!</f>
        <v>#REF!</v>
      </c>
      <c r="DP16" s="217" t="e">
        <f>RESULTADOS!#REF!</f>
        <v>#REF!</v>
      </c>
      <c r="DQ16" s="217" t="e">
        <f t="shared" si="1"/>
        <v>#REF!</v>
      </c>
      <c r="DR16" s="217" t="str">
        <f t="array" ref="DR16">IFERROR(INDEX('03.Muestra'!$E$8:$E$17,SMALL(IF("Documento no web"='03.Muestra'!$D$8:$D$17,ROW('03.Muestra'!$E$8:$E$17)-MIN(ROW('03.Muestra'!$D$8:$D$17))+1,""),ROW()-2)),"")</f>
        <v/>
      </c>
      <c r="DS16" s="217" t="e">
        <f>RESULTADOS!#REF!</f>
        <v>#REF!</v>
      </c>
      <c r="DT16" s="217" t="str">
        <f t="array" ref="DT16">IFERROR(INDEX('03.Muestra'!$G$8:$G$17,SMALL(IF("Documento no web"='03.Muestra'!$D$8:$D$17,ROW('03.Muestra'!$G$8:$G$17)-MIN(ROW('03.Muestra'!$D$8:$D$17))+1,""),ROW()-2)),"")</f>
        <v/>
      </c>
      <c r="DU16" s="221" t="str">
        <f t="array" ref="DU16">IFERROR(INDEX('03.Muestra'!$H$8:$H$17,SMALL(IF("Documento no web"='03.Muestra'!$D$8:$D$17,ROW('03.Muestra'!$H$8:$H$17)-MIN(ROW('03.Muestra'!$D$8:$D$17))+1,""),ROW()-2)),"")</f>
        <v/>
      </c>
      <c r="DV16" s="214" t="e">
        <f>RESULTADOS!#REF!</f>
        <v>#REF!</v>
      </c>
      <c r="DW16" s="214" t="e">
        <f>RESULTADOS!#REF!</f>
        <v>#REF!</v>
      </c>
      <c r="DX16" s="214" t="e">
        <f>RESULTADOS!#REF!</f>
        <v>#REF!</v>
      </c>
      <c r="DY16" s="214" t="e">
        <f>RESULTADOS!#REF!</f>
        <v>#REF!</v>
      </c>
      <c r="DZ16" s="214" t="e">
        <f>RESULTADOS!#REF!</f>
        <v>#REF!</v>
      </c>
      <c r="EA16" s="214" t="e">
        <f>RESULTADOS!#REF!</f>
        <v>#REF!</v>
      </c>
      <c r="EB16" s="214" t="e">
        <f>RESULTADOS!#REF!</f>
        <v>#REF!</v>
      </c>
      <c r="EC16" s="214" t="e">
        <f>RESULTADOS!#REF!</f>
        <v>#REF!</v>
      </c>
      <c r="ED16" s="214" t="e">
        <f>RESULTADOS!#REF!</f>
        <v>#REF!</v>
      </c>
      <c r="EE16" s="214" t="e">
        <f>RESULTADOS!#REF!</f>
        <v>#REF!</v>
      </c>
      <c r="EF16" s="214" t="e">
        <f>RESULTADOS!#REF!</f>
        <v>#REF!</v>
      </c>
      <c r="EG16" s="214" t="e">
        <f>RESULTADOS!#REF!</f>
        <v>#REF!</v>
      </c>
      <c r="EH16" s="214" t="e">
        <f>RESULTADOS!#REF!</f>
        <v>#REF!</v>
      </c>
      <c r="EI16" s="214" t="e">
        <f>RESULTADOS!#REF!</f>
        <v>#REF!</v>
      </c>
      <c r="EJ16" s="214" t="e">
        <f>RESULTADOS!#REF!</f>
        <v>#REF!</v>
      </c>
      <c r="EK16" s="214" t="e">
        <f>RESULTADOS!#REF!</f>
        <v>#REF!</v>
      </c>
      <c r="EL16" s="214" t="e">
        <f>RESULTADOS!#REF!</f>
        <v>#REF!</v>
      </c>
      <c r="EM16" s="214" t="e">
        <f>RESULTADOS!#REF!</f>
        <v>#REF!</v>
      </c>
      <c r="EN16" s="214" t="e">
        <f>RESULTADOS!#REF!</f>
        <v>#REF!</v>
      </c>
      <c r="EO16" s="214" t="e">
        <f>RESULTADOS!#REF!</f>
        <v>#REF!</v>
      </c>
      <c r="EP16" s="214" t="e">
        <f>RESULTADOS!#REF!</f>
        <v>#REF!</v>
      </c>
      <c r="EQ16" s="214" t="e">
        <f>RESULTADOS!#REF!</f>
        <v>#REF!</v>
      </c>
      <c r="ER16" s="214" t="e">
        <f>RESULTADOS!#REF!</f>
        <v>#REF!</v>
      </c>
      <c r="ES16" s="214" t="e">
        <f>RESULTADOS!#REF!</f>
        <v>#REF!</v>
      </c>
      <c r="ET16" s="214" t="e">
        <f>RESULTADOS!#REF!</f>
        <v>#REF!</v>
      </c>
      <c r="EU16" s="214" t="e">
        <f>RESULTADOS!#REF!</f>
        <v>#REF!</v>
      </c>
      <c r="EV16" s="214" t="e">
        <f>RESULTADOS!#REF!</f>
        <v>#REF!</v>
      </c>
      <c r="EW16" s="214" t="e">
        <f>RESULTADOS!#REF!</f>
        <v>#REF!</v>
      </c>
      <c r="EX16" s="214" t="e">
        <f>RESULTADOS!#REF!</f>
        <v>#REF!</v>
      </c>
      <c r="EY16" s="214" t="e">
        <f>RESULTADOS!#REF!</f>
        <v>#REF!</v>
      </c>
      <c r="EZ16" s="214" t="e">
        <f>RESULTADOS!#REF!</f>
        <v>#REF!</v>
      </c>
      <c r="FA16" s="214" t="e">
        <f>RESULTADOS!#REF!</f>
        <v>#REF!</v>
      </c>
      <c r="FB16" s="214" t="e">
        <f>RESULTADOS!#REF!</f>
        <v>#REF!</v>
      </c>
      <c r="FC16" s="214" t="e">
        <f>RESULTADOS!#REF!</f>
        <v>#REF!</v>
      </c>
      <c r="FD16" s="214" t="e">
        <f>RESULTADOS!#REF!</f>
        <v>#REF!</v>
      </c>
      <c r="FE16" s="214" t="e">
        <f>RESULTADOS!#REF!</f>
        <v>#REF!</v>
      </c>
      <c r="FF16" s="214" t="e">
        <f>RESULTADOS!#REF!</f>
        <v>#REF!</v>
      </c>
      <c r="FG16" s="214" t="e">
        <f>RESULTADOS!#REF!</f>
        <v>#REF!</v>
      </c>
      <c r="FH16" s="214" t="e">
        <f>RESULTADOS!#REF!</f>
        <v>#REF!</v>
      </c>
      <c r="FI16" s="214" t="e">
        <f>RESULTADOS!#REF!</f>
        <v>#REF!</v>
      </c>
      <c r="FJ16" s="214" t="e">
        <f>RESULTADOS!#REF!</f>
        <v>#REF!</v>
      </c>
      <c r="FK16" s="214" t="e">
        <f>RESULTADOS!#REF!</f>
        <v>#REF!</v>
      </c>
      <c r="FL16" s="214" t="e">
        <f>RESULTADOS!#REF!</f>
        <v>#REF!</v>
      </c>
      <c r="FM16" s="214" t="e">
        <f>RESULTADOS!#REF!</f>
        <v>#REF!</v>
      </c>
      <c r="FN16" s="214" t="e">
        <f>RESULTADOS!#REF!</f>
        <v>#REF!</v>
      </c>
    </row>
    <row r="17" spans="3:170" ht="12.75" customHeight="1">
      <c r="C17" s="213" t="s">
        <v>490</v>
      </c>
      <c r="D17" s="215" t="e">
        <f>'01.Definición de ámbito'!#REF!</f>
        <v>#REF!</v>
      </c>
      <c r="K17" s="203" t="s">
        <v>491</v>
      </c>
      <c r="T17" s="217" t="e">
        <f>RESULTADOS!#REF!</f>
        <v>#REF!</v>
      </c>
      <c r="U17" s="217" t="e">
        <f>RESULTADOS!#REF!</f>
        <v>#REF!</v>
      </c>
      <c r="V17" s="217" t="e">
        <f t="shared" si="0"/>
        <v>#REF!</v>
      </c>
      <c r="W17" s="217"/>
      <c r="X17" s="217" t="e">
        <f>RESULTADOS!#REF!</f>
        <v>#REF!</v>
      </c>
      <c r="Y17" s="217"/>
      <c r="Z17" s="221"/>
      <c r="AA17" s="214" t="e">
        <f>RESULTADOS!#REF!</f>
        <v>#REF!</v>
      </c>
      <c r="AB17" s="214" t="e">
        <f>RESULTADOS!#REF!</f>
        <v>#REF!</v>
      </c>
      <c r="AC17" s="214" t="e">
        <f>RESULTADOS!#REF!</f>
        <v>#REF!</v>
      </c>
      <c r="AD17" s="214" t="e">
        <f>RESULTADOS!#REF!</f>
        <v>#REF!</v>
      </c>
      <c r="AE17" s="214" t="e">
        <f>RESULTADOS!#REF!</f>
        <v>#REF!</v>
      </c>
      <c r="AF17" s="214" t="e">
        <f>RESULTADOS!#REF!</f>
        <v>#REF!</v>
      </c>
      <c r="AG17" s="214" t="e">
        <f>RESULTADOS!#REF!</f>
        <v>#REF!</v>
      </c>
      <c r="AH17" s="214" t="e">
        <f>RESULTADOS!#REF!</f>
        <v>#REF!</v>
      </c>
      <c r="AI17" s="214" t="e">
        <f>RESULTADOS!#REF!</f>
        <v>#REF!</v>
      </c>
      <c r="AJ17" s="214" t="e">
        <f>RESULTADOS!#REF!</f>
        <v>#REF!</v>
      </c>
      <c r="AK17" s="214" t="e">
        <f>RESULTADOS!#REF!</f>
        <v>#REF!</v>
      </c>
      <c r="AL17" s="214" t="e">
        <f>RESULTADOS!#REF!</f>
        <v>#REF!</v>
      </c>
      <c r="AM17" s="214" t="e">
        <f>RESULTADOS!#REF!</f>
        <v>#REF!</v>
      </c>
      <c r="AN17" s="214" t="e">
        <f>RESULTADOS!#REF!</f>
        <v>#REF!</v>
      </c>
      <c r="AO17" s="214" t="e">
        <f>RESULTADOS!#REF!</f>
        <v>#REF!</v>
      </c>
      <c r="AP17" s="214" t="e">
        <f>RESULTADOS!#REF!</f>
        <v>#REF!</v>
      </c>
      <c r="AQ17" s="214" t="e">
        <f>RESULTADOS!#REF!</f>
        <v>#REF!</v>
      </c>
      <c r="AR17" s="214" t="e">
        <f>RESULTADOS!#REF!</f>
        <v>#REF!</v>
      </c>
      <c r="AS17" s="214" t="e">
        <f>RESULTADOS!#REF!</f>
        <v>#REF!</v>
      </c>
      <c r="AT17" s="214" t="e">
        <f>RESULTADOS!#REF!</f>
        <v>#REF!</v>
      </c>
      <c r="AU17" s="214" t="e">
        <f>RESULTADOS!#REF!</f>
        <v>#REF!</v>
      </c>
      <c r="AV17" s="214" t="e">
        <f>RESULTADOS!#REF!</f>
        <v>#REF!</v>
      </c>
      <c r="AW17" s="214" t="e">
        <f>RESULTADOS!#REF!</f>
        <v>#REF!</v>
      </c>
      <c r="AX17" s="214" t="e">
        <f>RESULTADOS!#REF!</f>
        <v>#REF!</v>
      </c>
      <c r="AY17" s="214" t="e">
        <f>RESULTADOS!#REF!</f>
        <v>#REF!</v>
      </c>
      <c r="AZ17" s="214" t="e">
        <f>RESULTADOS!#REF!</f>
        <v>#REF!</v>
      </c>
      <c r="BA17" s="214" t="e">
        <f>RESULTADOS!#REF!</f>
        <v>#REF!</v>
      </c>
      <c r="BB17" s="214" t="e">
        <f>RESULTADOS!#REF!</f>
        <v>#REF!</v>
      </c>
      <c r="BC17" s="214" t="e">
        <f>RESULTADOS!#REF!</f>
        <v>#REF!</v>
      </c>
      <c r="BD17" s="214" t="e">
        <f>RESULTADOS!#REF!</f>
        <v>#REF!</v>
      </c>
      <c r="BE17" s="214" t="e">
        <f>RESULTADOS!#REF!</f>
        <v>#REF!</v>
      </c>
      <c r="BF17" s="214" t="e">
        <f>RESULTADOS!#REF!</f>
        <v>#REF!</v>
      </c>
      <c r="BG17" s="214" t="e">
        <f>RESULTADOS!#REF!</f>
        <v>#REF!</v>
      </c>
      <c r="BH17" s="214" t="e">
        <f>RESULTADOS!#REF!</f>
        <v>#REF!</v>
      </c>
      <c r="BI17" s="214" t="e">
        <f>RESULTADOS!#REF!</f>
        <v>#REF!</v>
      </c>
      <c r="BJ17" s="214" t="e">
        <f>RESULTADOS!#REF!</f>
        <v>#REF!</v>
      </c>
      <c r="BK17" s="214" t="e">
        <f>RESULTADOS!#REF!</f>
        <v>#REF!</v>
      </c>
      <c r="BL17" s="214" t="e">
        <f>RESULTADOS!#REF!</f>
        <v>#REF!</v>
      </c>
      <c r="BM17" s="214" t="e">
        <f>RESULTADOS!#REF!</f>
        <v>#REF!</v>
      </c>
      <c r="BN17" s="214" t="e">
        <f>RESULTADOS!#REF!</f>
        <v>#REF!</v>
      </c>
      <c r="BO17" s="214" t="e">
        <f>RESULTADOS!#REF!</f>
        <v>#REF!</v>
      </c>
      <c r="BP17" s="214" t="e">
        <f>RESULTADOS!#REF!</f>
        <v>#REF!</v>
      </c>
      <c r="BQ17" s="214" t="e">
        <f>RESULTADOS!#REF!</f>
        <v>#REF!</v>
      </c>
      <c r="BR17" s="214" t="e">
        <f>RESULTADOS!#REF!</f>
        <v>#REF!</v>
      </c>
      <c r="BS17" s="214" t="e">
        <f>RESULTADOS!#REF!</f>
        <v>#REF!</v>
      </c>
      <c r="BT17" s="214" t="e">
        <f>RESULTADOS!#REF!</f>
        <v>#REF!</v>
      </c>
      <c r="BU17" s="214" t="e">
        <f>RESULTADOS!#REF!</f>
        <v>#REF!</v>
      </c>
      <c r="BV17" s="214" t="e">
        <f>RESULTADOS!#REF!</f>
        <v>#REF!</v>
      </c>
      <c r="BW17" s="214" t="e">
        <f>RESULTADOS!#REF!</f>
        <v>#REF!</v>
      </c>
      <c r="BX17" s="214" t="e">
        <f>RESULTADOS!#REF!</f>
        <v>#REF!</v>
      </c>
      <c r="BY17" s="214" t="e">
        <f>RESULTADOS!#REF!</f>
        <v>#REF!</v>
      </c>
      <c r="BZ17" s="214" t="e">
        <f>RESULTADOS!#REF!</f>
        <v>#REF!</v>
      </c>
      <c r="CA17" s="214" t="e">
        <f>RESULTADOS!#REF!</f>
        <v>#REF!</v>
      </c>
      <c r="CB17" s="214" t="e">
        <f>RESULTADOS!#REF!</f>
        <v>#REF!</v>
      </c>
      <c r="CC17" s="214" t="e">
        <f>RESULTADOS!#REF!</f>
        <v>#REF!</v>
      </c>
      <c r="CD17" s="214" t="e">
        <f>RESULTADOS!#REF!</f>
        <v>#REF!</v>
      </c>
      <c r="CE17" s="214" t="e">
        <f>RESULTADOS!#REF!</f>
        <v>#REF!</v>
      </c>
      <c r="CF17" s="214" t="e">
        <f>RESULTADOS!#REF!</f>
        <v>#REF!</v>
      </c>
      <c r="CG17" s="214" t="e">
        <f>RESULTADOS!#REF!</f>
        <v>#REF!</v>
      </c>
      <c r="CH17" s="214" t="e">
        <f>RESULTADOS!#REF!</f>
        <v>#REF!</v>
      </c>
      <c r="CI17" s="214" t="e">
        <f>RESULTADOS!#REF!</f>
        <v>#REF!</v>
      </c>
      <c r="CJ17" s="214" t="e">
        <f>RESULTADOS!#REF!</f>
        <v>#REF!</v>
      </c>
      <c r="CK17" s="214" t="e">
        <f>RESULTADOS!#REF!</f>
        <v>#REF!</v>
      </c>
      <c r="CL17" s="214" t="e">
        <f>RESULTADOS!#REF!</f>
        <v>#REF!</v>
      </c>
      <c r="CM17" s="214" t="e">
        <f>RESULTADOS!#REF!</f>
        <v>#REF!</v>
      </c>
      <c r="CN17" s="214" t="e">
        <f>RESULTADOS!#REF!</f>
        <v>#REF!</v>
      </c>
      <c r="CO17" s="214" t="e">
        <f>RESULTADOS!#REF!</f>
        <v>#REF!</v>
      </c>
      <c r="CP17" s="214" t="e">
        <f>RESULTADOS!#REF!</f>
        <v>#REF!</v>
      </c>
      <c r="CQ17" s="214" t="e">
        <f>RESULTADOS!#REF!</f>
        <v>#REF!</v>
      </c>
      <c r="CR17" s="214" t="e">
        <f>RESULTADOS!#REF!</f>
        <v>#REF!</v>
      </c>
      <c r="CS17" s="214" t="e">
        <f>RESULTADOS!#REF!</f>
        <v>#REF!</v>
      </c>
      <c r="CT17" s="214" t="e">
        <f>RESULTADOS!#REF!</f>
        <v>#REF!</v>
      </c>
      <c r="CU17" s="214" t="e">
        <f>RESULTADOS!#REF!</f>
        <v>#REF!</v>
      </c>
      <c r="CV17" s="214" t="e">
        <f>RESULTADOS!#REF!</f>
        <v>#REF!</v>
      </c>
      <c r="CW17" s="214" t="e">
        <f>RESULTADOS!#REF!</f>
        <v>#REF!</v>
      </c>
      <c r="CX17" s="214" t="e">
        <f>RESULTADOS!#REF!</f>
        <v>#REF!</v>
      </c>
      <c r="CY17" s="214" t="e">
        <f>RESULTADOS!#REF!</f>
        <v>#REF!</v>
      </c>
      <c r="CZ17" s="214" t="e">
        <f>RESULTADOS!#REF!</f>
        <v>#REF!</v>
      </c>
      <c r="DA17" s="214" t="e">
        <f>RESULTADOS!#REF!</f>
        <v>#REF!</v>
      </c>
      <c r="DB17" s="214" t="e">
        <f>RESULTADOS!#REF!</f>
        <v>#REF!</v>
      </c>
      <c r="DC17" s="214" t="e">
        <f>RESULTADOS!#REF!</f>
        <v>#REF!</v>
      </c>
      <c r="DD17" s="214" t="e">
        <f>RESULTADOS!#REF!</f>
        <v>#REF!</v>
      </c>
      <c r="DE17" s="214" t="e">
        <f>RESULTADOS!#REF!</f>
        <v>#REF!</v>
      </c>
      <c r="DF17" s="214" t="e">
        <f>RESULTADOS!#REF!</f>
        <v>#REF!</v>
      </c>
      <c r="DG17" s="214" t="e">
        <f>RESULTADOS!#REF!</f>
        <v>#REF!</v>
      </c>
      <c r="DH17" s="214" t="e">
        <f>RESULTADOS!#REF!</f>
        <v>#REF!</v>
      </c>
      <c r="DI17" s="214" t="e">
        <f>RESULTADOS!#REF!</f>
        <v>#REF!</v>
      </c>
      <c r="DJ17" s="214" t="e">
        <f>RESULTADOS!#REF!</f>
        <v>#REF!</v>
      </c>
      <c r="DK17" s="214" t="e">
        <f>RESULTADOS!#REF!</f>
        <v>#REF!</v>
      </c>
      <c r="DL17" s="214" t="e">
        <f>RESULTADOS!#REF!</f>
        <v>#REF!</v>
      </c>
      <c r="DM17" s="214" t="e">
        <f>RESULTADOS!#REF!</f>
        <v>#REF!</v>
      </c>
      <c r="DN17" s="214" t="e">
        <f>RESULTADOS!#REF!</f>
        <v>#REF!</v>
      </c>
      <c r="DO17" s="217" t="e">
        <f>RESULTADOS!#REF!</f>
        <v>#REF!</v>
      </c>
      <c r="DP17" s="217" t="e">
        <f>RESULTADOS!#REF!</f>
        <v>#REF!</v>
      </c>
      <c r="DQ17" s="217" t="e">
        <f t="shared" si="1"/>
        <v>#REF!</v>
      </c>
      <c r="DR17" s="217" t="str">
        <f t="array" ref="DR17">IFERROR(INDEX('03.Muestra'!$E$8:$E$17,SMALL(IF("Documento no web"='03.Muestra'!$D$8:$D$17,ROW('03.Muestra'!$E$8:$E$17)-MIN(ROW('03.Muestra'!$D$8:$D$17))+1,""),ROW()-2)),"")</f>
        <v/>
      </c>
      <c r="DS17" s="217" t="e">
        <f>RESULTADOS!#REF!</f>
        <v>#REF!</v>
      </c>
      <c r="DT17" s="217" t="str">
        <f t="array" ref="DT17">IFERROR(INDEX('03.Muestra'!$G$8:$G$17,SMALL(IF("Documento no web"='03.Muestra'!$D$8:$D$17,ROW('03.Muestra'!$G$8:$G$17)-MIN(ROW('03.Muestra'!$D$8:$D$17))+1,""),ROW()-2)),"")</f>
        <v/>
      </c>
      <c r="DU17" s="221" t="str">
        <f t="array" ref="DU17">IFERROR(INDEX('03.Muestra'!$H$8:$H$17,SMALL(IF("Documento no web"='03.Muestra'!$D$8:$D$17,ROW('03.Muestra'!$H$8:$H$17)-MIN(ROW('03.Muestra'!$D$8:$D$17))+1,""),ROW()-2)),"")</f>
        <v/>
      </c>
      <c r="DV17" s="214" t="e">
        <f>RESULTADOS!#REF!</f>
        <v>#REF!</v>
      </c>
      <c r="DW17" s="214" t="e">
        <f>RESULTADOS!#REF!</f>
        <v>#REF!</v>
      </c>
      <c r="DX17" s="214" t="e">
        <f>RESULTADOS!#REF!</f>
        <v>#REF!</v>
      </c>
      <c r="DY17" s="214" t="e">
        <f>RESULTADOS!#REF!</f>
        <v>#REF!</v>
      </c>
      <c r="DZ17" s="214" t="e">
        <f>RESULTADOS!#REF!</f>
        <v>#REF!</v>
      </c>
      <c r="EA17" s="214" t="e">
        <f>RESULTADOS!#REF!</f>
        <v>#REF!</v>
      </c>
      <c r="EB17" s="214" t="e">
        <f>RESULTADOS!#REF!</f>
        <v>#REF!</v>
      </c>
      <c r="EC17" s="214" t="e">
        <f>RESULTADOS!#REF!</f>
        <v>#REF!</v>
      </c>
      <c r="ED17" s="214" t="e">
        <f>RESULTADOS!#REF!</f>
        <v>#REF!</v>
      </c>
      <c r="EE17" s="214" t="e">
        <f>RESULTADOS!#REF!</f>
        <v>#REF!</v>
      </c>
      <c r="EF17" s="214" t="e">
        <f>RESULTADOS!#REF!</f>
        <v>#REF!</v>
      </c>
      <c r="EG17" s="214" t="e">
        <f>RESULTADOS!#REF!</f>
        <v>#REF!</v>
      </c>
      <c r="EH17" s="214" t="e">
        <f>RESULTADOS!#REF!</f>
        <v>#REF!</v>
      </c>
      <c r="EI17" s="214" t="e">
        <f>RESULTADOS!#REF!</f>
        <v>#REF!</v>
      </c>
      <c r="EJ17" s="214" t="e">
        <f>RESULTADOS!#REF!</f>
        <v>#REF!</v>
      </c>
      <c r="EK17" s="214" t="e">
        <f>RESULTADOS!#REF!</f>
        <v>#REF!</v>
      </c>
      <c r="EL17" s="214" t="e">
        <f>RESULTADOS!#REF!</f>
        <v>#REF!</v>
      </c>
      <c r="EM17" s="214" t="e">
        <f>RESULTADOS!#REF!</f>
        <v>#REF!</v>
      </c>
      <c r="EN17" s="214" t="e">
        <f>RESULTADOS!#REF!</f>
        <v>#REF!</v>
      </c>
      <c r="EO17" s="214" t="e">
        <f>RESULTADOS!#REF!</f>
        <v>#REF!</v>
      </c>
      <c r="EP17" s="214" t="e">
        <f>RESULTADOS!#REF!</f>
        <v>#REF!</v>
      </c>
      <c r="EQ17" s="214" t="e">
        <f>RESULTADOS!#REF!</f>
        <v>#REF!</v>
      </c>
      <c r="ER17" s="214" t="e">
        <f>RESULTADOS!#REF!</f>
        <v>#REF!</v>
      </c>
      <c r="ES17" s="214" t="e">
        <f>RESULTADOS!#REF!</f>
        <v>#REF!</v>
      </c>
      <c r="ET17" s="214" t="e">
        <f>RESULTADOS!#REF!</f>
        <v>#REF!</v>
      </c>
      <c r="EU17" s="214" t="e">
        <f>RESULTADOS!#REF!</f>
        <v>#REF!</v>
      </c>
      <c r="EV17" s="214" t="e">
        <f>RESULTADOS!#REF!</f>
        <v>#REF!</v>
      </c>
      <c r="EW17" s="214" t="e">
        <f>RESULTADOS!#REF!</f>
        <v>#REF!</v>
      </c>
      <c r="EX17" s="214" t="e">
        <f>RESULTADOS!#REF!</f>
        <v>#REF!</v>
      </c>
      <c r="EY17" s="214" t="e">
        <f>RESULTADOS!#REF!</f>
        <v>#REF!</v>
      </c>
      <c r="EZ17" s="214" t="e">
        <f>RESULTADOS!#REF!</f>
        <v>#REF!</v>
      </c>
      <c r="FA17" s="214" t="e">
        <f>RESULTADOS!#REF!</f>
        <v>#REF!</v>
      </c>
      <c r="FB17" s="214" t="e">
        <f>RESULTADOS!#REF!</f>
        <v>#REF!</v>
      </c>
      <c r="FC17" s="214" t="e">
        <f>RESULTADOS!#REF!</f>
        <v>#REF!</v>
      </c>
      <c r="FD17" s="214" t="e">
        <f>RESULTADOS!#REF!</f>
        <v>#REF!</v>
      </c>
      <c r="FE17" s="214" t="e">
        <f>RESULTADOS!#REF!</f>
        <v>#REF!</v>
      </c>
      <c r="FF17" s="214" t="e">
        <f>RESULTADOS!#REF!</f>
        <v>#REF!</v>
      </c>
      <c r="FG17" s="214" t="e">
        <f>RESULTADOS!#REF!</f>
        <v>#REF!</v>
      </c>
      <c r="FH17" s="214" t="e">
        <f>RESULTADOS!#REF!</f>
        <v>#REF!</v>
      </c>
      <c r="FI17" s="214" t="e">
        <f>RESULTADOS!#REF!</f>
        <v>#REF!</v>
      </c>
      <c r="FJ17" s="214" t="e">
        <f>RESULTADOS!#REF!</f>
        <v>#REF!</v>
      </c>
      <c r="FK17" s="214" t="e">
        <f>RESULTADOS!#REF!</f>
        <v>#REF!</v>
      </c>
      <c r="FL17" s="214" t="e">
        <f>RESULTADOS!#REF!</f>
        <v>#REF!</v>
      </c>
      <c r="FM17" s="214" t="e">
        <f>RESULTADOS!#REF!</f>
        <v>#REF!</v>
      </c>
      <c r="FN17" s="214" t="e">
        <f>RESULTADOS!#REF!</f>
        <v>#REF!</v>
      </c>
    </row>
    <row r="18" spans="3:170" ht="12.75" customHeight="1">
      <c r="C18" s="213" t="s">
        <v>424</v>
      </c>
      <c r="D18" s="215" t="e">
        <f>'01.Definición de ámbito'!#REF!</f>
        <v>#REF!</v>
      </c>
      <c r="K18" s="203" t="s">
        <v>87</v>
      </c>
      <c r="L18" s="217">
        <f ca="1">RESULTADOS!L8</f>
        <v>84</v>
      </c>
      <c r="M18" s="225">
        <f ca="1">RESULTADOS!M8</f>
        <v>0.26168224299065418</v>
      </c>
      <c r="T18" s="217" t="e">
        <f>RESULTADOS!#REF!</f>
        <v>#REF!</v>
      </c>
      <c r="U18" s="217" t="e">
        <f>RESULTADOS!#REF!</f>
        <v>#REF!</v>
      </c>
      <c r="V18" s="217" t="e">
        <f t="shared" si="0"/>
        <v>#REF!</v>
      </c>
      <c r="W18" s="217"/>
      <c r="X18" s="217" t="e">
        <f>RESULTADOS!#REF!</f>
        <v>#REF!</v>
      </c>
      <c r="Y18" s="217"/>
      <c r="Z18" s="221"/>
      <c r="AA18" s="214" t="e">
        <f>RESULTADOS!#REF!</f>
        <v>#REF!</v>
      </c>
      <c r="AB18" s="214" t="e">
        <f>RESULTADOS!#REF!</f>
        <v>#REF!</v>
      </c>
      <c r="AC18" s="214" t="e">
        <f>RESULTADOS!#REF!</f>
        <v>#REF!</v>
      </c>
      <c r="AD18" s="214" t="e">
        <f>RESULTADOS!#REF!</f>
        <v>#REF!</v>
      </c>
      <c r="AE18" s="214" t="e">
        <f>RESULTADOS!#REF!</f>
        <v>#REF!</v>
      </c>
      <c r="AF18" s="214" t="e">
        <f>RESULTADOS!#REF!</f>
        <v>#REF!</v>
      </c>
      <c r="AG18" s="214" t="e">
        <f>RESULTADOS!#REF!</f>
        <v>#REF!</v>
      </c>
      <c r="AH18" s="214" t="e">
        <f>RESULTADOS!#REF!</f>
        <v>#REF!</v>
      </c>
      <c r="AI18" s="214" t="e">
        <f>RESULTADOS!#REF!</f>
        <v>#REF!</v>
      </c>
      <c r="AJ18" s="214" t="e">
        <f>RESULTADOS!#REF!</f>
        <v>#REF!</v>
      </c>
      <c r="AK18" s="214" t="e">
        <f>RESULTADOS!#REF!</f>
        <v>#REF!</v>
      </c>
      <c r="AL18" s="214" t="e">
        <f>RESULTADOS!#REF!</f>
        <v>#REF!</v>
      </c>
      <c r="AM18" s="214" t="e">
        <f>RESULTADOS!#REF!</f>
        <v>#REF!</v>
      </c>
      <c r="AN18" s="214" t="e">
        <f>RESULTADOS!#REF!</f>
        <v>#REF!</v>
      </c>
      <c r="AO18" s="214" t="e">
        <f>RESULTADOS!#REF!</f>
        <v>#REF!</v>
      </c>
      <c r="AP18" s="214" t="e">
        <f>RESULTADOS!#REF!</f>
        <v>#REF!</v>
      </c>
      <c r="AQ18" s="214" t="e">
        <f>RESULTADOS!#REF!</f>
        <v>#REF!</v>
      </c>
      <c r="AR18" s="214" t="e">
        <f>RESULTADOS!#REF!</f>
        <v>#REF!</v>
      </c>
      <c r="AS18" s="214" t="e">
        <f>RESULTADOS!#REF!</f>
        <v>#REF!</v>
      </c>
      <c r="AT18" s="214" t="e">
        <f>RESULTADOS!#REF!</f>
        <v>#REF!</v>
      </c>
      <c r="AU18" s="214" t="e">
        <f>RESULTADOS!#REF!</f>
        <v>#REF!</v>
      </c>
      <c r="AV18" s="214" t="e">
        <f>RESULTADOS!#REF!</f>
        <v>#REF!</v>
      </c>
      <c r="AW18" s="214" t="e">
        <f>RESULTADOS!#REF!</f>
        <v>#REF!</v>
      </c>
      <c r="AX18" s="214" t="e">
        <f>RESULTADOS!#REF!</f>
        <v>#REF!</v>
      </c>
      <c r="AY18" s="214" t="e">
        <f>RESULTADOS!#REF!</f>
        <v>#REF!</v>
      </c>
      <c r="AZ18" s="214" t="e">
        <f>RESULTADOS!#REF!</f>
        <v>#REF!</v>
      </c>
      <c r="BA18" s="214" t="e">
        <f>RESULTADOS!#REF!</f>
        <v>#REF!</v>
      </c>
      <c r="BB18" s="214" t="e">
        <f>RESULTADOS!#REF!</f>
        <v>#REF!</v>
      </c>
      <c r="BC18" s="214" t="e">
        <f>RESULTADOS!#REF!</f>
        <v>#REF!</v>
      </c>
      <c r="BD18" s="214" t="e">
        <f>RESULTADOS!#REF!</f>
        <v>#REF!</v>
      </c>
      <c r="BE18" s="214" t="e">
        <f>RESULTADOS!#REF!</f>
        <v>#REF!</v>
      </c>
      <c r="BF18" s="214" t="e">
        <f>RESULTADOS!#REF!</f>
        <v>#REF!</v>
      </c>
      <c r="BG18" s="214" t="e">
        <f>RESULTADOS!#REF!</f>
        <v>#REF!</v>
      </c>
      <c r="BH18" s="214" t="e">
        <f>RESULTADOS!#REF!</f>
        <v>#REF!</v>
      </c>
      <c r="BI18" s="214" t="e">
        <f>RESULTADOS!#REF!</f>
        <v>#REF!</v>
      </c>
      <c r="BJ18" s="214" t="e">
        <f>RESULTADOS!#REF!</f>
        <v>#REF!</v>
      </c>
      <c r="BK18" s="214" t="e">
        <f>RESULTADOS!#REF!</f>
        <v>#REF!</v>
      </c>
      <c r="BL18" s="214" t="e">
        <f>RESULTADOS!#REF!</f>
        <v>#REF!</v>
      </c>
      <c r="BM18" s="214" t="e">
        <f>RESULTADOS!#REF!</f>
        <v>#REF!</v>
      </c>
      <c r="BN18" s="214" t="e">
        <f>RESULTADOS!#REF!</f>
        <v>#REF!</v>
      </c>
      <c r="BO18" s="214" t="e">
        <f>RESULTADOS!#REF!</f>
        <v>#REF!</v>
      </c>
      <c r="BP18" s="214" t="e">
        <f>RESULTADOS!#REF!</f>
        <v>#REF!</v>
      </c>
      <c r="BQ18" s="214" t="e">
        <f>RESULTADOS!#REF!</f>
        <v>#REF!</v>
      </c>
      <c r="BR18" s="214" t="e">
        <f>RESULTADOS!#REF!</f>
        <v>#REF!</v>
      </c>
      <c r="BS18" s="214" t="e">
        <f>RESULTADOS!#REF!</f>
        <v>#REF!</v>
      </c>
      <c r="BT18" s="214" t="e">
        <f>RESULTADOS!#REF!</f>
        <v>#REF!</v>
      </c>
      <c r="BU18" s="214" t="e">
        <f>RESULTADOS!#REF!</f>
        <v>#REF!</v>
      </c>
      <c r="BV18" s="214" t="e">
        <f>RESULTADOS!#REF!</f>
        <v>#REF!</v>
      </c>
      <c r="BW18" s="214" t="e">
        <f>RESULTADOS!#REF!</f>
        <v>#REF!</v>
      </c>
      <c r="BX18" s="214" t="e">
        <f>RESULTADOS!#REF!</f>
        <v>#REF!</v>
      </c>
      <c r="BY18" s="214" t="e">
        <f>RESULTADOS!#REF!</f>
        <v>#REF!</v>
      </c>
      <c r="BZ18" s="214" t="e">
        <f>RESULTADOS!#REF!</f>
        <v>#REF!</v>
      </c>
      <c r="CA18" s="214" t="e">
        <f>RESULTADOS!#REF!</f>
        <v>#REF!</v>
      </c>
      <c r="CB18" s="214" t="e">
        <f>RESULTADOS!#REF!</f>
        <v>#REF!</v>
      </c>
      <c r="CC18" s="214" t="e">
        <f>RESULTADOS!#REF!</f>
        <v>#REF!</v>
      </c>
      <c r="CD18" s="214" t="e">
        <f>RESULTADOS!#REF!</f>
        <v>#REF!</v>
      </c>
      <c r="CE18" s="214" t="e">
        <f>RESULTADOS!#REF!</f>
        <v>#REF!</v>
      </c>
      <c r="CF18" s="214" t="e">
        <f>RESULTADOS!#REF!</f>
        <v>#REF!</v>
      </c>
      <c r="CG18" s="214" t="e">
        <f>RESULTADOS!#REF!</f>
        <v>#REF!</v>
      </c>
      <c r="CH18" s="214" t="e">
        <f>RESULTADOS!#REF!</f>
        <v>#REF!</v>
      </c>
      <c r="CI18" s="214" t="e">
        <f>RESULTADOS!#REF!</f>
        <v>#REF!</v>
      </c>
      <c r="CJ18" s="214" t="e">
        <f>RESULTADOS!#REF!</f>
        <v>#REF!</v>
      </c>
      <c r="CK18" s="214" t="e">
        <f>RESULTADOS!#REF!</f>
        <v>#REF!</v>
      </c>
      <c r="CL18" s="214" t="e">
        <f>RESULTADOS!#REF!</f>
        <v>#REF!</v>
      </c>
      <c r="CM18" s="214" t="e">
        <f>RESULTADOS!#REF!</f>
        <v>#REF!</v>
      </c>
      <c r="CN18" s="214" t="e">
        <f>RESULTADOS!#REF!</f>
        <v>#REF!</v>
      </c>
      <c r="CO18" s="214" t="e">
        <f>RESULTADOS!#REF!</f>
        <v>#REF!</v>
      </c>
      <c r="CP18" s="214" t="e">
        <f>RESULTADOS!#REF!</f>
        <v>#REF!</v>
      </c>
      <c r="CQ18" s="214" t="e">
        <f>RESULTADOS!#REF!</f>
        <v>#REF!</v>
      </c>
      <c r="CR18" s="214" t="e">
        <f>RESULTADOS!#REF!</f>
        <v>#REF!</v>
      </c>
      <c r="CS18" s="214" t="e">
        <f>RESULTADOS!#REF!</f>
        <v>#REF!</v>
      </c>
      <c r="CT18" s="214" t="e">
        <f>RESULTADOS!#REF!</f>
        <v>#REF!</v>
      </c>
      <c r="CU18" s="214" t="e">
        <f>RESULTADOS!#REF!</f>
        <v>#REF!</v>
      </c>
      <c r="CV18" s="214" t="e">
        <f>RESULTADOS!#REF!</f>
        <v>#REF!</v>
      </c>
      <c r="CW18" s="214" t="e">
        <f>RESULTADOS!#REF!</f>
        <v>#REF!</v>
      </c>
      <c r="CX18" s="214" t="e">
        <f>RESULTADOS!#REF!</f>
        <v>#REF!</v>
      </c>
      <c r="CY18" s="214" t="e">
        <f>RESULTADOS!#REF!</f>
        <v>#REF!</v>
      </c>
      <c r="CZ18" s="214" t="e">
        <f>RESULTADOS!#REF!</f>
        <v>#REF!</v>
      </c>
      <c r="DA18" s="214" t="e">
        <f>RESULTADOS!#REF!</f>
        <v>#REF!</v>
      </c>
      <c r="DB18" s="214" t="e">
        <f>RESULTADOS!#REF!</f>
        <v>#REF!</v>
      </c>
      <c r="DC18" s="214" t="e">
        <f>RESULTADOS!#REF!</f>
        <v>#REF!</v>
      </c>
      <c r="DD18" s="214" t="e">
        <f>RESULTADOS!#REF!</f>
        <v>#REF!</v>
      </c>
      <c r="DE18" s="214" t="e">
        <f>RESULTADOS!#REF!</f>
        <v>#REF!</v>
      </c>
      <c r="DF18" s="214" t="e">
        <f>RESULTADOS!#REF!</f>
        <v>#REF!</v>
      </c>
      <c r="DG18" s="214" t="e">
        <f>RESULTADOS!#REF!</f>
        <v>#REF!</v>
      </c>
      <c r="DH18" s="214" t="e">
        <f>RESULTADOS!#REF!</f>
        <v>#REF!</v>
      </c>
      <c r="DI18" s="214" t="e">
        <f>RESULTADOS!#REF!</f>
        <v>#REF!</v>
      </c>
      <c r="DJ18" s="214" t="e">
        <f>RESULTADOS!#REF!</f>
        <v>#REF!</v>
      </c>
      <c r="DK18" s="214" t="e">
        <f>RESULTADOS!#REF!</f>
        <v>#REF!</v>
      </c>
      <c r="DL18" s="214" t="e">
        <f>RESULTADOS!#REF!</f>
        <v>#REF!</v>
      </c>
      <c r="DM18" s="214" t="e">
        <f>RESULTADOS!#REF!</f>
        <v>#REF!</v>
      </c>
      <c r="DN18" s="214" t="e">
        <f>RESULTADOS!#REF!</f>
        <v>#REF!</v>
      </c>
      <c r="DO18" s="217" t="e">
        <f>RESULTADOS!#REF!</f>
        <v>#REF!</v>
      </c>
      <c r="DP18" s="217" t="e">
        <f>RESULTADOS!#REF!</f>
        <v>#REF!</v>
      </c>
      <c r="DQ18" s="217" t="e">
        <f t="shared" si="1"/>
        <v>#REF!</v>
      </c>
      <c r="DR18" s="217" t="str">
        <f t="array" ref="DR18">IFERROR(INDEX('03.Muestra'!$E$8:$E$17,SMALL(IF("Documento no web"='03.Muestra'!$D$8:$D$17,ROW('03.Muestra'!$E$8:$E$17)-MIN(ROW('03.Muestra'!$D$8:$D$17))+1,""),ROW()-2)),"")</f>
        <v/>
      </c>
      <c r="DS18" s="217" t="e">
        <f>RESULTADOS!#REF!</f>
        <v>#REF!</v>
      </c>
      <c r="DT18" s="217" t="str">
        <f t="array" ref="DT18">IFERROR(INDEX('03.Muestra'!$G$8:$G$17,SMALL(IF("Documento no web"='03.Muestra'!$D$8:$D$17,ROW('03.Muestra'!$G$8:$G$17)-MIN(ROW('03.Muestra'!$D$8:$D$17))+1,""),ROW()-2)),"")</f>
        <v/>
      </c>
      <c r="DU18" s="221" t="str">
        <f t="array" ref="DU18">IFERROR(INDEX('03.Muestra'!$H$8:$H$17,SMALL(IF("Documento no web"='03.Muestra'!$D$8:$D$17,ROW('03.Muestra'!$H$8:$H$17)-MIN(ROW('03.Muestra'!$D$8:$D$17))+1,""),ROW()-2)),"")</f>
        <v/>
      </c>
      <c r="DV18" s="214" t="e">
        <f>RESULTADOS!#REF!</f>
        <v>#REF!</v>
      </c>
      <c r="DW18" s="214" t="e">
        <f>RESULTADOS!#REF!</f>
        <v>#REF!</v>
      </c>
      <c r="DX18" s="214" t="e">
        <f>RESULTADOS!#REF!</f>
        <v>#REF!</v>
      </c>
      <c r="DY18" s="214" t="e">
        <f>RESULTADOS!#REF!</f>
        <v>#REF!</v>
      </c>
      <c r="DZ18" s="214" t="e">
        <f>RESULTADOS!#REF!</f>
        <v>#REF!</v>
      </c>
      <c r="EA18" s="214" t="e">
        <f>RESULTADOS!#REF!</f>
        <v>#REF!</v>
      </c>
      <c r="EB18" s="214" t="e">
        <f>RESULTADOS!#REF!</f>
        <v>#REF!</v>
      </c>
      <c r="EC18" s="214" t="e">
        <f>RESULTADOS!#REF!</f>
        <v>#REF!</v>
      </c>
      <c r="ED18" s="214" t="e">
        <f>RESULTADOS!#REF!</f>
        <v>#REF!</v>
      </c>
      <c r="EE18" s="214" t="e">
        <f>RESULTADOS!#REF!</f>
        <v>#REF!</v>
      </c>
      <c r="EF18" s="214" t="e">
        <f>RESULTADOS!#REF!</f>
        <v>#REF!</v>
      </c>
      <c r="EG18" s="214" t="e">
        <f>RESULTADOS!#REF!</f>
        <v>#REF!</v>
      </c>
      <c r="EH18" s="214" t="e">
        <f>RESULTADOS!#REF!</f>
        <v>#REF!</v>
      </c>
      <c r="EI18" s="214" t="e">
        <f>RESULTADOS!#REF!</f>
        <v>#REF!</v>
      </c>
      <c r="EJ18" s="214" t="e">
        <f>RESULTADOS!#REF!</f>
        <v>#REF!</v>
      </c>
      <c r="EK18" s="214" t="e">
        <f>RESULTADOS!#REF!</f>
        <v>#REF!</v>
      </c>
      <c r="EL18" s="214" t="e">
        <f>RESULTADOS!#REF!</f>
        <v>#REF!</v>
      </c>
      <c r="EM18" s="214" t="e">
        <f>RESULTADOS!#REF!</f>
        <v>#REF!</v>
      </c>
      <c r="EN18" s="214" t="e">
        <f>RESULTADOS!#REF!</f>
        <v>#REF!</v>
      </c>
      <c r="EO18" s="214" t="e">
        <f>RESULTADOS!#REF!</f>
        <v>#REF!</v>
      </c>
      <c r="EP18" s="214" t="e">
        <f>RESULTADOS!#REF!</f>
        <v>#REF!</v>
      </c>
      <c r="EQ18" s="214" t="e">
        <f>RESULTADOS!#REF!</f>
        <v>#REF!</v>
      </c>
      <c r="ER18" s="214" t="e">
        <f>RESULTADOS!#REF!</f>
        <v>#REF!</v>
      </c>
      <c r="ES18" s="214" t="e">
        <f>RESULTADOS!#REF!</f>
        <v>#REF!</v>
      </c>
      <c r="ET18" s="214" t="e">
        <f>RESULTADOS!#REF!</f>
        <v>#REF!</v>
      </c>
      <c r="EU18" s="214" t="e">
        <f>RESULTADOS!#REF!</f>
        <v>#REF!</v>
      </c>
      <c r="EV18" s="214" t="e">
        <f>RESULTADOS!#REF!</f>
        <v>#REF!</v>
      </c>
      <c r="EW18" s="214" t="e">
        <f>RESULTADOS!#REF!</f>
        <v>#REF!</v>
      </c>
      <c r="EX18" s="214" t="e">
        <f>RESULTADOS!#REF!</f>
        <v>#REF!</v>
      </c>
      <c r="EY18" s="214" t="e">
        <f>RESULTADOS!#REF!</f>
        <v>#REF!</v>
      </c>
      <c r="EZ18" s="214" t="e">
        <f>RESULTADOS!#REF!</f>
        <v>#REF!</v>
      </c>
      <c r="FA18" s="214" t="e">
        <f>RESULTADOS!#REF!</f>
        <v>#REF!</v>
      </c>
      <c r="FB18" s="214" t="e">
        <f>RESULTADOS!#REF!</f>
        <v>#REF!</v>
      </c>
      <c r="FC18" s="214" t="e">
        <f>RESULTADOS!#REF!</f>
        <v>#REF!</v>
      </c>
      <c r="FD18" s="214" t="e">
        <f>RESULTADOS!#REF!</f>
        <v>#REF!</v>
      </c>
      <c r="FE18" s="214" t="e">
        <f>RESULTADOS!#REF!</f>
        <v>#REF!</v>
      </c>
      <c r="FF18" s="214" t="e">
        <f>RESULTADOS!#REF!</f>
        <v>#REF!</v>
      </c>
      <c r="FG18" s="214" t="e">
        <f>RESULTADOS!#REF!</f>
        <v>#REF!</v>
      </c>
      <c r="FH18" s="214" t="e">
        <f>RESULTADOS!#REF!</f>
        <v>#REF!</v>
      </c>
      <c r="FI18" s="214" t="e">
        <f>RESULTADOS!#REF!</f>
        <v>#REF!</v>
      </c>
      <c r="FJ18" s="214" t="e">
        <f>RESULTADOS!#REF!</f>
        <v>#REF!</v>
      </c>
      <c r="FK18" s="214" t="e">
        <f>RESULTADOS!#REF!</f>
        <v>#REF!</v>
      </c>
      <c r="FL18" s="214" t="e">
        <f>RESULTADOS!#REF!</f>
        <v>#REF!</v>
      </c>
      <c r="FM18" s="214" t="e">
        <f>RESULTADOS!#REF!</f>
        <v>#REF!</v>
      </c>
      <c r="FN18" s="214" t="e">
        <f>RESULTADOS!#REF!</f>
        <v>#REF!</v>
      </c>
    </row>
    <row r="19" spans="3:170" ht="12.75" customHeight="1">
      <c r="C19" s="213" t="s">
        <v>429</v>
      </c>
      <c r="D19" s="215" t="e">
        <f>'01.Definición de ámbito'!#REF!</f>
        <v>#REF!</v>
      </c>
      <c r="K19" s="203" t="s">
        <v>91</v>
      </c>
      <c r="L19" s="217">
        <f ca="1">RESULTADOS!L9</f>
        <v>27</v>
      </c>
      <c r="M19" s="225">
        <f ca="1">RESULTADOS!M9</f>
        <v>8.4112149532710276E-2</v>
      </c>
      <c r="T19" s="217" t="e">
        <f>RESULTADOS!#REF!</f>
        <v>#REF!</v>
      </c>
      <c r="U19" s="217" t="e">
        <f>RESULTADOS!#REF!</f>
        <v>#REF!</v>
      </c>
      <c r="V19" s="217" t="e">
        <f t="shared" si="0"/>
        <v>#REF!</v>
      </c>
      <c r="W19" s="217"/>
      <c r="X19" s="217" t="e">
        <f>RESULTADOS!#REF!</f>
        <v>#REF!</v>
      </c>
      <c r="Y19" s="217"/>
      <c r="Z19" s="221"/>
      <c r="AA19" s="214" t="e">
        <f>RESULTADOS!#REF!</f>
        <v>#REF!</v>
      </c>
      <c r="AB19" s="214" t="e">
        <f>RESULTADOS!#REF!</f>
        <v>#REF!</v>
      </c>
      <c r="AC19" s="214" t="e">
        <f>RESULTADOS!#REF!</f>
        <v>#REF!</v>
      </c>
      <c r="AD19" s="214" t="e">
        <f>RESULTADOS!#REF!</f>
        <v>#REF!</v>
      </c>
      <c r="AE19" s="214" t="e">
        <f>RESULTADOS!#REF!</f>
        <v>#REF!</v>
      </c>
      <c r="AF19" s="214" t="e">
        <f>RESULTADOS!#REF!</f>
        <v>#REF!</v>
      </c>
      <c r="AG19" s="214" t="e">
        <f>RESULTADOS!#REF!</f>
        <v>#REF!</v>
      </c>
      <c r="AH19" s="214" t="e">
        <f>RESULTADOS!#REF!</f>
        <v>#REF!</v>
      </c>
      <c r="AI19" s="214" t="e">
        <f>RESULTADOS!#REF!</f>
        <v>#REF!</v>
      </c>
      <c r="AJ19" s="214" t="e">
        <f>RESULTADOS!#REF!</f>
        <v>#REF!</v>
      </c>
      <c r="AK19" s="214" t="e">
        <f>RESULTADOS!#REF!</f>
        <v>#REF!</v>
      </c>
      <c r="AL19" s="214" t="e">
        <f>RESULTADOS!#REF!</f>
        <v>#REF!</v>
      </c>
      <c r="AM19" s="214" t="e">
        <f>RESULTADOS!#REF!</f>
        <v>#REF!</v>
      </c>
      <c r="AN19" s="214" t="e">
        <f>RESULTADOS!#REF!</f>
        <v>#REF!</v>
      </c>
      <c r="AO19" s="214" t="e">
        <f>RESULTADOS!#REF!</f>
        <v>#REF!</v>
      </c>
      <c r="AP19" s="214" t="e">
        <f>RESULTADOS!#REF!</f>
        <v>#REF!</v>
      </c>
      <c r="AQ19" s="214" t="e">
        <f>RESULTADOS!#REF!</f>
        <v>#REF!</v>
      </c>
      <c r="AR19" s="214" t="e">
        <f>RESULTADOS!#REF!</f>
        <v>#REF!</v>
      </c>
      <c r="AS19" s="214" t="e">
        <f>RESULTADOS!#REF!</f>
        <v>#REF!</v>
      </c>
      <c r="AT19" s="214" t="e">
        <f>RESULTADOS!#REF!</f>
        <v>#REF!</v>
      </c>
      <c r="AU19" s="214" t="e">
        <f>RESULTADOS!#REF!</f>
        <v>#REF!</v>
      </c>
      <c r="AV19" s="214" t="e">
        <f>RESULTADOS!#REF!</f>
        <v>#REF!</v>
      </c>
      <c r="AW19" s="214" t="e">
        <f>RESULTADOS!#REF!</f>
        <v>#REF!</v>
      </c>
      <c r="AX19" s="214" t="e">
        <f>RESULTADOS!#REF!</f>
        <v>#REF!</v>
      </c>
      <c r="AY19" s="214" t="e">
        <f>RESULTADOS!#REF!</f>
        <v>#REF!</v>
      </c>
      <c r="AZ19" s="214" t="e">
        <f>RESULTADOS!#REF!</f>
        <v>#REF!</v>
      </c>
      <c r="BA19" s="214" t="e">
        <f>RESULTADOS!#REF!</f>
        <v>#REF!</v>
      </c>
      <c r="BB19" s="214" t="e">
        <f>RESULTADOS!#REF!</f>
        <v>#REF!</v>
      </c>
      <c r="BC19" s="214" t="e">
        <f>RESULTADOS!#REF!</f>
        <v>#REF!</v>
      </c>
      <c r="BD19" s="214" t="e">
        <f>RESULTADOS!#REF!</f>
        <v>#REF!</v>
      </c>
      <c r="BE19" s="214" t="e">
        <f>RESULTADOS!#REF!</f>
        <v>#REF!</v>
      </c>
      <c r="BF19" s="214" t="e">
        <f>RESULTADOS!#REF!</f>
        <v>#REF!</v>
      </c>
      <c r="BG19" s="214" t="e">
        <f>RESULTADOS!#REF!</f>
        <v>#REF!</v>
      </c>
      <c r="BH19" s="214" t="e">
        <f>RESULTADOS!#REF!</f>
        <v>#REF!</v>
      </c>
      <c r="BI19" s="214" t="e">
        <f>RESULTADOS!#REF!</f>
        <v>#REF!</v>
      </c>
      <c r="BJ19" s="214" t="e">
        <f>RESULTADOS!#REF!</f>
        <v>#REF!</v>
      </c>
      <c r="BK19" s="214" t="e">
        <f>RESULTADOS!#REF!</f>
        <v>#REF!</v>
      </c>
      <c r="BL19" s="214" t="e">
        <f>RESULTADOS!#REF!</f>
        <v>#REF!</v>
      </c>
      <c r="BM19" s="214" t="e">
        <f>RESULTADOS!#REF!</f>
        <v>#REF!</v>
      </c>
      <c r="BN19" s="214" t="e">
        <f>RESULTADOS!#REF!</f>
        <v>#REF!</v>
      </c>
      <c r="BO19" s="214" t="e">
        <f>RESULTADOS!#REF!</f>
        <v>#REF!</v>
      </c>
      <c r="BP19" s="214" t="e">
        <f>RESULTADOS!#REF!</f>
        <v>#REF!</v>
      </c>
      <c r="BQ19" s="214" t="e">
        <f>RESULTADOS!#REF!</f>
        <v>#REF!</v>
      </c>
      <c r="BR19" s="214" t="e">
        <f>RESULTADOS!#REF!</f>
        <v>#REF!</v>
      </c>
      <c r="BS19" s="214" t="e">
        <f>RESULTADOS!#REF!</f>
        <v>#REF!</v>
      </c>
      <c r="BT19" s="214" t="e">
        <f>RESULTADOS!#REF!</f>
        <v>#REF!</v>
      </c>
      <c r="BU19" s="214" t="e">
        <f>RESULTADOS!#REF!</f>
        <v>#REF!</v>
      </c>
      <c r="BV19" s="214" t="e">
        <f>RESULTADOS!#REF!</f>
        <v>#REF!</v>
      </c>
      <c r="BW19" s="214" t="e">
        <f>RESULTADOS!#REF!</f>
        <v>#REF!</v>
      </c>
      <c r="BX19" s="214" t="e">
        <f>RESULTADOS!#REF!</f>
        <v>#REF!</v>
      </c>
      <c r="BY19" s="214" t="e">
        <f>RESULTADOS!#REF!</f>
        <v>#REF!</v>
      </c>
      <c r="BZ19" s="214" t="e">
        <f>RESULTADOS!#REF!</f>
        <v>#REF!</v>
      </c>
      <c r="CA19" s="214" t="e">
        <f>RESULTADOS!#REF!</f>
        <v>#REF!</v>
      </c>
      <c r="CB19" s="214" t="e">
        <f>RESULTADOS!#REF!</f>
        <v>#REF!</v>
      </c>
      <c r="CC19" s="214" t="e">
        <f>RESULTADOS!#REF!</f>
        <v>#REF!</v>
      </c>
      <c r="CD19" s="214" t="e">
        <f>RESULTADOS!#REF!</f>
        <v>#REF!</v>
      </c>
      <c r="CE19" s="214" t="e">
        <f>RESULTADOS!#REF!</f>
        <v>#REF!</v>
      </c>
      <c r="CF19" s="214" t="e">
        <f>RESULTADOS!#REF!</f>
        <v>#REF!</v>
      </c>
      <c r="CG19" s="214" t="e">
        <f>RESULTADOS!#REF!</f>
        <v>#REF!</v>
      </c>
      <c r="CH19" s="214" t="e">
        <f>RESULTADOS!#REF!</f>
        <v>#REF!</v>
      </c>
      <c r="CI19" s="214" t="e">
        <f>RESULTADOS!#REF!</f>
        <v>#REF!</v>
      </c>
      <c r="CJ19" s="214" t="e">
        <f>RESULTADOS!#REF!</f>
        <v>#REF!</v>
      </c>
      <c r="CK19" s="214" t="e">
        <f>RESULTADOS!#REF!</f>
        <v>#REF!</v>
      </c>
      <c r="CL19" s="214" t="e">
        <f>RESULTADOS!#REF!</f>
        <v>#REF!</v>
      </c>
      <c r="CM19" s="214" t="e">
        <f>RESULTADOS!#REF!</f>
        <v>#REF!</v>
      </c>
      <c r="CN19" s="214" t="e">
        <f>RESULTADOS!#REF!</f>
        <v>#REF!</v>
      </c>
      <c r="CO19" s="214" t="e">
        <f>RESULTADOS!#REF!</f>
        <v>#REF!</v>
      </c>
      <c r="CP19" s="214" t="e">
        <f>RESULTADOS!#REF!</f>
        <v>#REF!</v>
      </c>
      <c r="CQ19" s="214" t="e">
        <f>RESULTADOS!#REF!</f>
        <v>#REF!</v>
      </c>
      <c r="CR19" s="214" t="e">
        <f>RESULTADOS!#REF!</f>
        <v>#REF!</v>
      </c>
      <c r="CS19" s="214" t="e">
        <f>RESULTADOS!#REF!</f>
        <v>#REF!</v>
      </c>
      <c r="CT19" s="214" t="e">
        <f>RESULTADOS!#REF!</f>
        <v>#REF!</v>
      </c>
      <c r="CU19" s="214" t="e">
        <f>RESULTADOS!#REF!</f>
        <v>#REF!</v>
      </c>
      <c r="CV19" s="214" t="e">
        <f>RESULTADOS!#REF!</f>
        <v>#REF!</v>
      </c>
      <c r="CW19" s="214" t="e">
        <f>RESULTADOS!#REF!</f>
        <v>#REF!</v>
      </c>
      <c r="CX19" s="214" t="e">
        <f>RESULTADOS!#REF!</f>
        <v>#REF!</v>
      </c>
      <c r="CY19" s="214" t="e">
        <f>RESULTADOS!#REF!</f>
        <v>#REF!</v>
      </c>
      <c r="CZ19" s="214" t="e">
        <f>RESULTADOS!#REF!</f>
        <v>#REF!</v>
      </c>
      <c r="DA19" s="214" t="e">
        <f>RESULTADOS!#REF!</f>
        <v>#REF!</v>
      </c>
      <c r="DB19" s="214" t="e">
        <f>RESULTADOS!#REF!</f>
        <v>#REF!</v>
      </c>
      <c r="DC19" s="214" t="e">
        <f>RESULTADOS!#REF!</f>
        <v>#REF!</v>
      </c>
      <c r="DD19" s="214" t="e">
        <f>RESULTADOS!#REF!</f>
        <v>#REF!</v>
      </c>
      <c r="DE19" s="214" t="e">
        <f>RESULTADOS!#REF!</f>
        <v>#REF!</v>
      </c>
      <c r="DF19" s="214" t="e">
        <f>RESULTADOS!#REF!</f>
        <v>#REF!</v>
      </c>
      <c r="DG19" s="214" t="e">
        <f>RESULTADOS!#REF!</f>
        <v>#REF!</v>
      </c>
      <c r="DH19" s="214" t="e">
        <f>RESULTADOS!#REF!</f>
        <v>#REF!</v>
      </c>
      <c r="DI19" s="214" t="e">
        <f>RESULTADOS!#REF!</f>
        <v>#REF!</v>
      </c>
      <c r="DJ19" s="214" t="e">
        <f>RESULTADOS!#REF!</f>
        <v>#REF!</v>
      </c>
      <c r="DK19" s="214" t="e">
        <f>RESULTADOS!#REF!</f>
        <v>#REF!</v>
      </c>
      <c r="DL19" s="214" t="e">
        <f>RESULTADOS!#REF!</f>
        <v>#REF!</v>
      </c>
      <c r="DM19" s="214" t="e">
        <f>RESULTADOS!#REF!</f>
        <v>#REF!</v>
      </c>
      <c r="DN19" s="214" t="e">
        <f>RESULTADOS!#REF!</f>
        <v>#REF!</v>
      </c>
      <c r="DO19" s="217" t="e">
        <f>RESULTADOS!#REF!</f>
        <v>#REF!</v>
      </c>
      <c r="DP19" s="217" t="e">
        <f>RESULTADOS!#REF!</f>
        <v>#REF!</v>
      </c>
      <c r="DQ19" s="217" t="e">
        <f t="shared" si="1"/>
        <v>#REF!</v>
      </c>
      <c r="DR19" s="217" t="str">
        <f t="array" ref="DR19">IFERROR(INDEX('03.Muestra'!$E$8:$E$17,SMALL(IF("Documento no web"='03.Muestra'!$D$8:$D$17,ROW('03.Muestra'!$E$8:$E$17)-MIN(ROW('03.Muestra'!$D$8:$D$17))+1,""),ROW()-2)),"")</f>
        <v/>
      </c>
      <c r="DS19" s="217" t="e">
        <f>RESULTADOS!#REF!</f>
        <v>#REF!</v>
      </c>
      <c r="DT19" s="217" t="str">
        <f t="array" ref="DT19">IFERROR(INDEX('03.Muestra'!$G$8:$G$17,SMALL(IF("Documento no web"='03.Muestra'!$D$8:$D$17,ROW('03.Muestra'!$G$8:$G$17)-MIN(ROW('03.Muestra'!$D$8:$D$17))+1,""),ROW()-2)),"")</f>
        <v/>
      </c>
      <c r="DU19" s="221" t="str">
        <f t="array" ref="DU19">IFERROR(INDEX('03.Muestra'!$H$8:$H$17,SMALL(IF("Documento no web"='03.Muestra'!$D$8:$D$17,ROW('03.Muestra'!$H$8:$H$17)-MIN(ROW('03.Muestra'!$D$8:$D$17))+1,""),ROW()-2)),"")</f>
        <v/>
      </c>
      <c r="DV19" s="214" t="e">
        <f>RESULTADOS!#REF!</f>
        <v>#REF!</v>
      </c>
      <c r="DW19" s="214" t="e">
        <f>RESULTADOS!#REF!</f>
        <v>#REF!</v>
      </c>
      <c r="DX19" s="214" t="e">
        <f>RESULTADOS!#REF!</f>
        <v>#REF!</v>
      </c>
      <c r="DY19" s="214" t="e">
        <f>RESULTADOS!#REF!</f>
        <v>#REF!</v>
      </c>
      <c r="DZ19" s="214" t="e">
        <f>RESULTADOS!#REF!</f>
        <v>#REF!</v>
      </c>
      <c r="EA19" s="214" t="e">
        <f>RESULTADOS!#REF!</f>
        <v>#REF!</v>
      </c>
      <c r="EB19" s="214" t="e">
        <f>RESULTADOS!#REF!</f>
        <v>#REF!</v>
      </c>
      <c r="EC19" s="214" t="e">
        <f>RESULTADOS!#REF!</f>
        <v>#REF!</v>
      </c>
      <c r="ED19" s="214" t="e">
        <f>RESULTADOS!#REF!</f>
        <v>#REF!</v>
      </c>
      <c r="EE19" s="214" t="e">
        <f>RESULTADOS!#REF!</f>
        <v>#REF!</v>
      </c>
      <c r="EF19" s="214" t="e">
        <f>RESULTADOS!#REF!</f>
        <v>#REF!</v>
      </c>
      <c r="EG19" s="214" t="e">
        <f>RESULTADOS!#REF!</f>
        <v>#REF!</v>
      </c>
      <c r="EH19" s="214" t="e">
        <f>RESULTADOS!#REF!</f>
        <v>#REF!</v>
      </c>
      <c r="EI19" s="214" t="e">
        <f>RESULTADOS!#REF!</f>
        <v>#REF!</v>
      </c>
      <c r="EJ19" s="214" t="e">
        <f>RESULTADOS!#REF!</f>
        <v>#REF!</v>
      </c>
      <c r="EK19" s="214" t="e">
        <f>RESULTADOS!#REF!</f>
        <v>#REF!</v>
      </c>
      <c r="EL19" s="214" t="e">
        <f>RESULTADOS!#REF!</f>
        <v>#REF!</v>
      </c>
      <c r="EM19" s="214" t="e">
        <f>RESULTADOS!#REF!</f>
        <v>#REF!</v>
      </c>
      <c r="EN19" s="214" t="e">
        <f>RESULTADOS!#REF!</f>
        <v>#REF!</v>
      </c>
      <c r="EO19" s="214" t="e">
        <f>RESULTADOS!#REF!</f>
        <v>#REF!</v>
      </c>
      <c r="EP19" s="214" t="e">
        <f>RESULTADOS!#REF!</f>
        <v>#REF!</v>
      </c>
      <c r="EQ19" s="214" t="e">
        <f>RESULTADOS!#REF!</f>
        <v>#REF!</v>
      </c>
      <c r="ER19" s="214" t="e">
        <f>RESULTADOS!#REF!</f>
        <v>#REF!</v>
      </c>
      <c r="ES19" s="214" t="e">
        <f>RESULTADOS!#REF!</f>
        <v>#REF!</v>
      </c>
      <c r="ET19" s="214" t="e">
        <f>RESULTADOS!#REF!</f>
        <v>#REF!</v>
      </c>
      <c r="EU19" s="214" t="e">
        <f>RESULTADOS!#REF!</f>
        <v>#REF!</v>
      </c>
      <c r="EV19" s="214" t="e">
        <f>RESULTADOS!#REF!</f>
        <v>#REF!</v>
      </c>
      <c r="EW19" s="214" t="e">
        <f>RESULTADOS!#REF!</f>
        <v>#REF!</v>
      </c>
      <c r="EX19" s="214" t="e">
        <f>RESULTADOS!#REF!</f>
        <v>#REF!</v>
      </c>
      <c r="EY19" s="214" t="e">
        <f>RESULTADOS!#REF!</f>
        <v>#REF!</v>
      </c>
      <c r="EZ19" s="214" t="e">
        <f>RESULTADOS!#REF!</f>
        <v>#REF!</v>
      </c>
      <c r="FA19" s="214" t="e">
        <f>RESULTADOS!#REF!</f>
        <v>#REF!</v>
      </c>
      <c r="FB19" s="214" t="e">
        <f>RESULTADOS!#REF!</f>
        <v>#REF!</v>
      </c>
      <c r="FC19" s="214" t="e">
        <f>RESULTADOS!#REF!</f>
        <v>#REF!</v>
      </c>
      <c r="FD19" s="214" t="e">
        <f>RESULTADOS!#REF!</f>
        <v>#REF!</v>
      </c>
      <c r="FE19" s="214" t="e">
        <f>RESULTADOS!#REF!</f>
        <v>#REF!</v>
      </c>
      <c r="FF19" s="214" t="e">
        <f>RESULTADOS!#REF!</f>
        <v>#REF!</v>
      </c>
      <c r="FG19" s="214" t="e">
        <f>RESULTADOS!#REF!</f>
        <v>#REF!</v>
      </c>
      <c r="FH19" s="214" t="e">
        <f>RESULTADOS!#REF!</f>
        <v>#REF!</v>
      </c>
      <c r="FI19" s="214" t="e">
        <f>RESULTADOS!#REF!</f>
        <v>#REF!</v>
      </c>
      <c r="FJ19" s="214" t="e">
        <f>RESULTADOS!#REF!</f>
        <v>#REF!</v>
      </c>
      <c r="FK19" s="214" t="e">
        <f>RESULTADOS!#REF!</f>
        <v>#REF!</v>
      </c>
      <c r="FL19" s="214" t="e">
        <f>RESULTADOS!#REF!</f>
        <v>#REF!</v>
      </c>
      <c r="FM19" s="214" t="e">
        <f>RESULTADOS!#REF!</f>
        <v>#REF!</v>
      </c>
      <c r="FN19" s="214" t="e">
        <f>RESULTADOS!#REF!</f>
        <v>#REF!</v>
      </c>
    </row>
    <row r="20" spans="3:170" ht="12.75" customHeight="1">
      <c r="C20" s="213" t="s">
        <v>435</v>
      </c>
      <c r="D20" s="215" t="e">
        <f>'01.Definición de ámbito'!#REF!</f>
        <v>#REF!</v>
      </c>
      <c r="K20" s="203" t="s">
        <v>96</v>
      </c>
      <c r="L20" s="217">
        <f ca="1">RESULTADOS!L10</f>
        <v>210</v>
      </c>
      <c r="M20" s="225">
        <f ca="1">RESULTADOS!M10</f>
        <v>0.65420560747663548</v>
      </c>
      <c r="T20" s="217" t="e">
        <f>RESULTADOS!#REF!</f>
        <v>#REF!</v>
      </c>
      <c r="U20" s="217" t="e">
        <f>RESULTADOS!#REF!</f>
        <v>#REF!</v>
      </c>
      <c r="V20" s="217" t="e">
        <f t="shared" si="0"/>
        <v>#REF!</v>
      </c>
      <c r="W20" s="217"/>
      <c r="X20" s="217" t="e">
        <f>RESULTADOS!#REF!</f>
        <v>#REF!</v>
      </c>
      <c r="Y20" s="217"/>
      <c r="Z20" s="221"/>
      <c r="AA20" s="214" t="e">
        <f>RESULTADOS!#REF!</f>
        <v>#REF!</v>
      </c>
      <c r="AB20" s="214" t="e">
        <f>RESULTADOS!#REF!</f>
        <v>#REF!</v>
      </c>
      <c r="AC20" s="214" t="e">
        <f>RESULTADOS!#REF!</f>
        <v>#REF!</v>
      </c>
      <c r="AD20" s="214" t="e">
        <f>RESULTADOS!#REF!</f>
        <v>#REF!</v>
      </c>
      <c r="AE20" s="214" t="e">
        <f>RESULTADOS!#REF!</f>
        <v>#REF!</v>
      </c>
      <c r="AF20" s="214" t="e">
        <f>RESULTADOS!#REF!</f>
        <v>#REF!</v>
      </c>
      <c r="AG20" s="214" t="e">
        <f>RESULTADOS!#REF!</f>
        <v>#REF!</v>
      </c>
      <c r="AH20" s="214" t="e">
        <f>RESULTADOS!#REF!</f>
        <v>#REF!</v>
      </c>
      <c r="AI20" s="214" t="e">
        <f>RESULTADOS!#REF!</f>
        <v>#REF!</v>
      </c>
      <c r="AJ20" s="214" t="e">
        <f>RESULTADOS!#REF!</f>
        <v>#REF!</v>
      </c>
      <c r="AK20" s="214" t="e">
        <f>RESULTADOS!#REF!</f>
        <v>#REF!</v>
      </c>
      <c r="AL20" s="214" t="e">
        <f>RESULTADOS!#REF!</f>
        <v>#REF!</v>
      </c>
      <c r="AM20" s="214" t="e">
        <f>RESULTADOS!#REF!</f>
        <v>#REF!</v>
      </c>
      <c r="AN20" s="214" t="e">
        <f>RESULTADOS!#REF!</f>
        <v>#REF!</v>
      </c>
      <c r="AO20" s="214" t="e">
        <f>RESULTADOS!#REF!</f>
        <v>#REF!</v>
      </c>
      <c r="AP20" s="214" t="e">
        <f>RESULTADOS!#REF!</f>
        <v>#REF!</v>
      </c>
      <c r="AQ20" s="214" t="e">
        <f>RESULTADOS!#REF!</f>
        <v>#REF!</v>
      </c>
      <c r="AR20" s="214" t="e">
        <f>RESULTADOS!#REF!</f>
        <v>#REF!</v>
      </c>
      <c r="AS20" s="214" t="e">
        <f>RESULTADOS!#REF!</f>
        <v>#REF!</v>
      </c>
      <c r="AT20" s="214" t="e">
        <f>RESULTADOS!#REF!</f>
        <v>#REF!</v>
      </c>
      <c r="AU20" s="214" t="e">
        <f>RESULTADOS!#REF!</f>
        <v>#REF!</v>
      </c>
      <c r="AV20" s="214" t="e">
        <f>RESULTADOS!#REF!</f>
        <v>#REF!</v>
      </c>
      <c r="AW20" s="214" t="e">
        <f>RESULTADOS!#REF!</f>
        <v>#REF!</v>
      </c>
      <c r="AX20" s="214" t="e">
        <f>RESULTADOS!#REF!</f>
        <v>#REF!</v>
      </c>
      <c r="AY20" s="214" t="e">
        <f>RESULTADOS!#REF!</f>
        <v>#REF!</v>
      </c>
      <c r="AZ20" s="214" t="e">
        <f>RESULTADOS!#REF!</f>
        <v>#REF!</v>
      </c>
      <c r="BA20" s="214" t="e">
        <f>RESULTADOS!#REF!</f>
        <v>#REF!</v>
      </c>
      <c r="BB20" s="214" t="e">
        <f>RESULTADOS!#REF!</f>
        <v>#REF!</v>
      </c>
      <c r="BC20" s="214" t="e">
        <f>RESULTADOS!#REF!</f>
        <v>#REF!</v>
      </c>
      <c r="BD20" s="214" t="e">
        <f>RESULTADOS!#REF!</f>
        <v>#REF!</v>
      </c>
      <c r="BE20" s="214" t="e">
        <f>RESULTADOS!#REF!</f>
        <v>#REF!</v>
      </c>
      <c r="BF20" s="214" t="e">
        <f>RESULTADOS!#REF!</f>
        <v>#REF!</v>
      </c>
      <c r="BG20" s="214" t="e">
        <f>RESULTADOS!#REF!</f>
        <v>#REF!</v>
      </c>
      <c r="BH20" s="214" t="e">
        <f>RESULTADOS!#REF!</f>
        <v>#REF!</v>
      </c>
      <c r="BI20" s="214" t="e">
        <f>RESULTADOS!#REF!</f>
        <v>#REF!</v>
      </c>
      <c r="BJ20" s="214" t="e">
        <f>RESULTADOS!#REF!</f>
        <v>#REF!</v>
      </c>
      <c r="BK20" s="214" t="e">
        <f>RESULTADOS!#REF!</f>
        <v>#REF!</v>
      </c>
      <c r="BL20" s="214" t="e">
        <f>RESULTADOS!#REF!</f>
        <v>#REF!</v>
      </c>
      <c r="BM20" s="214" t="e">
        <f>RESULTADOS!#REF!</f>
        <v>#REF!</v>
      </c>
      <c r="BN20" s="214" t="e">
        <f>RESULTADOS!#REF!</f>
        <v>#REF!</v>
      </c>
      <c r="BO20" s="214" t="e">
        <f>RESULTADOS!#REF!</f>
        <v>#REF!</v>
      </c>
      <c r="BP20" s="214" t="e">
        <f>RESULTADOS!#REF!</f>
        <v>#REF!</v>
      </c>
      <c r="BQ20" s="214" t="e">
        <f>RESULTADOS!#REF!</f>
        <v>#REF!</v>
      </c>
      <c r="BR20" s="214" t="e">
        <f>RESULTADOS!#REF!</f>
        <v>#REF!</v>
      </c>
      <c r="BS20" s="214" t="e">
        <f>RESULTADOS!#REF!</f>
        <v>#REF!</v>
      </c>
      <c r="BT20" s="214" t="e">
        <f>RESULTADOS!#REF!</f>
        <v>#REF!</v>
      </c>
      <c r="BU20" s="214" t="e">
        <f>RESULTADOS!#REF!</f>
        <v>#REF!</v>
      </c>
      <c r="BV20" s="214" t="e">
        <f>RESULTADOS!#REF!</f>
        <v>#REF!</v>
      </c>
      <c r="BW20" s="214" t="e">
        <f>RESULTADOS!#REF!</f>
        <v>#REF!</v>
      </c>
      <c r="BX20" s="214" t="e">
        <f>RESULTADOS!#REF!</f>
        <v>#REF!</v>
      </c>
      <c r="BY20" s="214" t="e">
        <f>RESULTADOS!#REF!</f>
        <v>#REF!</v>
      </c>
      <c r="BZ20" s="214" t="e">
        <f>RESULTADOS!#REF!</f>
        <v>#REF!</v>
      </c>
      <c r="CA20" s="214" t="e">
        <f>RESULTADOS!#REF!</f>
        <v>#REF!</v>
      </c>
      <c r="CB20" s="214" t="e">
        <f>RESULTADOS!#REF!</f>
        <v>#REF!</v>
      </c>
      <c r="CC20" s="214" t="e">
        <f>RESULTADOS!#REF!</f>
        <v>#REF!</v>
      </c>
      <c r="CD20" s="214" t="e">
        <f>RESULTADOS!#REF!</f>
        <v>#REF!</v>
      </c>
      <c r="CE20" s="214" t="e">
        <f>RESULTADOS!#REF!</f>
        <v>#REF!</v>
      </c>
      <c r="CF20" s="214" t="e">
        <f>RESULTADOS!#REF!</f>
        <v>#REF!</v>
      </c>
      <c r="CG20" s="214" t="e">
        <f>RESULTADOS!#REF!</f>
        <v>#REF!</v>
      </c>
      <c r="CH20" s="214" t="e">
        <f>RESULTADOS!#REF!</f>
        <v>#REF!</v>
      </c>
      <c r="CI20" s="214" t="e">
        <f>RESULTADOS!#REF!</f>
        <v>#REF!</v>
      </c>
      <c r="CJ20" s="214" t="e">
        <f>RESULTADOS!#REF!</f>
        <v>#REF!</v>
      </c>
      <c r="CK20" s="214" t="e">
        <f>RESULTADOS!#REF!</f>
        <v>#REF!</v>
      </c>
      <c r="CL20" s="214" t="e">
        <f>RESULTADOS!#REF!</f>
        <v>#REF!</v>
      </c>
      <c r="CM20" s="214" t="e">
        <f>RESULTADOS!#REF!</f>
        <v>#REF!</v>
      </c>
      <c r="CN20" s="214" t="e">
        <f>RESULTADOS!#REF!</f>
        <v>#REF!</v>
      </c>
      <c r="CO20" s="214" t="e">
        <f>RESULTADOS!#REF!</f>
        <v>#REF!</v>
      </c>
      <c r="CP20" s="214" t="e">
        <f>RESULTADOS!#REF!</f>
        <v>#REF!</v>
      </c>
      <c r="CQ20" s="214" t="e">
        <f>RESULTADOS!#REF!</f>
        <v>#REF!</v>
      </c>
      <c r="CR20" s="214" t="e">
        <f>RESULTADOS!#REF!</f>
        <v>#REF!</v>
      </c>
      <c r="CS20" s="214" t="e">
        <f>RESULTADOS!#REF!</f>
        <v>#REF!</v>
      </c>
      <c r="CT20" s="214" t="e">
        <f>RESULTADOS!#REF!</f>
        <v>#REF!</v>
      </c>
      <c r="CU20" s="214" t="e">
        <f>RESULTADOS!#REF!</f>
        <v>#REF!</v>
      </c>
      <c r="CV20" s="214" t="e">
        <f>RESULTADOS!#REF!</f>
        <v>#REF!</v>
      </c>
      <c r="CW20" s="214" t="e">
        <f>RESULTADOS!#REF!</f>
        <v>#REF!</v>
      </c>
      <c r="CX20" s="214" t="e">
        <f>RESULTADOS!#REF!</f>
        <v>#REF!</v>
      </c>
      <c r="CY20" s="214" t="e">
        <f>RESULTADOS!#REF!</f>
        <v>#REF!</v>
      </c>
      <c r="CZ20" s="214" t="e">
        <f>RESULTADOS!#REF!</f>
        <v>#REF!</v>
      </c>
      <c r="DA20" s="214" t="e">
        <f>RESULTADOS!#REF!</f>
        <v>#REF!</v>
      </c>
      <c r="DB20" s="214" t="e">
        <f>RESULTADOS!#REF!</f>
        <v>#REF!</v>
      </c>
      <c r="DC20" s="214" t="e">
        <f>RESULTADOS!#REF!</f>
        <v>#REF!</v>
      </c>
      <c r="DD20" s="214" t="e">
        <f>RESULTADOS!#REF!</f>
        <v>#REF!</v>
      </c>
      <c r="DE20" s="214" t="e">
        <f>RESULTADOS!#REF!</f>
        <v>#REF!</v>
      </c>
      <c r="DF20" s="214" t="e">
        <f>RESULTADOS!#REF!</f>
        <v>#REF!</v>
      </c>
      <c r="DG20" s="214" t="e">
        <f>RESULTADOS!#REF!</f>
        <v>#REF!</v>
      </c>
      <c r="DH20" s="214" t="e">
        <f>RESULTADOS!#REF!</f>
        <v>#REF!</v>
      </c>
      <c r="DI20" s="214" t="e">
        <f>RESULTADOS!#REF!</f>
        <v>#REF!</v>
      </c>
      <c r="DJ20" s="214" t="e">
        <f>RESULTADOS!#REF!</f>
        <v>#REF!</v>
      </c>
      <c r="DK20" s="214" t="e">
        <f>RESULTADOS!#REF!</f>
        <v>#REF!</v>
      </c>
      <c r="DL20" s="214" t="e">
        <f>RESULTADOS!#REF!</f>
        <v>#REF!</v>
      </c>
      <c r="DM20" s="214" t="e">
        <f>RESULTADOS!#REF!</f>
        <v>#REF!</v>
      </c>
      <c r="DN20" s="214" t="e">
        <f>RESULTADOS!#REF!</f>
        <v>#REF!</v>
      </c>
      <c r="DO20" s="217" t="e">
        <f>RESULTADOS!#REF!</f>
        <v>#REF!</v>
      </c>
      <c r="DP20" s="217" t="e">
        <f>RESULTADOS!#REF!</f>
        <v>#REF!</v>
      </c>
      <c r="DQ20" s="217" t="e">
        <f t="shared" si="1"/>
        <v>#REF!</v>
      </c>
      <c r="DR20" s="217" t="str">
        <f t="array" ref="DR20">IFERROR(INDEX('03.Muestra'!$E$8:$E$17,SMALL(IF("Documento no web"='03.Muestra'!$D$8:$D$17,ROW('03.Muestra'!$E$8:$E$17)-MIN(ROW('03.Muestra'!$D$8:$D$17))+1,""),ROW()-2)),"")</f>
        <v/>
      </c>
      <c r="DS20" s="217" t="e">
        <f>RESULTADOS!#REF!</f>
        <v>#REF!</v>
      </c>
      <c r="DT20" s="217" t="str">
        <f t="array" ref="DT20">IFERROR(INDEX('03.Muestra'!$G$8:$G$17,SMALL(IF("Documento no web"='03.Muestra'!$D$8:$D$17,ROW('03.Muestra'!$G$8:$G$17)-MIN(ROW('03.Muestra'!$D$8:$D$17))+1,""),ROW()-2)),"")</f>
        <v/>
      </c>
      <c r="DU20" s="221" t="str">
        <f t="array" ref="DU20">IFERROR(INDEX('03.Muestra'!$H$8:$H$17,SMALL(IF("Documento no web"='03.Muestra'!$D$8:$D$17,ROW('03.Muestra'!$H$8:$H$17)-MIN(ROW('03.Muestra'!$D$8:$D$17))+1,""),ROW()-2)),"")</f>
        <v/>
      </c>
      <c r="DV20" s="214" t="e">
        <f>RESULTADOS!#REF!</f>
        <v>#REF!</v>
      </c>
      <c r="DW20" s="214" t="e">
        <f>RESULTADOS!#REF!</f>
        <v>#REF!</v>
      </c>
      <c r="DX20" s="214" t="e">
        <f>RESULTADOS!#REF!</f>
        <v>#REF!</v>
      </c>
      <c r="DY20" s="214" t="e">
        <f>RESULTADOS!#REF!</f>
        <v>#REF!</v>
      </c>
      <c r="DZ20" s="214" t="e">
        <f>RESULTADOS!#REF!</f>
        <v>#REF!</v>
      </c>
      <c r="EA20" s="214" t="e">
        <f>RESULTADOS!#REF!</f>
        <v>#REF!</v>
      </c>
      <c r="EB20" s="214" t="e">
        <f>RESULTADOS!#REF!</f>
        <v>#REF!</v>
      </c>
      <c r="EC20" s="214" t="e">
        <f>RESULTADOS!#REF!</f>
        <v>#REF!</v>
      </c>
      <c r="ED20" s="214" t="e">
        <f>RESULTADOS!#REF!</f>
        <v>#REF!</v>
      </c>
      <c r="EE20" s="214" t="e">
        <f>RESULTADOS!#REF!</f>
        <v>#REF!</v>
      </c>
      <c r="EF20" s="214" t="e">
        <f>RESULTADOS!#REF!</f>
        <v>#REF!</v>
      </c>
      <c r="EG20" s="214" t="e">
        <f>RESULTADOS!#REF!</f>
        <v>#REF!</v>
      </c>
      <c r="EH20" s="214" t="e">
        <f>RESULTADOS!#REF!</f>
        <v>#REF!</v>
      </c>
      <c r="EI20" s="214" t="e">
        <f>RESULTADOS!#REF!</f>
        <v>#REF!</v>
      </c>
      <c r="EJ20" s="214" t="e">
        <f>RESULTADOS!#REF!</f>
        <v>#REF!</v>
      </c>
      <c r="EK20" s="214" t="e">
        <f>RESULTADOS!#REF!</f>
        <v>#REF!</v>
      </c>
      <c r="EL20" s="214" t="e">
        <f>RESULTADOS!#REF!</f>
        <v>#REF!</v>
      </c>
      <c r="EM20" s="214" t="e">
        <f>RESULTADOS!#REF!</f>
        <v>#REF!</v>
      </c>
      <c r="EN20" s="214" t="e">
        <f>RESULTADOS!#REF!</f>
        <v>#REF!</v>
      </c>
      <c r="EO20" s="214" t="e">
        <f>RESULTADOS!#REF!</f>
        <v>#REF!</v>
      </c>
      <c r="EP20" s="214" t="e">
        <f>RESULTADOS!#REF!</f>
        <v>#REF!</v>
      </c>
      <c r="EQ20" s="214" t="e">
        <f>RESULTADOS!#REF!</f>
        <v>#REF!</v>
      </c>
      <c r="ER20" s="214" t="e">
        <f>RESULTADOS!#REF!</f>
        <v>#REF!</v>
      </c>
      <c r="ES20" s="214" t="e">
        <f>RESULTADOS!#REF!</f>
        <v>#REF!</v>
      </c>
      <c r="ET20" s="214" t="e">
        <f>RESULTADOS!#REF!</f>
        <v>#REF!</v>
      </c>
      <c r="EU20" s="214" t="e">
        <f>RESULTADOS!#REF!</f>
        <v>#REF!</v>
      </c>
      <c r="EV20" s="214" t="e">
        <f>RESULTADOS!#REF!</f>
        <v>#REF!</v>
      </c>
      <c r="EW20" s="214" t="e">
        <f>RESULTADOS!#REF!</f>
        <v>#REF!</v>
      </c>
      <c r="EX20" s="214" t="e">
        <f>RESULTADOS!#REF!</f>
        <v>#REF!</v>
      </c>
      <c r="EY20" s="214" t="e">
        <f>RESULTADOS!#REF!</f>
        <v>#REF!</v>
      </c>
      <c r="EZ20" s="214" t="e">
        <f>RESULTADOS!#REF!</f>
        <v>#REF!</v>
      </c>
      <c r="FA20" s="214" t="e">
        <f>RESULTADOS!#REF!</f>
        <v>#REF!</v>
      </c>
      <c r="FB20" s="214" t="e">
        <f>RESULTADOS!#REF!</f>
        <v>#REF!</v>
      </c>
      <c r="FC20" s="214" t="e">
        <f>RESULTADOS!#REF!</f>
        <v>#REF!</v>
      </c>
      <c r="FD20" s="214" t="e">
        <f>RESULTADOS!#REF!</f>
        <v>#REF!</v>
      </c>
      <c r="FE20" s="214" t="e">
        <f>RESULTADOS!#REF!</f>
        <v>#REF!</v>
      </c>
      <c r="FF20" s="214" t="e">
        <f>RESULTADOS!#REF!</f>
        <v>#REF!</v>
      </c>
      <c r="FG20" s="214" t="e">
        <f>RESULTADOS!#REF!</f>
        <v>#REF!</v>
      </c>
      <c r="FH20" s="214" t="e">
        <f>RESULTADOS!#REF!</f>
        <v>#REF!</v>
      </c>
      <c r="FI20" s="214" t="e">
        <f>RESULTADOS!#REF!</f>
        <v>#REF!</v>
      </c>
      <c r="FJ20" s="214" t="e">
        <f>RESULTADOS!#REF!</f>
        <v>#REF!</v>
      </c>
      <c r="FK20" s="214" t="e">
        <f>RESULTADOS!#REF!</f>
        <v>#REF!</v>
      </c>
      <c r="FL20" s="214" t="e">
        <f>RESULTADOS!#REF!</f>
        <v>#REF!</v>
      </c>
      <c r="FM20" s="214" t="e">
        <f>RESULTADOS!#REF!</f>
        <v>#REF!</v>
      </c>
      <c r="FN20" s="214" t="e">
        <f>RESULTADOS!#REF!</f>
        <v>#REF!</v>
      </c>
    </row>
    <row r="21" spans="3:170" ht="12.75" customHeight="1">
      <c r="C21" s="213" t="s">
        <v>440</v>
      </c>
      <c r="D21" s="215" t="e">
        <f>'01.Definición de ámbito'!#REF!</f>
        <v>#REF!</v>
      </c>
      <c r="K21" s="203" t="s">
        <v>270</v>
      </c>
      <c r="L21" s="217">
        <f ca="1">RESULTADOS!L11</f>
        <v>321</v>
      </c>
      <c r="M21" s="225">
        <f ca="1">RESULTADOS!M11</f>
        <v>1</v>
      </c>
      <c r="T21" s="217" t="e">
        <f>RESULTADOS!#REF!</f>
        <v>#REF!</v>
      </c>
      <c r="U21" s="217" t="e">
        <f>RESULTADOS!#REF!</f>
        <v>#REF!</v>
      </c>
      <c r="V21" s="217" t="e">
        <f t="shared" si="0"/>
        <v>#REF!</v>
      </c>
      <c r="W21" s="217"/>
      <c r="X21" s="217" t="e">
        <f>RESULTADOS!#REF!</f>
        <v>#REF!</v>
      </c>
      <c r="Y21" s="217"/>
      <c r="Z21" s="221"/>
      <c r="AA21" s="214" t="e">
        <f>RESULTADOS!#REF!</f>
        <v>#REF!</v>
      </c>
      <c r="AB21" s="214" t="e">
        <f>RESULTADOS!#REF!</f>
        <v>#REF!</v>
      </c>
      <c r="AC21" s="214" t="e">
        <f>RESULTADOS!#REF!</f>
        <v>#REF!</v>
      </c>
      <c r="AD21" s="214" t="e">
        <f>RESULTADOS!#REF!</f>
        <v>#REF!</v>
      </c>
      <c r="AE21" s="214" t="e">
        <f>RESULTADOS!#REF!</f>
        <v>#REF!</v>
      </c>
      <c r="AF21" s="214" t="e">
        <f>RESULTADOS!#REF!</f>
        <v>#REF!</v>
      </c>
      <c r="AG21" s="214" t="e">
        <f>RESULTADOS!#REF!</f>
        <v>#REF!</v>
      </c>
      <c r="AH21" s="214" t="e">
        <f>RESULTADOS!#REF!</f>
        <v>#REF!</v>
      </c>
      <c r="AI21" s="214" t="e">
        <f>RESULTADOS!#REF!</f>
        <v>#REF!</v>
      </c>
      <c r="AJ21" s="214" t="e">
        <f>RESULTADOS!#REF!</f>
        <v>#REF!</v>
      </c>
      <c r="AK21" s="214" t="e">
        <f>RESULTADOS!#REF!</f>
        <v>#REF!</v>
      </c>
      <c r="AL21" s="214" t="e">
        <f>RESULTADOS!#REF!</f>
        <v>#REF!</v>
      </c>
      <c r="AM21" s="214" t="e">
        <f>RESULTADOS!#REF!</f>
        <v>#REF!</v>
      </c>
      <c r="AN21" s="214" t="e">
        <f>RESULTADOS!#REF!</f>
        <v>#REF!</v>
      </c>
      <c r="AO21" s="214" t="e">
        <f>RESULTADOS!#REF!</f>
        <v>#REF!</v>
      </c>
      <c r="AP21" s="214" t="e">
        <f>RESULTADOS!#REF!</f>
        <v>#REF!</v>
      </c>
      <c r="AQ21" s="214" t="e">
        <f>RESULTADOS!#REF!</f>
        <v>#REF!</v>
      </c>
      <c r="AR21" s="214" t="e">
        <f>RESULTADOS!#REF!</f>
        <v>#REF!</v>
      </c>
      <c r="AS21" s="214" t="e">
        <f>RESULTADOS!#REF!</f>
        <v>#REF!</v>
      </c>
      <c r="AT21" s="214" t="e">
        <f>RESULTADOS!#REF!</f>
        <v>#REF!</v>
      </c>
      <c r="AU21" s="214" t="e">
        <f>RESULTADOS!#REF!</f>
        <v>#REF!</v>
      </c>
      <c r="AV21" s="214" t="e">
        <f>RESULTADOS!#REF!</f>
        <v>#REF!</v>
      </c>
      <c r="AW21" s="214" t="e">
        <f>RESULTADOS!#REF!</f>
        <v>#REF!</v>
      </c>
      <c r="AX21" s="214" t="e">
        <f>RESULTADOS!#REF!</f>
        <v>#REF!</v>
      </c>
      <c r="AY21" s="214" t="e">
        <f>RESULTADOS!#REF!</f>
        <v>#REF!</v>
      </c>
      <c r="AZ21" s="214" t="e">
        <f>RESULTADOS!#REF!</f>
        <v>#REF!</v>
      </c>
      <c r="BA21" s="214" t="e">
        <f>RESULTADOS!#REF!</f>
        <v>#REF!</v>
      </c>
      <c r="BB21" s="214" t="e">
        <f>RESULTADOS!#REF!</f>
        <v>#REF!</v>
      </c>
      <c r="BC21" s="214" t="e">
        <f>RESULTADOS!#REF!</f>
        <v>#REF!</v>
      </c>
      <c r="BD21" s="214" t="e">
        <f>RESULTADOS!#REF!</f>
        <v>#REF!</v>
      </c>
      <c r="BE21" s="214" t="e">
        <f>RESULTADOS!#REF!</f>
        <v>#REF!</v>
      </c>
      <c r="BF21" s="214" t="e">
        <f>RESULTADOS!#REF!</f>
        <v>#REF!</v>
      </c>
      <c r="BG21" s="214" t="e">
        <f>RESULTADOS!#REF!</f>
        <v>#REF!</v>
      </c>
      <c r="BH21" s="214" t="e">
        <f>RESULTADOS!#REF!</f>
        <v>#REF!</v>
      </c>
      <c r="BI21" s="214" t="e">
        <f>RESULTADOS!#REF!</f>
        <v>#REF!</v>
      </c>
      <c r="BJ21" s="214" t="e">
        <f>RESULTADOS!#REF!</f>
        <v>#REF!</v>
      </c>
      <c r="BK21" s="214" t="e">
        <f>RESULTADOS!#REF!</f>
        <v>#REF!</v>
      </c>
      <c r="BL21" s="214" t="e">
        <f>RESULTADOS!#REF!</f>
        <v>#REF!</v>
      </c>
      <c r="BM21" s="214" t="e">
        <f>RESULTADOS!#REF!</f>
        <v>#REF!</v>
      </c>
      <c r="BN21" s="214" t="e">
        <f>RESULTADOS!#REF!</f>
        <v>#REF!</v>
      </c>
      <c r="BO21" s="214" t="e">
        <f>RESULTADOS!#REF!</f>
        <v>#REF!</v>
      </c>
      <c r="BP21" s="214" t="e">
        <f>RESULTADOS!#REF!</f>
        <v>#REF!</v>
      </c>
      <c r="BQ21" s="214" t="e">
        <f>RESULTADOS!#REF!</f>
        <v>#REF!</v>
      </c>
      <c r="BR21" s="214" t="e">
        <f>RESULTADOS!#REF!</f>
        <v>#REF!</v>
      </c>
      <c r="BS21" s="214" t="e">
        <f>RESULTADOS!#REF!</f>
        <v>#REF!</v>
      </c>
      <c r="BT21" s="214" t="e">
        <f>RESULTADOS!#REF!</f>
        <v>#REF!</v>
      </c>
      <c r="BU21" s="214" t="e">
        <f>RESULTADOS!#REF!</f>
        <v>#REF!</v>
      </c>
      <c r="BV21" s="214" t="e">
        <f>RESULTADOS!#REF!</f>
        <v>#REF!</v>
      </c>
      <c r="BW21" s="214" t="e">
        <f>RESULTADOS!#REF!</f>
        <v>#REF!</v>
      </c>
      <c r="BX21" s="214" t="e">
        <f>RESULTADOS!#REF!</f>
        <v>#REF!</v>
      </c>
      <c r="BY21" s="214" t="e">
        <f>RESULTADOS!#REF!</f>
        <v>#REF!</v>
      </c>
      <c r="BZ21" s="214" t="e">
        <f>RESULTADOS!#REF!</f>
        <v>#REF!</v>
      </c>
      <c r="CA21" s="214" t="e">
        <f>RESULTADOS!#REF!</f>
        <v>#REF!</v>
      </c>
      <c r="CB21" s="214" t="e">
        <f>RESULTADOS!#REF!</f>
        <v>#REF!</v>
      </c>
      <c r="CC21" s="214" t="e">
        <f>RESULTADOS!#REF!</f>
        <v>#REF!</v>
      </c>
      <c r="CD21" s="214" t="e">
        <f>RESULTADOS!#REF!</f>
        <v>#REF!</v>
      </c>
      <c r="CE21" s="214" t="e">
        <f>RESULTADOS!#REF!</f>
        <v>#REF!</v>
      </c>
      <c r="CF21" s="214" t="e">
        <f>RESULTADOS!#REF!</f>
        <v>#REF!</v>
      </c>
      <c r="CG21" s="214" t="e">
        <f>RESULTADOS!#REF!</f>
        <v>#REF!</v>
      </c>
      <c r="CH21" s="214" t="e">
        <f>RESULTADOS!#REF!</f>
        <v>#REF!</v>
      </c>
      <c r="CI21" s="214" t="e">
        <f>RESULTADOS!#REF!</f>
        <v>#REF!</v>
      </c>
      <c r="CJ21" s="214" t="e">
        <f>RESULTADOS!#REF!</f>
        <v>#REF!</v>
      </c>
      <c r="CK21" s="214" t="e">
        <f>RESULTADOS!#REF!</f>
        <v>#REF!</v>
      </c>
      <c r="CL21" s="214" t="e">
        <f>RESULTADOS!#REF!</f>
        <v>#REF!</v>
      </c>
      <c r="CM21" s="214" t="e">
        <f>RESULTADOS!#REF!</f>
        <v>#REF!</v>
      </c>
      <c r="CN21" s="214" t="e">
        <f>RESULTADOS!#REF!</f>
        <v>#REF!</v>
      </c>
      <c r="CO21" s="214" t="e">
        <f>RESULTADOS!#REF!</f>
        <v>#REF!</v>
      </c>
      <c r="CP21" s="214" t="e">
        <f>RESULTADOS!#REF!</f>
        <v>#REF!</v>
      </c>
      <c r="CQ21" s="214" t="e">
        <f>RESULTADOS!#REF!</f>
        <v>#REF!</v>
      </c>
      <c r="CR21" s="214" t="e">
        <f>RESULTADOS!#REF!</f>
        <v>#REF!</v>
      </c>
      <c r="CS21" s="214" t="e">
        <f>RESULTADOS!#REF!</f>
        <v>#REF!</v>
      </c>
      <c r="CT21" s="214" t="e">
        <f>RESULTADOS!#REF!</f>
        <v>#REF!</v>
      </c>
      <c r="CU21" s="214" t="e">
        <f>RESULTADOS!#REF!</f>
        <v>#REF!</v>
      </c>
      <c r="CV21" s="214" t="e">
        <f>RESULTADOS!#REF!</f>
        <v>#REF!</v>
      </c>
      <c r="CW21" s="214" t="e">
        <f>RESULTADOS!#REF!</f>
        <v>#REF!</v>
      </c>
      <c r="CX21" s="214" t="e">
        <f>RESULTADOS!#REF!</f>
        <v>#REF!</v>
      </c>
      <c r="CY21" s="214" t="e">
        <f>RESULTADOS!#REF!</f>
        <v>#REF!</v>
      </c>
      <c r="CZ21" s="214" t="e">
        <f>RESULTADOS!#REF!</f>
        <v>#REF!</v>
      </c>
      <c r="DA21" s="214" t="e">
        <f>RESULTADOS!#REF!</f>
        <v>#REF!</v>
      </c>
      <c r="DB21" s="214" t="e">
        <f>RESULTADOS!#REF!</f>
        <v>#REF!</v>
      </c>
      <c r="DC21" s="214" t="e">
        <f>RESULTADOS!#REF!</f>
        <v>#REF!</v>
      </c>
      <c r="DD21" s="214" t="e">
        <f>RESULTADOS!#REF!</f>
        <v>#REF!</v>
      </c>
      <c r="DE21" s="214" t="e">
        <f>RESULTADOS!#REF!</f>
        <v>#REF!</v>
      </c>
      <c r="DF21" s="214" t="e">
        <f>RESULTADOS!#REF!</f>
        <v>#REF!</v>
      </c>
      <c r="DG21" s="214" t="e">
        <f>RESULTADOS!#REF!</f>
        <v>#REF!</v>
      </c>
      <c r="DH21" s="214" t="e">
        <f>RESULTADOS!#REF!</f>
        <v>#REF!</v>
      </c>
      <c r="DI21" s="214" t="e">
        <f>RESULTADOS!#REF!</f>
        <v>#REF!</v>
      </c>
      <c r="DJ21" s="214" t="e">
        <f>RESULTADOS!#REF!</f>
        <v>#REF!</v>
      </c>
      <c r="DK21" s="214" t="e">
        <f>RESULTADOS!#REF!</f>
        <v>#REF!</v>
      </c>
      <c r="DL21" s="214" t="e">
        <f>RESULTADOS!#REF!</f>
        <v>#REF!</v>
      </c>
      <c r="DM21" s="214" t="e">
        <f>RESULTADOS!#REF!</f>
        <v>#REF!</v>
      </c>
      <c r="DN21" s="214" t="e">
        <f>RESULTADOS!#REF!</f>
        <v>#REF!</v>
      </c>
      <c r="DO21" s="217" t="e">
        <f>RESULTADOS!#REF!</f>
        <v>#REF!</v>
      </c>
      <c r="DP21" s="217" t="e">
        <f>RESULTADOS!#REF!</f>
        <v>#REF!</v>
      </c>
      <c r="DQ21" s="217" t="e">
        <f t="shared" si="1"/>
        <v>#REF!</v>
      </c>
      <c r="DR21" s="217" t="str">
        <f t="array" ref="DR21">IFERROR(INDEX('03.Muestra'!$E$8:$E$17,SMALL(IF("Documento no web"='03.Muestra'!$D$8:$D$17,ROW('03.Muestra'!$E$8:$E$17)-MIN(ROW('03.Muestra'!$D$8:$D$17))+1,""),ROW()-2)),"")</f>
        <v/>
      </c>
      <c r="DS21" s="217" t="e">
        <f>RESULTADOS!#REF!</f>
        <v>#REF!</v>
      </c>
      <c r="DT21" s="217" t="str">
        <f t="array" ref="DT21">IFERROR(INDEX('03.Muestra'!$G$8:$G$17,SMALL(IF("Documento no web"='03.Muestra'!$D$8:$D$17,ROW('03.Muestra'!$G$8:$G$17)-MIN(ROW('03.Muestra'!$D$8:$D$17))+1,""),ROW()-2)),"")</f>
        <v/>
      </c>
      <c r="DU21" s="221" t="str">
        <f t="array" ref="DU21">IFERROR(INDEX('03.Muestra'!$H$8:$H$17,SMALL(IF("Documento no web"='03.Muestra'!$D$8:$D$17,ROW('03.Muestra'!$H$8:$H$17)-MIN(ROW('03.Muestra'!$D$8:$D$17))+1,""),ROW()-2)),"")</f>
        <v/>
      </c>
      <c r="DV21" s="214" t="e">
        <f>RESULTADOS!#REF!</f>
        <v>#REF!</v>
      </c>
      <c r="DW21" s="214" t="e">
        <f>RESULTADOS!#REF!</f>
        <v>#REF!</v>
      </c>
      <c r="DX21" s="214" t="e">
        <f>RESULTADOS!#REF!</f>
        <v>#REF!</v>
      </c>
      <c r="DY21" s="214" t="e">
        <f>RESULTADOS!#REF!</f>
        <v>#REF!</v>
      </c>
      <c r="DZ21" s="214" t="e">
        <f>RESULTADOS!#REF!</f>
        <v>#REF!</v>
      </c>
      <c r="EA21" s="214" t="e">
        <f>RESULTADOS!#REF!</f>
        <v>#REF!</v>
      </c>
      <c r="EB21" s="214" t="e">
        <f>RESULTADOS!#REF!</f>
        <v>#REF!</v>
      </c>
      <c r="EC21" s="214" t="e">
        <f>RESULTADOS!#REF!</f>
        <v>#REF!</v>
      </c>
      <c r="ED21" s="214" t="e">
        <f>RESULTADOS!#REF!</f>
        <v>#REF!</v>
      </c>
      <c r="EE21" s="214" t="e">
        <f>RESULTADOS!#REF!</f>
        <v>#REF!</v>
      </c>
      <c r="EF21" s="214" t="e">
        <f>RESULTADOS!#REF!</f>
        <v>#REF!</v>
      </c>
      <c r="EG21" s="214" t="e">
        <f>RESULTADOS!#REF!</f>
        <v>#REF!</v>
      </c>
      <c r="EH21" s="214" t="e">
        <f>RESULTADOS!#REF!</f>
        <v>#REF!</v>
      </c>
      <c r="EI21" s="214" t="e">
        <f>RESULTADOS!#REF!</f>
        <v>#REF!</v>
      </c>
      <c r="EJ21" s="214" t="e">
        <f>RESULTADOS!#REF!</f>
        <v>#REF!</v>
      </c>
      <c r="EK21" s="214" t="e">
        <f>RESULTADOS!#REF!</f>
        <v>#REF!</v>
      </c>
      <c r="EL21" s="214" t="e">
        <f>RESULTADOS!#REF!</f>
        <v>#REF!</v>
      </c>
      <c r="EM21" s="214" t="e">
        <f>RESULTADOS!#REF!</f>
        <v>#REF!</v>
      </c>
      <c r="EN21" s="214" t="e">
        <f>RESULTADOS!#REF!</f>
        <v>#REF!</v>
      </c>
      <c r="EO21" s="214" t="e">
        <f>RESULTADOS!#REF!</f>
        <v>#REF!</v>
      </c>
      <c r="EP21" s="214" t="e">
        <f>RESULTADOS!#REF!</f>
        <v>#REF!</v>
      </c>
      <c r="EQ21" s="214" t="e">
        <f>RESULTADOS!#REF!</f>
        <v>#REF!</v>
      </c>
      <c r="ER21" s="214" t="e">
        <f>RESULTADOS!#REF!</f>
        <v>#REF!</v>
      </c>
      <c r="ES21" s="214" t="e">
        <f>RESULTADOS!#REF!</f>
        <v>#REF!</v>
      </c>
      <c r="ET21" s="214" t="e">
        <f>RESULTADOS!#REF!</f>
        <v>#REF!</v>
      </c>
      <c r="EU21" s="214" t="e">
        <f>RESULTADOS!#REF!</f>
        <v>#REF!</v>
      </c>
      <c r="EV21" s="214" t="e">
        <f>RESULTADOS!#REF!</f>
        <v>#REF!</v>
      </c>
      <c r="EW21" s="214" t="e">
        <f>RESULTADOS!#REF!</f>
        <v>#REF!</v>
      </c>
      <c r="EX21" s="214" t="e">
        <f>RESULTADOS!#REF!</f>
        <v>#REF!</v>
      </c>
      <c r="EY21" s="214" t="e">
        <f>RESULTADOS!#REF!</f>
        <v>#REF!</v>
      </c>
      <c r="EZ21" s="214" t="e">
        <f>RESULTADOS!#REF!</f>
        <v>#REF!</v>
      </c>
      <c r="FA21" s="214" t="e">
        <f>RESULTADOS!#REF!</f>
        <v>#REF!</v>
      </c>
      <c r="FB21" s="214" t="e">
        <f>RESULTADOS!#REF!</f>
        <v>#REF!</v>
      </c>
      <c r="FC21" s="214" t="e">
        <f>RESULTADOS!#REF!</f>
        <v>#REF!</v>
      </c>
      <c r="FD21" s="214" t="e">
        <f>RESULTADOS!#REF!</f>
        <v>#REF!</v>
      </c>
      <c r="FE21" s="214" t="e">
        <f>RESULTADOS!#REF!</f>
        <v>#REF!</v>
      </c>
      <c r="FF21" s="214" t="e">
        <f>RESULTADOS!#REF!</f>
        <v>#REF!</v>
      </c>
      <c r="FG21" s="214" t="e">
        <f>RESULTADOS!#REF!</f>
        <v>#REF!</v>
      </c>
      <c r="FH21" s="214" t="e">
        <f>RESULTADOS!#REF!</f>
        <v>#REF!</v>
      </c>
      <c r="FI21" s="214" t="e">
        <f>RESULTADOS!#REF!</f>
        <v>#REF!</v>
      </c>
      <c r="FJ21" s="214" t="e">
        <f>RESULTADOS!#REF!</f>
        <v>#REF!</v>
      </c>
      <c r="FK21" s="214" t="e">
        <f>RESULTADOS!#REF!</f>
        <v>#REF!</v>
      </c>
      <c r="FL21" s="214" t="e">
        <f>RESULTADOS!#REF!</f>
        <v>#REF!</v>
      </c>
      <c r="FM21" s="214" t="e">
        <f>RESULTADOS!#REF!</f>
        <v>#REF!</v>
      </c>
      <c r="FN21" s="214" t="e">
        <f>RESULTADOS!#REF!</f>
        <v>#REF!</v>
      </c>
    </row>
    <row r="22" spans="3:170" ht="12.75" customHeight="1">
      <c r="C22" s="213" t="s">
        <v>441</v>
      </c>
      <c r="D22" s="215" t="e">
        <f>'01.Definición de ámbito'!#REF!</f>
        <v>#REF!</v>
      </c>
      <c r="T22" s="217" t="e">
        <f>RESULTADOS!#REF!</f>
        <v>#REF!</v>
      </c>
      <c r="U22" s="217" t="e">
        <f>RESULTADOS!#REF!</f>
        <v>#REF!</v>
      </c>
      <c r="V22" s="217" t="e">
        <f t="shared" si="0"/>
        <v>#REF!</v>
      </c>
      <c r="W22" s="217"/>
      <c r="X22" s="217" t="e">
        <f>RESULTADOS!#REF!</f>
        <v>#REF!</v>
      </c>
      <c r="Y22" s="217"/>
      <c r="Z22" s="221"/>
      <c r="AA22" s="214" t="e">
        <f>RESULTADOS!#REF!</f>
        <v>#REF!</v>
      </c>
      <c r="AB22" s="214" t="e">
        <f>RESULTADOS!#REF!</f>
        <v>#REF!</v>
      </c>
      <c r="AC22" s="214" t="e">
        <f>RESULTADOS!#REF!</f>
        <v>#REF!</v>
      </c>
      <c r="AD22" s="214" t="e">
        <f>RESULTADOS!#REF!</f>
        <v>#REF!</v>
      </c>
      <c r="AE22" s="214" t="e">
        <f>RESULTADOS!#REF!</f>
        <v>#REF!</v>
      </c>
      <c r="AF22" s="214" t="e">
        <f>RESULTADOS!#REF!</f>
        <v>#REF!</v>
      </c>
      <c r="AG22" s="214" t="e">
        <f>RESULTADOS!#REF!</f>
        <v>#REF!</v>
      </c>
      <c r="AH22" s="214" t="e">
        <f>RESULTADOS!#REF!</f>
        <v>#REF!</v>
      </c>
      <c r="AI22" s="214" t="e">
        <f>RESULTADOS!#REF!</f>
        <v>#REF!</v>
      </c>
      <c r="AJ22" s="214" t="e">
        <f>RESULTADOS!#REF!</f>
        <v>#REF!</v>
      </c>
      <c r="AK22" s="214" t="e">
        <f>RESULTADOS!#REF!</f>
        <v>#REF!</v>
      </c>
      <c r="AL22" s="214" t="e">
        <f>RESULTADOS!#REF!</f>
        <v>#REF!</v>
      </c>
      <c r="AM22" s="214" t="e">
        <f>RESULTADOS!#REF!</f>
        <v>#REF!</v>
      </c>
      <c r="AN22" s="214" t="e">
        <f>RESULTADOS!#REF!</f>
        <v>#REF!</v>
      </c>
      <c r="AO22" s="214" t="e">
        <f>RESULTADOS!#REF!</f>
        <v>#REF!</v>
      </c>
      <c r="AP22" s="214" t="e">
        <f>RESULTADOS!#REF!</f>
        <v>#REF!</v>
      </c>
      <c r="AQ22" s="214" t="e">
        <f>RESULTADOS!#REF!</f>
        <v>#REF!</v>
      </c>
      <c r="AR22" s="214" t="e">
        <f>RESULTADOS!#REF!</f>
        <v>#REF!</v>
      </c>
      <c r="AS22" s="214" t="e">
        <f>RESULTADOS!#REF!</f>
        <v>#REF!</v>
      </c>
      <c r="AT22" s="214" t="e">
        <f>RESULTADOS!#REF!</f>
        <v>#REF!</v>
      </c>
      <c r="AU22" s="214" t="e">
        <f>RESULTADOS!#REF!</f>
        <v>#REF!</v>
      </c>
      <c r="AV22" s="214" t="e">
        <f>RESULTADOS!#REF!</f>
        <v>#REF!</v>
      </c>
      <c r="AW22" s="214" t="e">
        <f>RESULTADOS!#REF!</f>
        <v>#REF!</v>
      </c>
      <c r="AX22" s="214" t="e">
        <f>RESULTADOS!#REF!</f>
        <v>#REF!</v>
      </c>
      <c r="AY22" s="214" t="e">
        <f>RESULTADOS!#REF!</f>
        <v>#REF!</v>
      </c>
      <c r="AZ22" s="214" t="e">
        <f>RESULTADOS!#REF!</f>
        <v>#REF!</v>
      </c>
      <c r="BA22" s="214" t="e">
        <f>RESULTADOS!#REF!</f>
        <v>#REF!</v>
      </c>
      <c r="BB22" s="214" t="e">
        <f>RESULTADOS!#REF!</f>
        <v>#REF!</v>
      </c>
      <c r="BC22" s="214" t="e">
        <f>RESULTADOS!#REF!</f>
        <v>#REF!</v>
      </c>
      <c r="BD22" s="214" t="e">
        <f>RESULTADOS!#REF!</f>
        <v>#REF!</v>
      </c>
      <c r="BE22" s="214" t="e">
        <f>RESULTADOS!#REF!</f>
        <v>#REF!</v>
      </c>
      <c r="BF22" s="214" t="e">
        <f>RESULTADOS!#REF!</f>
        <v>#REF!</v>
      </c>
      <c r="BG22" s="214" t="e">
        <f>RESULTADOS!#REF!</f>
        <v>#REF!</v>
      </c>
      <c r="BH22" s="214" t="e">
        <f>RESULTADOS!#REF!</f>
        <v>#REF!</v>
      </c>
      <c r="BI22" s="214" t="e">
        <f>RESULTADOS!#REF!</f>
        <v>#REF!</v>
      </c>
      <c r="BJ22" s="214" t="e">
        <f>RESULTADOS!#REF!</f>
        <v>#REF!</v>
      </c>
      <c r="BK22" s="214" t="e">
        <f>RESULTADOS!#REF!</f>
        <v>#REF!</v>
      </c>
      <c r="BL22" s="214" t="e">
        <f>RESULTADOS!#REF!</f>
        <v>#REF!</v>
      </c>
      <c r="BM22" s="214" t="e">
        <f>RESULTADOS!#REF!</f>
        <v>#REF!</v>
      </c>
      <c r="BN22" s="214" t="e">
        <f>RESULTADOS!#REF!</f>
        <v>#REF!</v>
      </c>
      <c r="BO22" s="214" t="e">
        <f>RESULTADOS!#REF!</f>
        <v>#REF!</v>
      </c>
      <c r="BP22" s="214" t="e">
        <f>RESULTADOS!#REF!</f>
        <v>#REF!</v>
      </c>
      <c r="BQ22" s="214" t="e">
        <f>RESULTADOS!#REF!</f>
        <v>#REF!</v>
      </c>
      <c r="BR22" s="214" t="e">
        <f>RESULTADOS!#REF!</f>
        <v>#REF!</v>
      </c>
      <c r="BS22" s="214" t="e">
        <f>RESULTADOS!#REF!</f>
        <v>#REF!</v>
      </c>
      <c r="BT22" s="214" t="e">
        <f>RESULTADOS!#REF!</f>
        <v>#REF!</v>
      </c>
      <c r="BU22" s="214" t="e">
        <f>RESULTADOS!#REF!</f>
        <v>#REF!</v>
      </c>
      <c r="BV22" s="214" t="e">
        <f>RESULTADOS!#REF!</f>
        <v>#REF!</v>
      </c>
      <c r="BW22" s="214" t="e">
        <f>RESULTADOS!#REF!</f>
        <v>#REF!</v>
      </c>
      <c r="BX22" s="214" t="e">
        <f>RESULTADOS!#REF!</f>
        <v>#REF!</v>
      </c>
      <c r="BY22" s="214" t="e">
        <f>RESULTADOS!#REF!</f>
        <v>#REF!</v>
      </c>
      <c r="BZ22" s="214" t="e">
        <f>RESULTADOS!#REF!</f>
        <v>#REF!</v>
      </c>
      <c r="CA22" s="214" t="e">
        <f>RESULTADOS!#REF!</f>
        <v>#REF!</v>
      </c>
      <c r="CB22" s="214" t="e">
        <f>RESULTADOS!#REF!</f>
        <v>#REF!</v>
      </c>
      <c r="CC22" s="214" t="e">
        <f>RESULTADOS!#REF!</f>
        <v>#REF!</v>
      </c>
      <c r="CD22" s="214" t="e">
        <f>RESULTADOS!#REF!</f>
        <v>#REF!</v>
      </c>
      <c r="CE22" s="214" t="e">
        <f>RESULTADOS!#REF!</f>
        <v>#REF!</v>
      </c>
      <c r="CF22" s="214" t="e">
        <f>RESULTADOS!#REF!</f>
        <v>#REF!</v>
      </c>
      <c r="CG22" s="214" t="e">
        <f>RESULTADOS!#REF!</f>
        <v>#REF!</v>
      </c>
      <c r="CH22" s="214" t="e">
        <f>RESULTADOS!#REF!</f>
        <v>#REF!</v>
      </c>
      <c r="CI22" s="214" t="e">
        <f>RESULTADOS!#REF!</f>
        <v>#REF!</v>
      </c>
      <c r="CJ22" s="214" t="e">
        <f>RESULTADOS!#REF!</f>
        <v>#REF!</v>
      </c>
      <c r="CK22" s="214" t="e">
        <f>RESULTADOS!#REF!</f>
        <v>#REF!</v>
      </c>
      <c r="CL22" s="214" t="e">
        <f>RESULTADOS!#REF!</f>
        <v>#REF!</v>
      </c>
      <c r="CM22" s="214" t="e">
        <f>RESULTADOS!#REF!</f>
        <v>#REF!</v>
      </c>
      <c r="CN22" s="214" t="e">
        <f>RESULTADOS!#REF!</f>
        <v>#REF!</v>
      </c>
      <c r="CO22" s="214" t="e">
        <f>RESULTADOS!#REF!</f>
        <v>#REF!</v>
      </c>
      <c r="CP22" s="214" t="e">
        <f>RESULTADOS!#REF!</f>
        <v>#REF!</v>
      </c>
      <c r="CQ22" s="214" t="e">
        <f>RESULTADOS!#REF!</f>
        <v>#REF!</v>
      </c>
      <c r="CR22" s="214" t="e">
        <f>RESULTADOS!#REF!</f>
        <v>#REF!</v>
      </c>
      <c r="CS22" s="214" t="e">
        <f>RESULTADOS!#REF!</f>
        <v>#REF!</v>
      </c>
      <c r="CT22" s="214" t="e">
        <f>RESULTADOS!#REF!</f>
        <v>#REF!</v>
      </c>
      <c r="CU22" s="214" t="e">
        <f>RESULTADOS!#REF!</f>
        <v>#REF!</v>
      </c>
      <c r="CV22" s="214" t="e">
        <f>RESULTADOS!#REF!</f>
        <v>#REF!</v>
      </c>
      <c r="CW22" s="214" t="e">
        <f>RESULTADOS!#REF!</f>
        <v>#REF!</v>
      </c>
      <c r="CX22" s="214" t="e">
        <f>RESULTADOS!#REF!</f>
        <v>#REF!</v>
      </c>
      <c r="CY22" s="214" t="e">
        <f>RESULTADOS!#REF!</f>
        <v>#REF!</v>
      </c>
      <c r="CZ22" s="214" t="e">
        <f>RESULTADOS!#REF!</f>
        <v>#REF!</v>
      </c>
      <c r="DA22" s="214" t="e">
        <f>RESULTADOS!#REF!</f>
        <v>#REF!</v>
      </c>
      <c r="DB22" s="214" t="e">
        <f>RESULTADOS!#REF!</f>
        <v>#REF!</v>
      </c>
      <c r="DC22" s="214" t="e">
        <f>RESULTADOS!#REF!</f>
        <v>#REF!</v>
      </c>
      <c r="DD22" s="214" t="e">
        <f>RESULTADOS!#REF!</f>
        <v>#REF!</v>
      </c>
      <c r="DE22" s="214" t="e">
        <f>RESULTADOS!#REF!</f>
        <v>#REF!</v>
      </c>
      <c r="DF22" s="214" t="e">
        <f>RESULTADOS!#REF!</f>
        <v>#REF!</v>
      </c>
      <c r="DG22" s="214" t="e">
        <f>RESULTADOS!#REF!</f>
        <v>#REF!</v>
      </c>
      <c r="DH22" s="214" t="e">
        <f>RESULTADOS!#REF!</f>
        <v>#REF!</v>
      </c>
      <c r="DI22" s="214" t="e">
        <f>RESULTADOS!#REF!</f>
        <v>#REF!</v>
      </c>
      <c r="DJ22" s="214" t="e">
        <f>RESULTADOS!#REF!</f>
        <v>#REF!</v>
      </c>
      <c r="DK22" s="214" t="e">
        <f>RESULTADOS!#REF!</f>
        <v>#REF!</v>
      </c>
      <c r="DL22" s="214" t="e">
        <f>RESULTADOS!#REF!</f>
        <v>#REF!</v>
      </c>
      <c r="DM22" s="214" t="e">
        <f>RESULTADOS!#REF!</f>
        <v>#REF!</v>
      </c>
      <c r="DN22" s="214" t="e">
        <f>RESULTADOS!#REF!</f>
        <v>#REF!</v>
      </c>
      <c r="DO22" s="217" t="e">
        <f>RESULTADOS!#REF!</f>
        <v>#REF!</v>
      </c>
      <c r="DP22" s="217" t="e">
        <f>RESULTADOS!#REF!</f>
        <v>#REF!</v>
      </c>
      <c r="DQ22" s="217" t="e">
        <f t="shared" si="1"/>
        <v>#REF!</v>
      </c>
      <c r="DR22" s="217" t="str">
        <f t="array" ref="DR22">IFERROR(INDEX('03.Muestra'!$E$8:$E$17,SMALL(IF("Documento no web"='03.Muestra'!$D$8:$D$17,ROW('03.Muestra'!$E$8:$E$17)-MIN(ROW('03.Muestra'!$D$8:$D$17))+1,""),ROW()-2)),"")</f>
        <v/>
      </c>
      <c r="DS22" s="217" t="e">
        <f>RESULTADOS!#REF!</f>
        <v>#REF!</v>
      </c>
      <c r="DT22" s="217" t="str">
        <f t="array" ref="DT22">IFERROR(INDEX('03.Muestra'!$G$8:$G$17,SMALL(IF("Documento no web"='03.Muestra'!$D$8:$D$17,ROW('03.Muestra'!$G$8:$G$17)-MIN(ROW('03.Muestra'!$D$8:$D$17))+1,""),ROW()-2)),"")</f>
        <v/>
      </c>
      <c r="DU22" s="221" t="str">
        <f t="array" ref="DU22">IFERROR(INDEX('03.Muestra'!$H$8:$H$17,SMALL(IF("Documento no web"='03.Muestra'!$D$8:$D$17,ROW('03.Muestra'!$H$8:$H$17)-MIN(ROW('03.Muestra'!$D$8:$D$17))+1,""),ROW()-2)),"")</f>
        <v/>
      </c>
      <c r="DV22" s="214" t="e">
        <f>RESULTADOS!#REF!</f>
        <v>#REF!</v>
      </c>
      <c r="DW22" s="214" t="e">
        <f>RESULTADOS!#REF!</f>
        <v>#REF!</v>
      </c>
      <c r="DX22" s="214" t="e">
        <f>RESULTADOS!#REF!</f>
        <v>#REF!</v>
      </c>
      <c r="DY22" s="214" t="e">
        <f>RESULTADOS!#REF!</f>
        <v>#REF!</v>
      </c>
      <c r="DZ22" s="214" t="e">
        <f>RESULTADOS!#REF!</f>
        <v>#REF!</v>
      </c>
      <c r="EA22" s="214" t="e">
        <f>RESULTADOS!#REF!</f>
        <v>#REF!</v>
      </c>
      <c r="EB22" s="214" t="e">
        <f>RESULTADOS!#REF!</f>
        <v>#REF!</v>
      </c>
      <c r="EC22" s="214" t="e">
        <f>RESULTADOS!#REF!</f>
        <v>#REF!</v>
      </c>
      <c r="ED22" s="214" t="e">
        <f>RESULTADOS!#REF!</f>
        <v>#REF!</v>
      </c>
      <c r="EE22" s="214" t="e">
        <f>RESULTADOS!#REF!</f>
        <v>#REF!</v>
      </c>
      <c r="EF22" s="214" t="e">
        <f>RESULTADOS!#REF!</f>
        <v>#REF!</v>
      </c>
      <c r="EG22" s="214" t="e">
        <f>RESULTADOS!#REF!</f>
        <v>#REF!</v>
      </c>
      <c r="EH22" s="214" t="e">
        <f>RESULTADOS!#REF!</f>
        <v>#REF!</v>
      </c>
      <c r="EI22" s="214" t="e">
        <f>RESULTADOS!#REF!</f>
        <v>#REF!</v>
      </c>
      <c r="EJ22" s="214" t="e">
        <f>RESULTADOS!#REF!</f>
        <v>#REF!</v>
      </c>
      <c r="EK22" s="214" t="e">
        <f>RESULTADOS!#REF!</f>
        <v>#REF!</v>
      </c>
      <c r="EL22" s="214" t="e">
        <f>RESULTADOS!#REF!</f>
        <v>#REF!</v>
      </c>
      <c r="EM22" s="214" t="e">
        <f>RESULTADOS!#REF!</f>
        <v>#REF!</v>
      </c>
      <c r="EN22" s="214" t="e">
        <f>RESULTADOS!#REF!</f>
        <v>#REF!</v>
      </c>
      <c r="EO22" s="214" t="e">
        <f>RESULTADOS!#REF!</f>
        <v>#REF!</v>
      </c>
      <c r="EP22" s="214" t="e">
        <f>RESULTADOS!#REF!</f>
        <v>#REF!</v>
      </c>
      <c r="EQ22" s="214" t="e">
        <f>RESULTADOS!#REF!</f>
        <v>#REF!</v>
      </c>
      <c r="ER22" s="214" t="e">
        <f>RESULTADOS!#REF!</f>
        <v>#REF!</v>
      </c>
      <c r="ES22" s="214" t="e">
        <f>RESULTADOS!#REF!</f>
        <v>#REF!</v>
      </c>
      <c r="ET22" s="214" t="e">
        <f>RESULTADOS!#REF!</f>
        <v>#REF!</v>
      </c>
      <c r="EU22" s="214" t="e">
        <f>RESULTADOS!#REF!</f>
        <v>#REF!</v>
      </c>
      <c r="EV22" s="214" t="e">
        <f>RESULTADOS!#REF!</f>
        <v>#REF!</v>
      </c>
      <c r="EW22" s="214" t="e">
        <f>RESULTADOS!#REF!</f>
        <v>#REF!</v>
      </c>
      <c r="EX22" s="214" t="e">
        <f>RESULTADOS!#REF!</f>
        <v>#REF!</v>
      </c>
      <c r="EY22" s="214" t="e">
        <f>RESULTADOS!#REF!</f>
        <v>#REF!</v>
      </c>
      <c r="EZ22" s="214" t="e">
        <f>RESULTADOS!#REF!</f>
        <v>#REF!</v>
      </c>
      <c r="FA22" s="214" t="e">
        <f>RESULTADOS!#REF!</f>
        <v>#REF!</v>
      </c>
      <c r="FB22" s="214" t="e">
        <f>RESULTADOS!#REF!</f>
        <v>#REF!</v>
      </c>
      <c r="FC22" s="214" t="e">
        <f>RESULTADOS!#REF!</f>
        <v>#REF!</v>
      </c>
      <c r="FD22" s="214" t="e">
        <f>RESULTADOS!#REF!</f>
        <v>#REF!</v>
      </c>
      <c r="FE22" s="214" t="e">
        <f>RESULTADOS!#REF!</f>
        <v>#REF!</v>
      </c>
      <c r="FF22" s="214" t="e">
        <f>RESULTADOS!#REF!</f>
        <v>#REF!</v>
      </c>
      <c r="FG22" s="214" t="e">
        <f>RESULTADOS!#REF!</f>
        <v>#REF!</v>
      </c>
      <c r="FH22" s="214" t="e">
        <f>RESULTADOS!#REF!</f>
        <v>#REF!</v>
      </c>
      <c r="FI22" s="214" t="e">
        <f>RESULTADOS!#REF!</f>
        <v>#REF!</v>
      </c>
      <c r="FJ22" s="214" t="e">
        <f>RESULTADOS!#REF!</f>
        <v>#REF!</v>
      </c>
      <c r="FK22" s="214" t="e">
        <f>RESULTADOS!#REF!</f>
        <v>#REF!</v>
      </c>
      <c r="FL22" s="214" t="e">
        <f>RESULTADOS!#REF!</f>
        <v>#REF!</v>
      </c>
      <c r="FM22" s="214" t="e">
        <f>RESULTADOS!#REF!</f>
        <v>#REF!</v>
      </c>
      <c r="FN22" s="214" t="e">
        <f>RESULTADOS!#REF!</f>
        <v>#REF!</v>
      </c>
    </row>
    <row r="23" spans="3:170" ht="12.75" customHeight="1">
      <c r="C23" s="213" t="s">
        <v>443</v>
      </c>
      <c r="D23" s="215" t="e">
        <f>'01.Definición de ámbito'!#REF!</f>
        <v>#REF!</v>
      </c>
      <c r="K23" s="203" t="s">
        <v>492</v>
      </c>
      <c r="T23" s="217" t="e">
        <f>RESULTADOS!#REF!</f>
        <v>#REF!</v>
      </c>
      <c r="U23" s="217" t="e">
        <f>RESULTADOS!#REF!</f>
        <v>#REF!</v>
      </c>
      <c r="V23" s="217" t="e">
        <f t="shared" si="0"/>
        <v>#REF!</v>
      </c>
      <c r="W23" s="217"/>
      <c r="X23" s="217" t="e">
        <f>RESULTADOS!#REF!</f>
        <v>#REF!</v>
      </c>
      <c r="Y23" s="217"/>
      <c r="Z23" s="221"/>
      <c r="AA23" s="214" t="e">
        <f>RESULTADOS!#REF!</f>
        <v>#REF!</v>
      </c>
      <c r="AB23" s="214" t="e">
        <f>RESULTADOS!#REF!</f>
        <v>#REF!</v>
      </c>
      <c r="AC23" s="214" t="e">
        <f>RESULTADOS!#REF!</f>
        <v>#REF!</v>
      </c>
      <c r="AD23" s="214" t="e">
        <f>RESULTADOS!#REF!</f>
        <v>#REF!</v>
      </c>
      <c r="AE23" s="214" t="e">
        <f>RESULTADOS!#REF!</f>
        <v>#REF!</v>
      </c>
      <c r="AF23" s="214" t="e">
        <f>RESULTADOS!#REF!</f>
        <v>#REF!</v>
      </c>
      <c r="AG23" s="214" t="e">
        <f>RESULTADOS!#REF!</f>
        <v>#REF!</v>
      </c>
      <c r="AH23" s="214" t="e">
        <f>RESULTADOS!#REF!</f>
        <v>#REF!</v>
      </c>
      <c r="AI23" s="214" t="e">
        <f>RESULTADOS!#REF!</f>
        <v>#REF!</v>
      </c>
      <c r="AJ23" s="214" t="e">
        <f>RESULTADOS!#REF!</f>
        <v>#REF!</v>
      </c>
      <c r="AK23" s="214" t="e">
        <f>RESULTADOS!#REF!</f>
        <v>#REF!</v>
      </c>
      <c r="AL23" s="214" t="e">
        <f>RESULTADOS!#REF!</f>
        <v>#REF!</v>
      </c>
      <c r="AM23" s="214" t="e">
        <f>RESULTADOS!#REF!</f>
        <v>#REF!</v>
      </c>
      <c r="AN23" s="214" t="e">
        <f>RESULTADOS!#REF!</f>
        <v>#REF!</v>
      </c>
      <c r="AO23" s="214" t="e">
        <f>RESULTADOS!#REF!</f>
        <v>#REF!</v>
      </c>
      <c r="AP23" s="214" t="e">
        <f>RESULTADOS!#REF!</f>
        <v>#REF!</v>
      </c>
      <c r="AQ23" s="214" t="e">
        <f>RESULTADOS!#REF!</f>
        <v>#REF!</v>
      </c>
      <c r="AR23" s="214" t="e">
        <f>RESULTADOS!#REF!</f>
        <v>#REF!</v>
      </c>
      <c r="AS23" s="214" t="e">
        <f>RESULTADOS!#REF!</f>
        <v>#REF!</v>
      </c>
      <c r="AT23" s="214" t="e">
        <f>RESULTADOS!#REF!</f>
        <v>#REF!</v>
      </c>
      <c r="AU23" s="214" t="e">
        <f>RESULTADOS!#REF!</f>
        <v>#REF!</v>
      </c>
      <c r="AV23" s="214" t="e">
        <f>RESULTADOS!#REF!</f>
        <v>#REF!</v>
      </c>
      <c r="AW23" s="214" t="e">
        <f>RESULTADOS!#REF!</f>
        <v>#REF!</v>
      </c>
      <c r="AX23" s="214" t="e">
        <f>RESULTADOS!#REF!</f>
        <v>#REF!</v>
      </c>
      <c r="AY23" s="214" t="e">
        <f>RESULTADOS!#REF!</f>
        <v>#REF!</v>
      </c>
      <c r="AZ23" s="214" t="e">
        <f>RESULTADOS!#REF!</f>
        <v>#REF!</v>
      </c>
      <c r="BA23" s="214" t="e">
        <f>RESULTADOS!#REF!</f>
        <v>#REF!</v>
      </c>
      <c r="BB23" s="214" t="e">
        <f>RESULTADOS!#REF!</f>
        <v>#REF!</v>
      </c>
      <c r="BC23" s="214" t="e">
        <f>RESULTADOS!#REF!</f>
        <v>#REF!</v>
      </c>
      <c r="BD23" s="214" t="e">
        <f>RESULTADOS!#REF!</f>
        <v>#REF!</v>
      </c>
      <c r="BE23" s="214" t="e">
        <f>RESULTADOS!#REF!</f>
        <v>#REF!</v>
      </c>
      <c r="BF23" s="214" t="e">
        <f>RESULTADOS!#REF!</f>
        <v>#REF!</v>
      </c>
      <c r="BG23" s="214" t="e">
        <f>RESULTADOS!#REF!</f>
        <v>#REF!</v>
      </c>
      <c r="BH23" s="214" t="e">
        <f>RESULTADOS!#REF!</f>
        <v>#REF!</v>
      </c>
      <c r="BI23" s="214" t="e">
        <f>RESULTADOS!#REF!</f>
        <v>#REF!</v>
      </c>
      <c r="BJ23" s="214" t="e">
        <f>RESULTADOS!#REF!</f>
        <v>#REF!</v>
      </c>
      <c r="BK23" s="214" t="e">
        <f>RESULTADOS!#REF!</f>
        <v>#REF!</v>
      </c>
      <c r="BL23" s="214" t="e">
        <f>RESULTADOS!#REF!</f>
        <v>#REF!</v>
      </c>
      <c r="BM23" s="214" t="e">
        <f>RESULTADOS!#REF!</f>
        <v>#REF!</v>
      </c>
      <c r="BN23" s="214" t="e">
        <f>RESULTADOS!#REF!</f>
        <v>#REF!</v>
      </c>
      <c r="BO23" s="214" t="e">
        <f>RESULTADOS!#REF!</f>
        <v>#REF!</v>
      </c>
      <c r="BP23" s="214" t="e">
        <f>RESULTADOS!#REF!</f>
        <v>#REF!</v>
      </c>
      <c r="BQ23" s="214" t="e">
        <f>RESULTADOS!#REF!</f>
        <v>#REF!</v>
      </c>
      <c r="BR23" s="214" t="e">
        <f>RESULTADOS!#REF!</f>
        <v>#REF!</v>
      </c>
      <c r="BS23" s="214" t="e">
        <f>RESULTADOS!#REF!</f>
        <v>#REF!</v>
      </c>
      <c r="BT23" s="214" t="e">
        <f>RESULTADOS!#REF!</f>
        <v>#REF!</v>
      </c>
      <c r="BU23" s="214" t="e">
        <f>RESULTADOS!#REF!</f>
        <v>#REF!</v>
      </c>
      <c r="BV23" s="214" t="e">
        <f>RESULTADOS!#REF!</f>
        <v>#REF!</v>
      </c>
      <c r="BW23" s="214" t="e">
        <f>RESULTADOS!#REF!</f>
        <v>#REF!</v>
      </c>
      <c r="BX23" s="214" t="e">
        <f>RESULTADOS!#REF!</f>
        <v>#REF!</v>
      </c>
      <c r="BY23" s="214" t="e">
        <f>RESULTADOS!#REF!</f>
        <v>#REF!</v>
      </c>
      <c r="BZ23" s="214" t="e">
        <f>RESULTADOS!#REF!</f>
        <v>#REF!</v>
      </c>
      <c r="CA23" s="214" t="e">
        <f>RESULTADOS!#REF!</f>
        <v>#REF!</v>
      </c>
      <c r="CB23" s="214" t="e">
        <f>RESULTADOS!#REF!</f>
        <v>#REF!</v>
      </c>
      <c r="CC23" s="214" t="e">
        <f>RESULTADOS!#REF!</f>
        <v>#REF!</v>
      </c>
      <c r="CD23" s="214" t="e">
        <f>RESULTADOS!#REF!</f>
        <v>#REF!</v>
      </c>
      <c r="CE23" s="214" t="e">
        <f>RESULTADOS!#REF!</f>
        <v>#REF!</v>
      </c>
      <c r="CF23" s="214" t="e">
        <f>RESULTADOS!#REF!</f>
        <v>#REF!</v>
      </c>
      <c r="CG23" s="214" t="e">
        <f>RESULTADOS!#REF!</f>
        <v>#REF!</v>
      </c>
      <c r="CH23" s="214" t="e">
        <f>RESULTADOS!#REF!</f>
        <v>#REF!</v>
      </c>
      <c r="CI23" s="214" t="e">
        <f>RESULTADOS!#REF!</f>
        <v>#REF!</v>
      </c>
      <c r="CJ23" s="214" t="e">
        <f>RESULTADOS!#REF!</f>
        <v>#REF!</v>
      </c>
      <c r="CK23" s="214" t="e">
        <f>RESULTADOS!#REF!</f>
        <v>#REF!</v>
      </c>
      <c r="CL23" s="214" t="e">
        <f>RESULTADOS!#REF!</f>
        <v>#REF!</v>
      </c>
      <c r="CM23" s="214" t="e">
        <f>RESULTADOS!#REF!</f>
        <v>#REF!</v>
      </c>
      <c r="CN23" s="214" t="e">
        <f>RESULTADOS!#REF!</f>
        <v>#REF!</v>
      </c>
      <c r="CO23" s="214" t="e">
        <f>RESULTADOS!#REF!</f>
        <v>#REF!</v>
      </c>
      <c r="CP23" s="214" t="e">
        <f>RESULTADOS!#REF!</f>
        <v>#REF!</v>
      </c>
      <c r="CQ23" s="214" t="e">
        <f>RESULTADOS!#REF!</f>
        <v>#REF!</v>
      </c>
      <c r="CR23" s="214" t="e">
        <f>RESULTADOS!#REF!</f>
        <v>#REF!</v>
      </c>
      <c r="CS23" s="214" t="e">
        <f>RESULTADOS!#REF!</f>
        <v>#REF!</v>
      </c>
      <c r="CT23" s="214" t="e">
        <f>RESULTADOS!#REF!</f>
        <v>#REF!</v>
      </c>
      <c r="CU23" s="214" t="e">
        <f>RESULTADOS!#REF!</f>
        <v>#REF!</v>
      </c>
      <c r="CV23" s="214" t="e">
        <f>RESULTADOS!#REF!</f>
        <v>#REF!</v>
      </c>
      <c r="CW23" s="214" t="e">
        <f>RESULTADOS!#REF!</f>
        <v>#REF!</v>
      </c>
      <c r="CX23" s="214" t="e">
        <f>RESULTADOS!#REF!</f>
        <v>#REF!</v>
      </c>
      <c r="CY23" s="214" t="e">
        <f>RESULTADOS!#REF!</f>
        <v>#REF!</v>
      </c>
      <c r="CZ23" s="214" t="e">
        <f>RESULTADOS!#REF!</f>
        <v>#REF!</v>
      </c>
      <c r="DA23" s="214" t="e">
        <f>RESULTADOS!#REF!</f>
        <v>#REF!</v>
      </c>
      <c r="DB23" s="214" t="e">
        <f>RESULTADOS!#REF!</f>
        <v>#REF!</v>
      </c>
      <c r="DC23" s="214" t="e">
        <f>RESULTADOS!#REF!</f>
        <v>#REF!</v>
      </c>
      <c r="DD23" s="214" t="e">
        <f>RESULTADOS!#REF!</f>
        <v>#REF!</v>
      </c>
      <c r="DE23" s="214" t="e">
        <f>RESULTADOS!#REF!</f>
        <v>#REF!</v>
      </c>
      <c r="DF23" s="214" t="e">
        <f>RESULTADOS!#REF!</f>
        <v>#REF!</v>
      </c>
      <c r="DG23" s="214" t="e">
        <f>RESULTADOS!#REF!</f>
        <v>#REF!</v>
      </c>
      <c r="DH23" s="214" t="e">
        <f>RESULTADOS!#REF!</f>
        <v>#REF!</v>
      </c>
      <c r="DI23" s="214" t="e">
        <f>RESULTADOS!#REF!</f>
        <v>#REF!</v>
      </c>
      <c r="DJ23" s="214" t="e">
        <f>RESULTADOS!#REF!</f>
        <v>#REF!</v>
      </c>
      <c r="DK23" s="214" t="e">
        <f>RESULTADOS!#REF!</f>
        <v>#REF!</v>
      </c>
      <c r="DL23" s="214" t="e">
        <f>RESULTADOS!#REF!</f>
        <v>#REF!</v>
      </c>
      <c r="DM23" s="214" t="e">
        <f>RESULTADOS!#REF!</f>
        <v>#REF!</v>
      </c>
      <c r="DN23" s="214" t="e">
        <f>RESULTADOS!#REF!</f>
        <v>#REF!</v>
      </c>
      <c r="DO23" s="217" t="e">
        <f>RESULTADOS!#REF!</f>
        <v>#REF!</v>
      </c>
      <c r="DP23" s="217" t="e">
        <f>RESULTADOS!#REF!</f>
        <v>#REF!</v>
      </c>
      <c r="DQ23" s="217" t="e">
        <f t="shared" si="1"/>
        <v>#REF!</v>
      </c>
      <c r="DR23" s="217" t="str">
        <f t="array" ref="DR23">IFERROR(INDEX('03.Muestra'!$E$8:$E$17,SMALL(IF("Documento no web"='03.Muestra'!$D$8:$D$17,ROW('03.Muestra'!$E$8:$E$17)-MIN(ROW('03.Muestra'!$D$8:$D$17))+1,""),ROW()-2)),"")</f>
        <v/>
      </c>
      <c r="DS23" s="217" t="e">
        <f>RESULTADOS!#REF!</f>
        <v>#REF!</v>
      </c>
      <c r="DT23" s="217" t="str">
        <f t="array" ref="DT23">IFERROR(INDEX('03.Muestra'!$G$8:$G$17,SMALL(IF("Documento no web"='03.Muestra'!$D$8:$D$17,ROW('03.Muestra'!$G$8:$G$17)-MIN(ROW('03.Muestra'!$D$8:$D$17))+1,""),ROW()-2)),"")</f>
        <v/>
      </c>
      <c r="DU23" s="221" t="str">
        <f t="array" ref="DU23">IFERROR(INDEX('03.Muestra'!$H$8:$H$17,SMALL(IF("Documento no web"='03.Muestra'!$D$8:$D$17,ROW('03.Muestra'!$H$8:$H$17)-MIN(ROW('03.Muestra'!$D$8:$D$17))+1,""),ROW()-2)),"")</f>
        <v/>
      </c>
      <c r="DV23" s="214" t="e">
        <f>RESULTADOS!#REF!</f>
        <v>#REF!</v>
      </c>
      <c r="DW23" s="214" t="e">
        <f>RESULTADOS!#REF!</f>
        <v>#REF!</v>
      </c>
      <c r="DX23" s="214" t="e">
        <f>RESULTADOS!#REF!</f>
        <v>#REF!</v>
      </c>
      <c r="DY23" s="214" t="e">
        <f>RESULTADOS!#REF!</f>
        <v>#REF!</v>
      </c>
      <c r="DZ23" s="214" t="e">
        <f>RESULTADOS!#REF!</f>
        <v>#REF!</v>
      </c>
      <c r="EA23" s="214" t="e">
        <f>RESULTADOS!#REF!</f>
        <v>#REF!</v>
      </c>
      <c r="EB23" s="214" t="e">
        <f>RESULTADOS!#REF!</f>
        <v>#REF!</v>
      </c>
      <c r="EC23" s="214" t="e">
        <f>RESULTADOS!#REF!</f>
        <v>#REF!</v>
      </c>
      <c r="ED23" s="214" t="e">
        <f>RESULTADOS!#REF!</f>
        <v>#REF!</v>
      </c>
      <c r="EE23" s="214" t="e">
        <f>RESULTADOS!#REF!</f>
        <v>#REF!</v>
      </c>
      <c r="EF23" s="214" t="e">
        <f>RESULTADOS!#REF!</f>
        <v>#REF!</v>
      </c>
      <c r="EG23" s="214" t="e">
        <f>RESULTADOS!#REF!</f>
        <v>#REF!</v>
      </c>
      <c r="EH23" s="214" t="e">
        <f>RESULTADOS!#REF!</f>
        <v>#REF!</v>
      </c>
      <c r="EI23" s="214" t="e">
        <f>RESULTADOS!#REF!</f>
        <v>#REF!</v>
      </c>
      <c r="EJ23" s="214" t="e">
        <f>RESULTADOS!#REF!</f>
        <v>#REF!</v>
      </c>
      <c r="EK23" s="214" t="e">
        <f>RESULTADOS!#REF!</f>
        <v>#REF!</v>
      </c>
      <c r="EL23" s="214" t="e">
        <f>RESULTADOS!#REF!</f>
        <v>#REF!</v>
      </c>
      <c r="EM23" s="214" t="e">
        <f>RESULTADOS!#REF!</f>
        <v>#REF!</v>
      </c>
      <c r="EN23" s="214" t="e">
        <f>RESULTADOS!#REF!</f>
        <v>#REF!</v>
      </c>
      <c r="EO23" s="214" t="e">
        <f>RESULTADOS!#REF!</f>
        <v>#REF!</v>
      </c>
      <c r="EP23" s="214" t="e">
        <f>RESULTADOS!#REF!</f>
        <v>#REF!</v>
      </c>
      <c r="EQ23" s="214" t="e">
        <f>RESULTADOS!#REF!</f>
        <v>#REF!</v>
      </c>
      <c r="ER23" s="214" t="e">
        <f>RESULTADOS!#REF!</f>
        <v>#REF!</v>
      </c>
      <c r="ES23" s="214" t="e">
        <f>RESULTADOS!#REF!</f>
        <v>#REF!</v>
      </c>
      <c r="ET23" s="214" t="e">
        <f>RESULTADOS!#REF!</f>
        <v>#REF!</v>
      </c>
      <c r="EU23" s="214" t="e">
        <f>RESULTADOS!#REF!</f>
        <v>#REF!</v>
      </c>
      <c r="EV23" s="214" t="e">
        <f>RESULTADOS!#REF!</f>
        <v>#REF!</v>
      </c>
      <c r="EW23" s="214" t="e">
        <f>RESULTADOS!#REF!</f>
        <v>#REF!</v>
      </c>
      <c r="EX23" s="214" t="e">
        <f>RESULTADOS!#REF!</f>
        <v>#REF!</v>
      </c>
      <c r="EY23" s="214" t="e">
        <f>RESULTADOS!#REF!</f>
        <v>#REF!</v>
      </c>
      <c r="EZ23" s="214" t="e">
        <f>RESULTADOS!#REF!</f>
        <v>#REF!</v>
      </c>
      <c r="FA23" s="214" t="e">
        <f>RESULTADOS!#REF!</f>
        <v>#REF!</v>
      </c>
      <c r="FB23" s="214" t="e">
        <f>RESULTADOS!#REF!</f>
        <v>#REF!</v>
      </c>
      <c r="FC23" s="214" t="e">
        <f>RESULTADOS!#REF!</f>
        <v>#REF!</v>
      </c>
      <c r="FD23" s="214" t="e">
        <f>RESULTADOS!#REF!</f>
        <v>#REF!</v>
      </c>
      <c r="FE23" s="214" t="e">
        <f>RESULTADOS!#REF!</f>
        <v>#REF!</v>
      </c>
      <c r="FF23" s="214" t="e">
        <f>RESULTADOS!#REF!</f>
        <v>#REF!</v>
      </c>
      <c r="FG23" s="214" t="e">
        <f>RESULTADOS!#REF!</f>
        <v>#REF!</v>
      </c>
      <c r="FH23" s="214" t="e">
        <f>RESULTADOS!#REF!</f>
        <v>#REF!</v>
      </c>
      <c r="FI23" s="214" t="e">
        <f>RESULTADOS!#REF!</f>
        <v>#REF!</v>
      </c>
      <c r="FJ23" s="214" t="e">
        <f>RESULTADOS!#REF!</f>
        <v>#REF!</v>
      </c>
      <c r="FK23" s="214" t="e">
        <f>RESULTADOS!#REF!</f>
        <v>#REF!</v>
      </c>
      <c r="FL23" s="214" t="e">
        <f>RESULTADOS!#REF!</f>
        <v>#REF!</v>
      </c>
      <c r="FM23" s="214" t="e">
        <f>RESULTADOS!#REF!</f>
        <v>#REF!</v>
      </c>
      <c r="FN23" s="214" t="e">
        <f>RESULTADOS!#REF!</f>
        <v>#REF!</v>
      </c>
    </row>
    <row r="24" spans="3:170" ht="12.75" customHeight="1">
      <c r="C24" s="213" t="s">
        <v>445</v>
      </c>
      <c r="D24" s="215" t="e">
        <f>'01.Definición de ámbito'!#REF!</f>
        <v>#REF!</v>
      </c>
      <c r="K24" s="203" t="s">
        <v>88</v>
      </c>
      <c r="L24" s="217">
        <f ca="1">RESULTADOS!P8</f>
        <v>0</v>
      </c>
      <c r="M24" s="225">
        <f ca="1">RESULTADOS!Q8</f>
        <v>0</v>
      </c>
      <c r="T24" s="217" t="e">
        <f>RESULTADOS!#REF!</f>
        <v>#REF!</v>
      </c>
      <c r="U24" s="217" t="e">
        <f>RESULTADOS!#REF!</f>
        <v>#REF!</v>
      </c>
      <c r="V24" s="217" t="e">
        <f t="shared" si="0"/>
        <v>#REF!</v>
      </c>
      <c r="W24" s="217"/>
      <c r="X24" s="217" t="e">
        <f>RESULTADOS!#REF!</f>
        <v>#REF!</v>
      </c>
      <c r="Y24" s="217"/>
      <c r="Z24" s="221"/>
      <c r="AA24" s="214" t="e">
        <f>RESULTADOS!#REF!</f>
        <v>#REF!</v>
      </c>
      <c r="AB24" s="214" t="e">
        <f>RESULTADOS!#REF!</f>
        <v>#REF!</v>
      </c>
      <c r="AC24" s="214" t="e">
        <f>RESULTADOS!#REF!</f>
        <v>#REF!</v>
      </c>
      <c r="AD24" s="214" t="e">
        <f>RESULTADOS!#REF!</f>
        <v>#REF!</v>
      </c>
      <c r="AE24" s="214" t="e">
        <f>RESULTADOS!#REF!</f>
        <v>#REF!</v>
      </c>
      <c r="AF24" s="214" t="e">
        <f>RESULTADOS!#REF!</f>
        <v>#REF!</v>
      </c>
      <c r="AG24" s="214" t="e">
        <f>RESULTADOS!#REF!</f>
        <v>#REF!</v>
      </c>
      <c r="AH24" s="214" t="e">
        <f>RESULTADOS!#REF!</f>
        <v>#REF!</v>
      </c>
      <c r="AI24" s="214" t="e">
        <f>RESULTADOS!#REF!</f>
        <v>#REF!</v>
      </c>
      <c r="AJ24" s="214" t="e">
        <f>RESULTADOS!#REF!</f>
        <v>#REF!</v>
      </c>
      <c r="AK24" s="214" t="e">
        <f>RESULTADOS!#REF!</f>
        <v>#REF!</v>
      </c>
      <c r="AL24" s="214" t="e">
        <f>RESULTADOS!#REF!</f>
        <v>#REF!</v>
      </c>
      <c r="AM24" s="214" t="e">
        <f>RESULTADOS!#REF!</f>
        <v>#REF!</v>
      </c>
      <c r="AN24" s="214" t="e">
        <f>RESULTADOS!#REF!</f>
        <v>#REF!</v>
      </c>
      <c r="AO24" s="214" t="e">
        <f>RESULTADOS!#REF!</f>
        <v>#REF!</v>
      </c>
      <c r="AP24" s="214" t="e">
        <f>RESULTADOS!#REF!</f>
        <v>#REF!</v>
      </c>
      <c r="AQ24" s="214" t="e">
        <f>RESULTADOS!#REF!</f>
        <v>#REF!</v>
      </c>
      <c r="AR24" s="214" t="e">
        <f>RESULTADOS!#REF!</f>
        <v>#REF!</v>
      </c>
      <c r="AS24" s="214" t="e">
        <f>RESULTADOS!#REF!</f>
        <v>#REF!</v>
      </c>
      <c r="AT24" s="214" t="e">
        <f>RESULTADOS!#REF!</f>
        <v>#REF!</v>
      </c>
      <c r="AU24" s="214" t="e">
        <f>RESULTADOS!#REF!</f>
        <v>#REF!</v>
      </c>
      <c r="AV24" s="214" t="e">
        <f>RESULTADOS!#REF!</f>
        <v>#REF!</v>
      </c>
      <c r="AW24" s="214" t="e">
        <f>RESULTADOS!#REF!</f>
        <v>#REF!</v>
      </c>
      <c r="AX24" s="214" t="e">
        <f>RESULTADOS!#REF!</f>
        <v>#REF!</v>
      </c>
      <c r="AY24" s="214" t="e">
        <f>RESULTADOS!#REF!</f>
        <v>#REF!</v>
      </c>
      <c r="AZ24" s="214" t="e">
        <f>RESULTADOS!#REF!</f>
        <v>#REF!</v>
      </c>
      <c r="BA24" s="214" t="e">
        <f>RESULTADOS!#REF!</f>
        <v>#REF!</v>
      </c>
      <c r="BB24" s="214" t="e">
        <f>RESULTADOS!#REF!</f>
        <v>#REF!</v>
      </c>
      <c r="BC24" s="214" t="e">
        <f>RESULTADOS!#REF!</f>
        <v>#REF!</v>
      </c>
      <c r="BD24" s="214" t="e">
        <f>RESULTADOS!#REF!</f>
        <v>#REF!</v>
      </c>
      <c r="BE24" s="214" t="e">
        <f>RESULTADOS!#REF!</f>
        <v>#REF!</v>
      </c>
      <c r="BF24" s="214" t="e">
        <f>RESULTADOS!#REF!</f>
        <v>#REF!</v>
      </c>
      <c r="BG24" s="214" t="e">
        <f>RESULTADOS!#REF!</f>
        <v>#REF!</v>
      </c>
      <c r="BH24" s="214" t="e">
        <f>RESULTADOS!#REF!</f>
        <v>#REF!</v>
      </c>
      <c r="BI24" s="214" t="e">
        <f>RESULTADOS!#REF!</f>
        <v>#REF!</v>
      </c>
      <c r="BJ24" s="214" t="e">
        <f>RESULTADOS!#REF!</f>
        <v>#REF!</v>
      </c>
      <c r="BK24" s="214" t="e">
        <f>RESULTADOS!#REF!</f>
        <v>#REF!</v>
      </c>
      <c r="BL24" s="214" t="e">
        <f>RESULTADOS!#REF!</f>
        <v>#REF!</v>
      </c>
      <c r="BM24" s="214" t="e">
        <f>RESULTADOS!#REF!</f>
        <v>#REF!</v>
      </c>
      <c r="BN24" s="214" t="e">
        <f>RESULTADOS!#REF!</f>
        <v>#REF!</v>
      </c>
      <c r="BO24" s="214" t="e">
        <f>RESULTADOS!#REF!</f>
        <v>#REF!</v>
      </c>
      <c r="BP24" s="214" t="e">
        <f>RESULTADOS!#REF!</f>
        <v>#REF!</v>
      </c>
      <c r="BQ24" s="214" t="e">
        <f>RESULTADOS!#REF!</f>
        <v>#REF!</v>
      </c>
      <c r="BR24" s="214" t="e">
        <f>RESULTADOS!#REF!</f>
        <v>#REF!</v>
      </c>
      <c r="BS24" s="214" t="e">
        <f>RESULTADOS!#REF!</f>
        <v>#REF!</v>
      </c>
      <c r="BT24" s="214" t="e">
        <f>RESULTADOS!#REF!</f>
        <v>#REF!</v>
      </c>
      <c r="BU24" s="214" t="e">
        <f>RESULTADOS!#REF!</f>
        <v>#REF!</v>
      </c>
      <c r="BV24" s="214" t="e">
        <f>RESULTADOS!#REF!</f>
        <v>#REF!</v>
      </c>
      <c r="BW24" s="214" t="e">
        <f>RESULTADOS!#REF!</f>
        <v>#REF!</v>
      </c>
      <c r="BX24" s="214" t="e">
        <f>RESULTADOS!#REF!</f>
        <v>#REF!</v>
      </c>
      <c r="BY24" s="214" t="e">
        <f>RESULTADOS!#REF!</f>
        <v>#REF!</v>
      </c>
      <c r="BZ24" s="214" t="e">
        <f>RESULTADOS!#REF!</f>
        <v>#REF!</v>
      </c>
      <c r="CA24" s="214" t="e">
        <f>RESULTADOS!#REF!</f>
        <v>#REF!</v>
      </c>
      <c r="CB24" s="214" t="e">
        <f>RESULTADOS!#REF!</f>
        <v>#REF!</v>
      </c>
      <c r="CC24" s="214" t="e">
        <f>RESULTADOS!#REF!</f>
        <v>#REF!</v>
      </c>
      <c r="CD24" s="214" t="e">
        <f>RESULTADOS!#REF!</f>
        <v>#REF!</v>
      </c>
      <c r="CE24" s="214" t="e">
        <f>RESULTADOS!#REF!</f>
        <v>#REF!</v>
      </c>
      <c r="CF24" s="214" t="e">
        <f>RESULTADOS!#REF!</f>
        <v>#REF!</v>
      </c>
      <c r="CG24" s="214" t="e">
        <f>RESULTADOS!#REF!</f>
        <v>#REF!</v>
      </c>
      <c r="CH24" s="214" t="e">
        <f>RESULTADOS!#REF!</f>
        <v>#REF!</v>
      </c>
      <c r="CI24" s="214" t="e">
        <f>RESULTADOS!#REF!</f>
        <v>#REF!</v>
      </c>
      <c r="CJ24" s="214" t="e">
        <f>RESULTADOS!#REF!</f>
        <v>#REF!</v>
      </c>
      <c r="CK24" s="214" t="e">
        <f>RESULTADOS!#REF!</f>
        <v>#REF!</v>
      </c>
      <c r="CL24" s="214" t="e">
        <f>RESULTADOS!#REF!</f>
        <v>#REF!</v>
      </c>
      <c r="CM24" s="214" t="e">
        <f>RESULTADOS!#REF!</f>
        <v>#REF!</v>
      </c>
      <c r="CN24" s="214" t="e">
        <f>RESULTADOS!#REF!</f>
        <v>#REF!</v>
      </c>
      <c r="CO24" s="214" t="e">
        <f>RESULTADOS!#REF!</f>
        <v>#REF!</v>
      </c>
      <c r="CP24" s="214" t="e">
        <f>RESULTADOS!#REF!</f>
        <v>#REF!</v>
      </c>
      <c r="CQ24" s="214" t="e">
        <f>RESULTADOS!#REF!</f>
        <v>#REF!</v>
      </c>
      <c r="CR24" s="214" t="e">
        <f>RESULTADOS!#REF!</f>
        <v>#REF!</v>
      </c>
      <c r="CS24" s="214" t="e">
        <f>RESULTADOS!#REF!</f>
        <v>#REF!</v>
      </c>
      <c r="CT24" s="214" t="e">
        <f>RESULTADOS!#REF!</f>
        <v>#REF!</v>
      </c>
      <c r="CU24" s="214" t="e">
        <f>RESULTADOS!#REF!</f>
        <v>#REF!</v>
      </c>
      <c r="CV24" s="214" t="e">
        <f>RESULTADOS!#REF!</f>
        <v>#REF!</v>
      </c>
      <c r="CW24" s="214" t="e">
        <f>RESULTADOS!#REF!</f>
        <v>#REF!</v>
      </c>
      <c r="CX24" s="214" t="e">
        <f>RESULTADOS!#REF!</f>
        <v>#REF!</v>
      </c>
      <c r="CY24" s="214" t="e">
        <f>RESULTADOS!#REF!</f>
        <v>#REF!</v>
      </c>
      <c r="CZ24" s="214" t="e">
        <f>RESULTADOS!#REF!</f>
        <v>#REF!</v>
      </c>
      <c r="DA24" s="214" t="e">
        <f>RESULTADOS!#REF!</f>
        <v>#REF!</v>
      </c>
      <c r="DB24" s="214" t="e">
        <f>RESULTADOS!#REF!</f>
        <v>#REF!</v>
      </c>
      <c r="DC24" s="214" t="e">
        <f>RESULTADOS!#REF!</f>
        <v>#REF!</v>
      </c>
      <c r="DD24" s="214" t="e">
        <f>RESULTADOS!#REF!</f>
        <v>#REF!</v>
      </c>
      <c r="DE24" s="214" t="e">
        <f>RESULTADOS!#REF!</f>
        <v>#REF!</v>
      </c>
      <c r="DF24" s="214" t="e">
        <f>RESULTADOS!#REF!</f>
        <v>#REF!</v>
      </c>
      <c r="DG24" s="214" t="e">
        <f>RESULTADOS!#REF!</f>
        <v>#REF!</v>
      </c>
      <c r="DH24" s="214" t="e">
        <f>RESULTADOS!#REF!</f>
        <v>#REF!</v>
      </c>
      <c r="DI24" s="214" t="e">
        <f>RESULTADOS!#REF!</f>
        <v>#REF!</v>
      </c>
      <c r="DJ24" s="214" t="e">
        <f>RESULTADOS!#REF!</f>
        <v>#REF!</v>
      </c>
      <c r="DK24" s="214" t="e">
        <f>RESULTADOS!#REF!</f>
        <v>#REF!</v>
      </c>
      <c r="DL24" s="214" t="e">
        <f>RESULTADOS!#REF!</f>
        <v>#REF!</v>
      </c>
      <c r="DM24" s="214" t="e">
        <f>RESULTADOS!#REF!</f>
        <v>#REF!</v>
      </c>
      <c r="DN24" s="214" t="e">
        <f>RESULTADOS!#REF!</f>
        <v>#REF!</v>
      </c>
      <c r="DO24" s="217" t="e">
        <f>RESULTADOS!#REF!</f>
        <v>#REF!</v>
      </c>
      <c r="DP24" s="217" t="e">
        <f>RESULTADOS!#REF!</f>
        <v>#REF!</v>
      </c>
      <c r="DQ24" s="217" t="e">
        <f t="shared" si="1"/>
        <v>#REF!</v>
      </c>
      <c r="DR24" s="217" t="str">
        <f t="array" ref="DR24">IFERROR(INDEX('03.Muestra'!$E$8:$E$17,SMALL(IF("Documento no web"='03.Muestra'!$D$8:$D$17,ROW('03.Muestra'!$E$8:$E$17)-MIN(ROW('03.Muestra'!$D$8:$D$17))+1,""),ROW()-2)),"")</f>
        <v/>
      </c>
      <c r="DS24" s="217" t="e">
        <f>RESULTADOS!#REF!</f>
        <v>#REF!</v>
      </c>
      <c r="DT24" s="217" t="str">
        <f t="array" ref="DT24">IFERROR(INDEX('03.Muestra'!$G$8:$G$17,SMALL(IF("Documento no web"='03.Muestra'!$D$8:$D$17,ROW('03.Muestra'!$G$8:$G$17)-MIN(ROW('03.Muestra'!$D$8:$D$17))+1,""),ROW()-2)),"")</f>
        <v/>
      </c>
      <c r="DU24" s="221" t="str">
        <f t="array" ref="DU24">IFERROR(INDEX('03.Muestra'!$H$8:$H$17,SMALL(IF("Documento no web"='03.Muestra'!$D$8:$D$17,ROW('03.Muestra'!$H$8:$H$17)-MIN(ROW('03.Muestra'!$D$8:$D$17))+1,""),ROW()-2)),"")</f>
        <v/>
      </c>
      <c r="DV24" s="214" t="e">
        <f>RESULTADOS!#REF!</f>
        <v>#REF!</v>
      </c>
      <c r="DW24" s="214" t="e">
        <f>RESULTADOS!#REF!</f>
        <v>#REF!</v>
      </c>
      <c r="DX24" s="214" t="e">
        <f>RESULTADOS!#REF!</f>
        <v>#REF!</v>
      </c>
      <c r="DY24" s="214" t="e">
        <f>RESULTADOS!#REF!</f>
        <v>#REF!</v>
      </c>
      <c r="DZ24" s="214" t="e">
        <f>RESULTADOS!#REF!</f>
        <v>#REF!</v>
      </c>
      <c r="EA24" s="214" t="e">
        <f>RESULTADOS!#REF!</f>
        <v>#REF!</v>
      </c>
      <c r="EB24" s="214" t="e">
        <f>RESULTADOS!#REF!</f>
        <v>#REF!</v>
      </c>
      <c r="EC24" s="214" t="e">
        <f>RESULTADOS!#REF!</f>
        <v>#REF!</v>
      </c>
      <c r="ED24" s="214" t="e">
        <f>RESULTADOS!#REF!</f>
        <v>#REF!</v>
      </c>
      <c r="EE24" s="214" t="e">
        <f>RESULTADOS!#REF!</f>
        <v>#REF!</v>
      </c>
      <c r="EF24" s="214" t="e">
        <f>RESULTADOS!#REF!</f>
        <v>#REF!</v>
      </c>
      <c r="EG24" s="214" t="e">
        <f>RESULTADOS!#REF!</f>
        <v>#REF!</v>
      </c>
      <c r="EH24" s="214" t="e">
        <f>RESULTADOS!#REF!</f>
        <v>#REF!</v>
      </c>
      <c r="EI24" s="214" t="e">
        <f>RESULTADOS!#REF!</f>
        <v>#REF!</v>
      </c>
      <c r="EJ24" s="214" t="e">
        <f>RESULTADOS!#REF!</f>
        <v>#REF!</v>
      </c>
      <c r="EK24" s="214" t="e">
        <f>RESULTADOS!#REF!</f>
        <v>#REF!</v>
      </c>
      <c r="EL24" s="214" t="e">
        <f>RESULTADOS!#REF!</f>
        <v>#REF!</v>
      </c>
      <c r="EM24" s="214" t="e">
        <f>RESULTADOS!#REF!</f>
        <v>#REF!</v>
      </c>
      <c r="EN24" s="214" t="e">
        <f>RESULTADOS!#REF!</f>
        <v>#REF!</v>
      </c>
      <c r="EO24" s="214" t="e">
        <f>RESULTADOS!#REF!</f>
        <v>#REF!</v>
      </c>
      <c r="EP24" s="214" t="e">
        <f>RESULTADOS!#REF!</f>
        <v>#REF!</v>
      </c>
      <c r="EQ24" s="214" t="e">
        <f>RESULTADOS!#REF!</f>
        <v>#REF!</v>
      </c>
      <c r="ER24" s="214" t="e">
        <f>RESULTADOS!#REF!</f>
        <v>#REF!</v>
      </c>
      <c r="ES24" s="214" t="e">
        <f>RESULTADOS!#REF!</f>
        <v>#REF!</v>
      </c>
      <c r="ET24" s="214" t="e">
        <f>RESULTADOS!#REF!</f>
        <v>#REF!</v>
      </c>
      <c r="EU24" s="214" t="e">
        <f>RESULTADOS!#REF!</f>
        <v>#REF!</v>
      </c>
      <c r="EV24" s="214" t="e">
        <f>RESULTADOS!#REF!</f>
        <v>#REF!</v>
      </c>
      <c r="EW24" s="214" t="e">
        <f>RESULTADOS!#REF!</f>
        <v>#REF!</v>
      </c>
      <c r="EX24" s="214" t="e">
        <f>RESULTADOS!#REF!</f>
        <v>#REF!</v>
      </c>
      <c r="EY24" s="214" t="e">
        <f>RESULTADOS!#REF!</f>
        <v>#REF!</v>
      </c>
      <c r="EZ24" s="214" t="e">
        <f>RESULTADOS!#REF!</f>
        <v>#REF!</v>
      </c>
      <c r="FA24" s="214" t="e">
        <f>RESULTADOS!#REF!</f>
        <v>#REF!</v>
      </c>
      <c r="FB24" s="214" t="e">
        <f>RESULTADOS!#REF!</f>
        <v>#REF!</v>
      </c>
      <c r="FC24" s="214" t="e">
        <f>RESULTADOS!#REF!</f>
        <v>#REF!</v>
      </c>
      <c r="FD24" s="214" t="e">
        <f>RESULTADOS!#REF!</f>
        <v>#REF!</v>
      </c>
      <c r="FE24" s="214" t="e">
        <f>RESULTADOS!#REF!</f>
        <v>#REF!</v>
      </c>
      <c r="FF24" s="214" t="e">
        <f>RESULTADOS!#REF!</f>
        <v>#REF!</v>
      </c>
      <c r="FG24" s="214" t="e">
        <f>RESULTADOS!#REF!</f>
        <v>#REF!</v>
      </c>
      <c r="FH24" s="214" t="e">
        <f>RESULTADOS!#REF!</f>
        <v>#REF!</v>
      </c>
      <c r="FI24" s="214" t="e">
        <f>RESULTADOS!#REF!</f>
        <v>#REF!</v>
      </c>
      <c r="FJ24" s="214" t="e">
        <f>RESULTADOS!#REF!</f>
        <v>#REF!</v>
      </c>
      <c r="FK24" s="214" t="e">
        <f>RESULTADOS!#REF!</f>
        <v>#REF!</v>
      </c>
      <c r="FL24" s="214" t="e">
        <f>RESULTADOS!#REF!</f>
        <v>#REF!</v>
      </c>
      <c r="FM24" s="214" t="e">
        <f>RESULTADOS!#REF!</f>
        <v>#REF!</v>
      </c>
      <c r="FN24" s="214" t="e">
        <f>RESULTADOS!#REF!</f>
        <v>#REF!</v>
      </c>
    </row>
    <row r="25" spans="3:170" ht="12.75" customHeight="1">
      <c r="C25" s="213" t="s">
        <v>446</v>
      </c>
      <c r="D25" s="215" t="e">
        <f>'01.Definición de ámbito'!#REF!</f>
        <v>#REF!</v>
      </c>
      <c r="K25" s="203" t="s">
        <v>92</v>
      </c>
      <c r="L25" s="217">
        <f ca="1">RESULTADOS!P9</f>
        <v>0</v>
      </c>
      <c r="M25" s="225">
        <f ca="1">RESULTADOS!Q9</f>
        <v>0</v>
      </c>
      <c r="T25" s="217" t="e">
        <f>RESULTADOS!#REF!</f>
        <v>#REF!</v>
      </c>
      <c r="U25" s="217" t="e">
        <f>RESULTADOS!#REF!</f>
        <v>#REF!</v>
      </c>
      <c r="V25" s="217" t="e">
        <f t="shared" si="0"/>
        <v>#REF!</v>
      </c>
      <c r="W25" s="217"/>
      <c r="X25" s="217" t="e">
        <f>RESULTADOS!#REF!</f>
        <v>#REF!</v>
      </c>
      <c r="Y25" s="217"/>
      <c r="Z25" s="221"/>
      <c r="AA25" s="214" t="e">
        <f>RESULTADOS!#REF!</f>
        <v>#REF!</v>
      </c>
      <c r="AB25" s="214" t="e">
        <f>RESULTADOS!#REF!</f>
        <v>#REF!</v>
      </c>
      <c r="AC25" s="214" t="e">
        <f>RESULTADOS!#REF!</f>
        <v>#REF!</v>
      </c>
      <c r="AD25" s="214" t="e">
        <f>RESULTADOS!#REF!</f>
        <v>#REF!</v>
      </c>
      <c r="AE25" s="214" t="e">
        <f>RESULTADOS!#REF!</f>
        <v>#REF!</v>
      </c>
      <c r="AF25" s="214" t="e">
        <f>RESULTADOS!#REF!</f>
        <v>#REF!</v>
      </c>
      <c r="AG25" s="214" t="e">
        <f>RESULTADOS!#REF!</f>
        <v>#REF!</v>
      </c>
      <c r="AH25" s="214" t="e">
        <f>RESULTADOS!#REF!</f>
        <v>#REF!</v>
      </c>
      <c r="AI25" s="214" t="e">
        <f>RESULTADOS!#REF!</f>
        <v>#REF!</v>
      </c>
      <c r="AJ25" s="214" t="e">
        <f>RESULTADOS!#REF!</f>
        <v>#REF!</v>
      </c>
      <c r="AK25" s="214" t="e">
        <f>RESULTADOS!#REF!</f>
        <v>#REF!</v>
      </c>
      <c r="AL25" s="214" t="e">
        <f>RESULTADOS!#REF!</f>
        <v>#REF!</v>
      </c>
      <c r="AM25" s="214" t="e">
        <f>RESULTADOS!#REF!</f>
        <v>#REF!</v>
      </c>
      <c r="AN25" s="214" t="e">
        <f>RESULTADOS!#REF!</f>
        <v>#REF!</v>
      </c>
      <c r="AO25" s="214" t="e">
        <f>RESULTADOS!#REF!</f>
        <v>#REF!</v>
      </c>
      <c r="AP25" s="214" t="e">
        <f>RESULTADOS!#REF!</f>
        <v>#REF!</v>
      </c>
      <c r="AQ25" s="214" t="e">
        <f>RESULTADOS!#REF!</f>
        <v>#REF!</v>
      </c>
      <c r="AR25" s="214" t="e">
        <f>RESULTADOS!#REF!</f>
        <v>#REF!</v>
      </c>
      <c r="AS25" s="214" t="e">
        <f>RESULTADOS!#REF!</f>
        <v>#REF!</v>
      </c>
      <c r="AT25" s="214" t="e">
        <f>RESULTADOS!#REF!</f>
        <v>#REF!</v>
      </c>
      <c r="AU25" s="214" t="e">
        <f>RESULTADOS!#REF!</f>
        <v>#REF!</v>
      </c>
      <c r="AV25" s="214" t="e">
        <f>RESULTADOS!#REF!</f>
        <v>#REF!</v>
      </c>
      <c r="AW25" s="214" t="e">
        <f>RESULTADOS!#REF!</f>
        <v>#REF!</v>
      </c>
      <c r="AX25" s="214" t="e">
        <f>RESULTADOS!#REF!</f>
        <v>#REF!</v>
      </c>
      <c r="AY25" s="214" t="e">
        <f>RESULTADOS!#REF!</f>
        <v>#REF!</v>
      </c>
      <c r="AZ25" s="214" t="e">
        <f>RESULTADOS!#REF!</f>
        <v>#REF!</v>
      </c>
      <c r="BA25" s="214" t="e">
        <f>RESULTADOS!#REF!</f>
        <v>#REF!</v>
      </c>
      <c r="BB25" s="214" t="e">
        <f>RESULTADOS!#REF!</f>
        <v>#REF!</v>
      </c>
      <c r="BC25" s="214" t="e">
        <f>RESULTADOS!#REF!</f>
        <v>#REF!</v>
      </c>
      <c r="BD25" s="214" t="e">
        <f>RESULTADOS!#REF!</f>
        <v>#REF!</v>
      </c>
      <c r="BE25" s="214" t="e">
        <f>RESULTADOS!#REF!</f>
        <v>#REF!</v>
      </c>
      <c r="BF25" s="214" t="e">
        <f>RESULTADOS!#REF!</f>
        <v>#REF!</v>
      </c>
      <c r="BG25" s="214" t="e">
        <f>RESULTADOS!#REF!</f>
        <v>#REF!</v>
      </c>
      <c r="BH25" s="214" t="e">
        <f>RESULTADOS!#REF!</f>
        <v>#REF!</v>
      </c>
      <c r="BI25" s="214" t="e">
        <f>RESULTADOS!#REF!</f>
        <v>#REF!</v>
      </c>
      <c r="BJ25" s="214" t="e">
        <f>RESULTADOS!#REF!</f>
        <v>#REF!</v>
      </c>
      <c r="BK25" s="214" t="e">
        <f>RESULTADOS!#REF!</f>
        <v>#REF!</v>
      </c>
      <c r="BL25" s="214" t="e">
        <f>RESULTADOS!#REF!</f>
        <v>#REF!</v>
      </c>
      <c r="BM25" s="214" t="e">
        <f>RESULTADOS!#REF!</f>
        <v>#REF!</v>
      </c>
      <c r="BN25" s="214" t="e">
        <f>RESULTADOS!#REF!</f>
        <v>#REF!</v>
      </c>
      <c r="BO25" s="214" t="e">
        <f>RESULTADOS!#REF!</f>
        <v>#REF!</v>
      </c>
      <c r="BP25" s="214" t="e">
        <f>RESULTADOS!#REF!</f>
        <v>#REF!</v>
      </c>
      <c r="BQ25" s="214" t="e">
        <f>RESULTADOS!#REF!</f>
        <v>#REF!</v>
      </c>
      <c r="BR25" s="214" t="e">
        <f>RESULTADOS!#REF!</f>
        <v>#REF!</v>
      </c>
      <c r="BS25" s="214" t="e">
        <f>RESULTADOS!#REF!</f>
        <v>#REF!</v>
      </c>
      <c r="BT25" s="214" t="e">
        <f>RESULTADOS!#REF!</f>
        <v>#REF!</v>
      </c>
      <c r="BU25" s="214" t="e">
        <f>RESULTADOS!#REF!</f>
        <v>#REF!</v>
      </c>
      <c r="BV25" s="214" t="e">
        <f>RESULTADOS!#REF!</f>
        <v>#REF!</v>
      </c>
      <c r="BW25" s="214" t="e">
        <f>RESULTADOS!#REF!</f>
        <v>#REF!</v>
      </c>
      <c r="BX25" s="214" t="e">
        <f>RESULTADOS!#REF!</f>
        <v>#REF!</v>
      </c>
      <c r="BY25" s="214" t="e">
        <f>RESULTADOS!#REF!</f>
        <v>#REF!</v>
      </c>
      <c r="BZ25" s="214" t="e">
        <f>RESULTADOS!#REF!</f>
        <v>#REF!</v>
      </c>
      <c r="CA25" s="214" t="e">
        <f>RESULTADOS!#REF!</f>
        <v>#REF!</v>
      </c>
      <c r="CB25" s="214" t="e">
        <f>RESULTADOS!#REF!</f>
        <v>#REF!</v>
      </c>
      <c r="CC25" s="214" t="e">
        <f>RESULTADOS!#REF!</f>
        <v>#REF!</v>
      </c>
      <c r="CD25" s="214" t="e">
        <f>RESULTADOS!#REF!</f>
        <v>#REF!</v>
      </c>
      <c r="CE25" s="214" t="e">
        <f>RESULTADOS!#REF!</f>
        <v>#REF!</v>
      </c>
      <c r="CF25" s="214" t="e">
        <f>RESULTADOS!#REF!</f>
        <v>#REF!</v>
      </c>
      <c r="CG25" s="214" t="e">
        <f>RESULTADOS!#REF!</f>
        <v>#REF!</v>
      </c>
      <c r="CH25" s="214" t="e">
        <f>RESULTADOS!#REF!</f>
        <v>#REF!</v>
      </c>
      <c r="CI25" s="214" t="e">
        <f>RESULTADOS!#REF!</f>
        <v>#REF!</v>
      </c>
      <c r="CJ25" s="214" t="e">
        <f>RESULTADOS!#REF!</f>
        <v>#REF!</v>
      </c>
      <c r="CK25" s="214" t="e">
        <f>RESULTADOS!#REF!</f>
        <v>#REF!</v>
      </c>
      <c r="CL25" s="214" t="e">
        <f>RESULTADOS!#REF!</f>
        <v>#REF!</v>
      </c>
      <c r="CM25" s="214" t="e">
        <f>RESULTADOS!#REF!</f>
        <v>#REF!</v>
      </c>
      <c r="CN25" s="214" t="e">
        <f>RESULTADOS!#REF!</f>
        <v>#REF!</v>
      </c>
      <c r="CO25" s="214" t="e">
        <f>RESULTADOS!#REF!</f>
        <v>#REF!</v>
      </c>
      <c r="CP25" s="214" t="e">
        <f>RESULTADOS!#REF!</f>
        <v>#REF!</v>
      </c>
      <c r="CQ25" s="214" t="e">
        <f>RESULTADOS!#REF!</f>
        <v>#REF!</v>
      </c>
      <c r="CR25" s="214" t="e">
        <f>RESULTADOS!#REF!</f>
        <v>#REF!</v>
      </c>
      <c r="CS25" s="214" t="e">
        <f>RESULTADOS!#REF!</f>
        <v>#REF!</v>
      </c>
      <c r="CT25" s="214" t="e">
        <f>RESULTADOS!#REF!</f>
        <v>#REF!</v>
      </c>
      <c r="CU25" s="214" t="e">
        <f>RESULTADOS!#REF!</f>
        <v>#REF!</v>
      </c>
      <c r="CV25" s="214" t="e">
        <f>RESULTADOS!#REF!</f>
        <v>#REF!</v>
      </c>
      <c r="CW25" s="214" t="e">
        <f>RESULTADOS!#REF!</f>
        <v>#REF!</v>
      </c>
      <c r="CX25" s="214" t="e">
        <f>RESULTADOS!#REF!</f>
        <v>#REF!</v>
      </c>
      <c r="CY25" s="214" t="e">
        <f>RESULTADOS!#REF!</f>
        <v>#REF!</v>
      </c>
      <c r="CZ25" s="214" t="e">
        <f>RESULTADOS!#REF!</f>
        <v>#REF!</v>
      </c>
      <c r="DA25" s="214" t="e">
        <f>RESULTADOS!#REF!</f>
        <v>#REF!</v>
      </c>
      <c r="DB25" s="214" t="e">
        <f>RESULTADOS!#REF!</f>
        <v>#REF!</v>
      </c>
      <c r="DC25" s="214" t="e">
        <f>RESULTADOS!#REF!</f>
        <v>#REF!</v>
      </c>
      <c r="DD25" s="214" t="e">
        <f>RESULTADOS!#REF!</f>
        <v>#REF!</v>
      </c>
      <c r="DE25" s="214" t="e">
        <f>RESULTADOS!#REF!</f>
        <v>#REF!</v>
      </c>
      <c r="DF25" s="214" t="e">
        <f>RESULTADOS!#REF!</f>
        <v>#REF!</v>
      </c>
      <c r="DG25" s="214" t="e">
        <f>RESULTADOS!#REF!</f>
        <v>#REF!</v>
      </c>
      <c r="DH25" s="214" t="e">
        <f>RESULTADOS!#REF!</f>
        <v>#REF!</v>
      </c>
      <c r="DI25" s="214" t="e">
        <f>RESULTADOS!#REF!</f>
        <v>#REF!</v>
      </c>
      <c r="DJ25" s="214" t="e">
        <f>RESULTADOS!#REF!</f>
        <v>#REF!</v>
      </c>
      <c r="DK25" s="214" t="e">
        <f>RESULTADOS!#REF!</f>
        <v>#REF!</v>
      </c>
      <c r="DL25" s="214" t="e">
        <f>RESULTADOS!#REF!</f>
        <v>#REF!</v>
      </c>
      <c r="DM25" s="214" t="e">
        <f>RESULTADOS!#REF!</f>
        <v>#REF!</v>
      </c>
      <c r="DN25" s="214" t="e">
        <f>RESULTADOS!#REF!</f>
        <v>#REF!</v>
      </c>
      <c r="DO25" s="217" t="e">
        <f>RESULTADOS!#REF!</f>
        <v>#REF!</v>
      </c>
      <c r="DP25" s="217" t="e">
        <f>RESULTADOS!#REF!</f>
        <v>#REF!</v>
      </c>
      <c r="DQ25" s="217" t="e">
        <f t="shared" si="1"/>
        <v>#REF!</v>
      </c>
      <c r="DR25" s="217" t="str">
        <f t="array" ref="DR25">IFERROR(INDEX('03.Muestra'!$E$8:$E$17,SMALL(IF("Documento no web"='03.Muestra'!$D$8:$D$17,ROW('03.Muestra'!$E$8:$E$17)-MIN(ROW('03.Muestra'!$D$8:$D$17))+1,""),ROW()-2)),"")</f>
        <v/>
      </c>
      <c r="DS25" s="217" t="e">
        <f>RESULTADOS!#REF!</f>
        <v>#REF!</v>
      </c>
      <c r="DT25" s="217" t="str">
        <f t="array" ref="DT25">IFERROR(INDEX('03.Muestra'!$G$8:$G$17,SMALL(IF("Documento no web"='03.Muestra'!$D$8:$D$17,ROW('03.Muestra'!$G$8:$G$17)-MIN(ROW('03.Muestra'!$D$8:$D$17))+1,""),ROW()-2)),"")</f>
        <v/>
      </c>
      <c r="DU25" s="221" t="str">
        <f t="array" ref="DU25">IFERROR(INDEX('03.Muestra'!$H$8:$H$17,SMALL(IF("Documento no web"='03.Muestra'!$D$8:$D$17,ROW('03.Muestra'!$H$8:$H$17)-MIN(ROW('03.Muestra'!$D$8:$D$17))+1,""),ROW()-2)),"")</f>
        <v/>
      </c>
      <c r="DV25" s="214" t="e">
        <f>RESULTADOS!#REF!</f>
        <v>#REF!</v>
      </c>
      <c r="DW25" s="214" t="e">
        <f>RESULTADOS!#REF!</f>
        <v>#REF!</v>
      </c>
      <c r="DX25" s="214" t="e">
        <f>RESULTADOS!#REF!</f>
        <v>#REF!</v>
      </c>
      <c r="DY25" s="214" t="e">
        <f>RESULTADOS!#REF!</f>
        <v>#REF!</v>
      </c>
      <c r="DZ25" s="214" t="e">
        <f>RESULTADOS!#REF!</f>
        <v>#REF!</v>
      </c>
      <c r="EA25" s="214" t="e">
        <f>RESULTADOS!#REF!</f>
        <v>#REF!</v>
      </c>
      <c r="EB25" s="214" t="e">
        <f>RESULTADOS!#REF!</f>
        <v>#REF!</v>
      </c>
      <c r="EC25" s="214" t="e">
        <f>RESULTADOS!#REF!</f>
        <v>#REF!</v>
      </c>
      <c r="ED25" s="214" t="e">
        <f>RESULTADOS!#REF!</f>
        <v>#REF!</v>
      </c>
      <c r="EE25" s="214" t="e">
        <f>RESULTADOS!#REF!</f>
        <v>#REF!</v>
      </c>
      <c r="EF25" s="214" t="e">
        <f>RESULTADOS!#REF!</f>
        <v>#REF!</v>
      </c>
      <c r="EG25" s="214" t="e">
        <f>RESULTADOS!#REF!</f>
        <v>#REF!</v>
      </c>
      <c r="EH25" s="214" t="e">
        <f>RESULTADOS!#REF!</f>
        <v>#REF!</v>
      </c>
      <c r="EI25" s="214" t="e">
        <f>RESULTADOS!#REF!</f>
        <v>#REF!</v>
      </c>
      <c r="EJ25" s="214" t="e">
        <f>RESULTADOS!#REF!</f>
        <v>#REF!</v>
      </c>
      <c r="EK25" s="214" t="e">
        <f>RESULTADOS!#REF!</f>
        <v>#REF!</v>
      </c>
      <c r="EL25" s="214" t="e">
        <f>RESULTADOS!#REF!</f>
        <v>#REF!</v>
      </c>
      <c r="EM25" s="214" t="e">
        <f>RESULTADOS!#REF!</f>
        <v>#REF!</v>
      </c>
      <c r="EN25" s="214" t="e">
        <f>RESULTADOS!#REF!</f>
        <v>#REF!</v>
      </c>
      <c r="EO25" s="214" t="e">
        <f>RESULTADOS!#REF!</f>
        <v>#REF!</v>
      </c>
      <c r="EP25" s="214" t="e">
        <f>RESULTADOS!#REF!</f>
        <v>#REF!</v>
      </c>
      <c r="EQ25" s="214" t="e">
        <f>RESULTADOS!#REF!</f>
        <v>#REF!</v>
      </c>
      <c r="ER25" s="214" t="e">
        <f>RESULTADOS!#REF!</f>
        <v>#REF!</v>
      </c>
      <c r="ES25" s="214" t="e">
        <f>RESULTADOS!#REF!</f>
        <v>#REF!</v>
      </c>
      <c r="ET25" s="214" t="e">
        <f>RESULTADOS!#REF!</f>
        <v>#REF!</v>
      </c>
      <c r="EU25" s="214" t="e">
        <f>RESULTADOS!#REF!</f>
        <v>#REF!</v>
      </c>
      <c r="EV25" s="214" t="e">
        <f>RESULTADOS!#REF!</f>
        <v>#REF!</v>
      </c>
      <c r="EW25" s="214" t="e">
        <f>RESULTADOS!#REF!</f>
        <v>#REF!</v>
      </c>
      <c r="EX25" s="214" t="e">
        <f>RESULTADOS!#REF!</f>
        <v>#REF!</v>
      </c>
      <c r="EY25" s="214" t="e">
        <f>RESULTADOS!#REF!</f>
        <v>#REF!</v>
      </c>
      <c r="EZ25" s="214" t="e">
        <f>RESULTADOS!#REF!</f>
        <v>#REF!</v>
      </c>
      <c r="FA25" s="214" t="e">
        <f>RESULTADOS!#REF!</f>
        <v>#REF!</v>
      </c>
      <c r="FB25" s="214" t="e">
        <f>RESULTADOS!#REF!</f>
        <v>#REF!</v>
      </c>
      <c r="FC25" s="214" t="e">
        <f>RESULTADOS!#REF!</f>
        <v>#REF!</v>
      </c>
      <c r="FD25" s="214" t="e">
        <f>RESULTADOS!#REF!</f>
        <v>#REF!</v>
      </c>
      <c r="FE25" s="214" t="e">
        <f>RESULTADOS!#REF!</f>
        <v>#REF!</v>
      </c>
      <c r="FF25" s="214" t="e">
        <f>RESULTADOS!#REF!</f>
        <v>#REF!</v>
      </c>
      <c r="FG25" s="214" t="e">
        <f>RESULTADOS!#REF!</f>
        <v>#REF!</v>
      </c>
      <c r="FH25" s="214" t="e">
        <f>RESULTADOS!#REF!</f>
        <v>#REF!</v>
      </c>
      <c r="FI25" s="214" t="e">
        <f>RESULTADOS!#REF!</f>
        <v>#REF!</v>
      </c>
      <c r="FJ25" s="214" t="e">
        <f>RESULTADOS!#REF!</f>
        <v>#REF!</v>
      </c>
      <c r="FK25" s="214" t="e">
        <f>RESULTADOS!#REF!</f>
        <v>#REF!</v>
      </c>
      <c r="FL25" s="214" t="e">
        <f>RESULTADOS!#REF!</f>
        <v>#REF!</v>
      </c>
      <c r="FM25" s="214" t="e">
        <f>RESULTADOS!#REF!</f>
        <v>#REF!</v>
      </c>
      <c r="FN25" s="214" t="e">
        <f>RESULTADOS!#REF!</f>
        <v>#REF!</v>
      </c>
    </row>
    <row r="26" spans="3:170" ht="12.75" customHeight="1">
      <c r="C26" s="213" t="s">
        <v>448</v>
      </c>
      <c r="D26" s="215" t="e">
        <f>'01.Definición de ámbito'!#REF!</f>
        <v>#REF!</v>
      </c>
      <c r="K26" s="203" t="s">
        <v>270</v>
      </c>
      <c r="L26" s="217">
        <f ca="1">RESULTADOS!P11</f>
        <v>0</v>
      </c>
      <c r="M26" s="225">
        <f ca="1">RESULTADOS!Q11</f>
        <v>0</v>
      </c>
      <c r="T26" s="217" t="e">
        <f>RESULTADOS!#REF!</f>
        <v>#REF!</v>
      </c>
      <c r="U26" s="217" t="e">
        <f>RESULTADOS!#REF!</f>
        <v>#REF!</v>
      </c>
      <c r="V26" s="217" t="e">
        <f t="shared" si="0"/>
        <v>#REF!</v>
      </c>
      <c r="W26" s="217"/>
      <c r="X26" s="217" t="e">
        <f>RESULTADOS!#REF!</f>
        <v>#REF!</v>
      </c>
      <c r="Y26" s="217"/>
      <c r="Z26" s="221"/>
      <c r="AA26" s="214" t="e">
        <f>RESULTADOS!#REF!</f>
        <v>#REF!</v>
      </c>
      <c r="AB26" s="214" t="e">
        <f>RESULTADOS!#REF!</f>
        <v>#REF!</v>
      </c>
      <c r="AC26" s="214" t="e">
        <f>RESULTADOS!#REF!</f>
        <v>#REF!</v>
      </c>
      <c r="AD26" s="214" t="e">
        <f>RESULTADOS!#REF!</f>
        <v>#REF!</v>
      </c>
      <c r="AE26" s="214" t="e">
        <f>RESULTADOS!#REF!</f>
        <v>#REF!</v>
      </c>
      <c r="AF26" s="214" t="e">
        <f>RESULTADOS!#REF!</f>
        <v>#REF!</v>
      </c>
      <c r="AG26" s="214" t="e">
        <f>RESULTADOS!#REF!</f>
        <v>#REF!</v>
      </c>
      <c r="AH26" s="214" t="e">
        <f>RESULTADOS!#REF!</f>
        <v>#REF!</v>
      </c>
      <c r="AI26" s="214" t="e">
        <f>RESULTADOS!#REF!</f>
        <v>#REF!</v>
      </c>
      <c r="AJ26" s="214" t="e">
        <f>RESULTADOS!#REF!</f>
        <v>#REF!</v>
      </c>
      <c r="AK26" s="214" t="e">
        <f>RESULTADOS!#REF!</f>
        <v>#REF!</v>
      </c>
      <c r="AL26" s="214" t="e">
        <f>RESULTADOS!#REF!</f>
        <v>#REF!</v>
      </c>
      <c r="AM26" s="214" t="e">
        <f>RESULTADOS!#REF!</f>
        <v>#REF!</v>
      </c>
      <c r="AN26" s="214" t="e">
        <f>RESULTADOS!#REF!</f>
        <v>#REF!</v>
      </c>
      <c r="AO26" s="214" t="e">
        <f>RESULTADOS!#REF!</f>
        <v>#REF!</v>
      </c>
      <c r="AP26" s="214" t="e">
        <f>RESULTADOS!#REF!</f>
        <v>#REF!</v>
      </c>
      <c r="AQ26" s="214" t="e">
        <f>RESULTADOS!#REF!</f>
        <v>#REF!</v>
      </c>
      <c r="AR26" s="214" t="e">
        <f>RESULTADOS!#REF!</f>
        <v>#REF!</v>
      </c>
      <c r="AS26" s="214" t="e">
        <f>RESULTADOS!#REF!</f>
        <v>#REF!</v>
      </c>
      <c r="AT26" s="214" t="e">
        <f>RESULTADOS!#REF!</f>
        <v>#REF!</v>
      </c>
      <c r="AU26" s="214" t="e">
        <f>RESULTADOS!#REF!</f>
        <v>#REF!</v>
      </c>
      <c r="AV26" s="214" t="e">
        <f>RESULTADOS!#REF!</f>
        <v>#REF!</v>
      </c>
      <c r="AW26" s="214" t="e">
        <f>RESULTADOS!#REF!</f>
        <v>#REF!</v>
      </c>
      <c r="AX26" s="214" t="e">
        <f>RESULTADOS!#REF!</f>
        <v>#REF!</v>
      </c>
      <c r="AY26" s="214" t="e">
        <f>RESULTADOS!#REF!</f>
        <v>#REF!</v>
      </c>
      <c r="AZ26" s="214" t="e">
        <f>RESULTADOS!#REF!</f>
        <v>#REF!</v>
      </c>
      <c r="BA26" s="214" t="e">
        <f>RESULTADOS!#REF!</f>
        <v>#REF!</v>
      </c>
      <c r="BB26" s="214" t="e">
        <f>RESULTADOS!#REF!</f>
        <v>#REF!</v>
      </c>
      <c r="BC26" s="214" t="e">
        <f>RESULTADOS!#REF!</f>
        <v>#REF!</v>
      </c>
      <c r="BD26" s="214" t="e">
        <f>RESULTADOS!#REF!</f>
        <v>#REF!</v>
      </c>
      <c r="BE26" s="214" t="e">
        <f>RESULTADOS!#REF!</f>
        <v>#REF!</v>
      </c>
      <c r="BF26" s="214" t="e">
        <f>RESULTADOS!#REF!</f>
        <v>#REF!</v>
      </c>
      <c r="BG26" s="214" t="e">
        <f>RESULTADOS!#REF!</f>
        <v>#REF!</v>
      </c>
      <c r="BH26" s="214" t="e">
        <f>RESULTADOS!#REF!</f>
        <v>#REF!</v>
      </c>
      <c r="BI26" s="214" t="e">
        <f>RESULTADOS!#REF!</f>
        <v>#REF!</v>
      </c>
      <c r="BJ26" s="214" t="e">
        <f>RESULTADOS!#REF!</f>
        <v>#REF!</v>
      </c>
      <c r="BK26" s="214" t="e">
        <f>RESULTADOS!#REF!</f>
        <v>#REF!</v>
      </c>
      <c r="BL26" s="214" t="e">
        <f>RESULTADOS!#REF!</f>
        <v>#REF!</v>
      </c>
      <c r="BM26" s="214" t="e">
        <f>RESULTADOS!#REF!</f>
        <v>#REF!</v>
      </c>
      <c r="BN26" s="214" t="e">
        <f>RESULTADOS!#REF!</f>
        <v>#REF!</v>
      </c>
      <c r="BO26" s="214" t="e">
        <f>RESULTADOS!#REF!</f>
        <v>#REF!</v>
      </c>
      <c r="BP26" s="214" t="e">
        <f>RESULTADOS!#REF!</f>
        <v>#REF!</v>
      </c>
      <c r="BQ26" s="214" t="e">
        <f>RESULTADOS!#REF!</f>
        <v>#REF!</v>
      </c>
      <c r="BR26" s="214" t="e">
        <f>RESULTADOS!#REF!</f>
        <v>#REF!</v>
      </c>
      <c r="BS26" s="214" t="e">
        <f>RESULTADOS!#REF!</f>
        <v>#REF!</v>
      </c>
      <c r="BT26" s="214" t="e">
        <f>RESULTADOS!#REF!</f>
        <v>#REF!</v>
      </c>
      <c r="BU26" s="214" t="e">
        <f>RESULTADOS!#REF!</f>
        <v>#REF!</v>
      </c>
      <c r="BV26" s="214" t="e">
        <f>RESULTADOS!#REF!</f>
        <v>#REF!</v>
      </c>
      <c r="BW26" s="214" t="e">
        <f>RESULTADOS!#REF!</f>
        <v>#REF!</v>
      </c>
      <c r="BX26" s="214" t="e">
        <f>RESULTADOS!#REF!</f>
        <v>#REF!</v>
      </c>
      <c r="BY26" s="214" t="e">
        <f>RESULTADOS!#REF!</f>
        <v>#REF!</v>
      </c>
      <c r="BZ26" s="214" t="e">
        <f>RESULTADOS!#REF!</f>
        <v>#REF!</v>
      </c>
      <c r="CA26" s="214" t="e">
        <f>RESULTADOS!#REF!</f>
        <v>#REF!</v>
      </c>
      <c r="CB26" s="214" t="e">
        <f>RESULTADOS!#REF!</f>
        <v>#REF!</v>
      </c>
      <c r="CC26" s="214" t="e">
        <f>RESULTADOS!#REF!</f>
        <v>#REF!</v>
      </c>
      <c r="CD26" s="214" t="e">
        <f>RESULTADOS!#REF!</f>
        <v>#REF!</v>
      </c>
      <c r="CE26" s="214" t="e">
        <f>RESULTADOS!#REF!</f>
        <v>#REF!</v>
      </c>
      <c r="CF26" s="214" t="e">
        <f>RESULTADOS!#REF!</f>
        <v>#REF!</v>
      </c>
      <c r="CG26" s="214" t="e">
        <f>RESULTADOS!#REF!</f>
        <v>#REF!</v>
      </c>
      <c r="CH26" s="214" t="e">
        <f>RESULTADOS!#REF!</f>
        <v>#REF!</v>
      </c>
      <c r="CI26" s="214" t="e">
        <f>RESULTADOS!#REF!</f>
        <v>#REF!</v>
      </c>
      <c r="CJ26" s="214" t="e">
        <f>RESULTADOS!#REF!</f>
        <v>#REF!</v>
      </c>
      <c r="CK26" s="214" t="e">
        <f>RESULTADOS!#REF!</f>
        <v>#REF!</v>
      </c>
      <c r="CL26" s="214" t="e">
        <f>RESULTADOS!#REF!</f>
        <v>#REF!</v>
      </c>
      <c r="CM26" s="214" t="e">
        <f>RESULTADOS!#REF!</f>
        <v>#REF!</v>
      </c>
      <c r="CN26" s="214" t="e">
        <f>RESULTADOS!#REF!</f>
        <v>#REF!</v>
      </c>
      <c r="CO26" s="214" t="e">
        <f>RESULTADOS!#REF!</f>
        <v>#REF!</v>
      </c>
      <c r="CP26" s="214" t="e">
        <f>RESULTADOS!#REF!</f>
        <v>#REF!</v>
      </c>
      <c r="CQ26" s="214" t="e">
        <f>RESULTADOS!#REF!</f>
        <v>#REF!</v>
      </c>
      <c r="CR26" s="214" t="e">
        <f>RESULTADOS!#REF!</f>
        <v>#REF!</v>
      </c>
      <c r="CS26" s="214" t="e">
        <f>RESULTADOS!#REF!</f>
        <v>#REF!</v>
      </c>
      <c r="CT26" s="214" t="e">
        <f>RESULTADOS!#REF!</f>
        <v>#REF!</v>
      </c>
      <c r="CU26" s="214" t="e">
        <f>RESULTADOS!#REF!</f>
        <v>#REF!</v>
      </c>
      <c r="CV26" s="214" t="e">
        <f>RESULTADOS!#REF!</f>
        <v>#REF!</v>
      </c>
      <c r="CW26" s="214" t="e">
        <f>RESULTADOS!#REF!</f>
        <v>#REF!</v>
      </c>
      <c r="CX26" s="214" t="e">
        <f>RESULTADOS!#REF!</f>
        <v>#REF!</v>
      </c>
      <c r="CY26" s="214" t="e">
        <f>RESULTADOS!#REF!</f>
        <v>#REF!</v>
      </c>
      <c r="CZ26" s="214" t="e">
        <f>RESULTADOS!#REF!</f>
        <v>#REF!</v>
      </c>
      <c r="DA26" s="214" t="e">
        <f>RESULTADOS!#REF!</f>
        <v>#REF!</v>
      </c>
      <c r="DB26" s="214" t="e">
        <f>RESULTADOS!#REF!</f>
        <v>#REF!</v>
      </c>
      <c r="DC26" s="214" t="e">
        <f>RESULTADOS!#REF!</f>
        <v>#REF!</v>
      </c>
      <c r="DD26" s="214" t="e">
        <f>RESULTADOS!#REF!</f>
        <v>#REF!</v>
      </c>
      <c r="DE26" s="214" t="e">
        <f>RESULTADOS!#REF!</f>
        <v>#REF!</v>
      </c>
      <c r="DF26" s="214" t="e">
        <f>RESULTADOS!#REF!</f>
        <v>#REF!</v>
      </c>
      <c r="DG26" s="214" t="e">
        <f>RESULTADOS!#REF!</f>
        <v>#REF!</v>
      </c>
      <c r="DH26" s="214" t="e">
        <f>RESULTADOS!#REF!</f>
        <v>#REF!</v>
      </c>
      <c r="DI26" s="214" t="e">
        <f>RESULTADOS!#REF!</f>
        <v>#REF!</v>
      </c>
      <c r="DJ26" s="214" t="e">
        <f>RESULTADOS!#REF!</f>
        <v>#REF!</v>
      </c>
      <c r="DK26" s="214" t="e">
        <f>RESULTADOS!#REF!</f>
        <v>#REF!</v>
      </c>
      <c r="DL26" s="214" t="e">
        <f>RESULTADOS!#REF!</f>
        <v>#REF!</v>
      </c>
      <c r="DM26" s="214" t="e">
        <f>RESULTADOS!#REF!</f>
        <v>#REF!</v>
      </c>
      <c r="DN26" s="214" t="e">
        <f>RESULTADOS!#REF!</f>
        <v>#REF!</v>
      </c>
      <c r="DO26" s="217" t="e">
        <f>RESULTADOS!#REF!</f>
        <v>#REF!</v>
      </c>
      <c r="DP26" s="217" t="e">
        <f>RESULTADOS!#REF!</f>
        <v>#REF!</v>
      </c>
      <c r="DQ26" s="217" t="e">
        <f t="shared" si="1"/>
        <v>#REF!</v>
      </c>
      <c r="DR26" s="217" t="str">
        <f t="array" ref="DR26">IFERROR(INDEX('03.Muestra'!$E$8:$E$17,SMALL(IF("Documento no web"='03.Muestra'!$D$8:$D$17,ROW('03.Muestra'!$E$8:$E$17)-MIN(ROW('03.Muestra'!$D$8:$D$17))+1,""),ROW()-2)),"")</f>
        <v/>
      </c>
      <c r="DS26" s="217" t="e">
        <f>RESULTADOS!#REF!</f>
        <v>#REF!</v>
      </c>
      <c r="DT26" s="217" t="str">
        <f t="array" ref="DT26">IFERROR(INDEX('03.Muestra'!$G$8:$G$17,SMALL(IF("Documento no web"='03.Muestra'!$D$8:$D$17,ROW('03.Muestra'!$G$8:$G$17)-MIN(ROW('03.Muestra'!$D$8:$D$17))+1,""),ROW()-2)),"")</f>
        <v/>
      </c>
      <c r="DU26" s="221" t="str">
        <f t="array" ref="DU26">IFERROR(INDEX('03.Muestra'!$H$8:$H$17,SMALL(IF("Documento no web"='03.Muestra'!$D$8:$D$17,ROW('03.Muestra'!$H$8:$H$17)-MIN(ROW('03.Muestra'!$D$8:$D$17))+1,""),ROW()-2)),"")</f>
        <v/>
      </c>
      <c r="DV26" s="214" t="e">
        <f>RESULTADOS!#REF!</f>
        <v>#REF!</v>
      </c>
      <c r="DW26" s="214" t="e">
        <f>RESULTADOS!#REF!</f>
        <v>#REF!</v>
      </c>
      <c r="DX26" s="214" t="e">
        <f>RESULTADOS!#REF!</f>
        <v>#REF!</v>
      </c>
      <c r="DY26" s="214" t="e">
        <f>RESULTADOS!#REF!</f>
        <v>#REF!</v>
      </c>
      <c r="DZ26" s="214" t="e">
        <f>RESULTADOS!#REF!</f>
        <v>#REF!</v>
      </c>
      <c r="EA26" s="214" t="e">
        <f>RESULTADOS!#REF!</f>
        <v>#REF!</v>
      </c>
      <c r="EB26" s="214" t="e">
        <f>RESULTADOS!#REF!</f>
        <v>#REF!</v>
      </c>
      <c r="EC26" s="214" t="e">
        <f>RESULTADOS!#REF!</f>
        <v>#REF!</v>
      </c>
      <c r="ED26" s="214" t="e">
        <f>RESULTADOS!#REF!</f>
        <v>#REF!</v>
      </c>
      <c r="EE26" s="214" t="e">
        <f>RESULTADOS!#REF!</f>
        <v>#REF!</v>
      </c>
      <c r="EF26" s="214" t="e">
        <f>RESULTADOS!#REF!</f>
        <v>#REF!</v>
      </c>
      <c r="EG26" s="214" t="e">
        <f>RESULTADOS!#REF!</f>
        <v>#REF!</v>
      </c>
      <c r="EH26" s="214" t="e">
        <f>RESULTADOS!#REF!</f>
        <v>#REF!</v>
      </c>
      <c r="EI26" s="214" t="e">
        <f>RESULTADOS!#REF!</f>
        <v>#REF!</v>
      </c>
      <c r="EJ26" s="214" t="e">
        <f>RESULTADOS!#REF!</f>
        <v>#REF!</v>
      </c>
      <c r="EK26" s="214" t="e">
        <f>RESULTADOS!#REF!</f>
        <v>#REF!</v>
      </c>
      <c r="EL26" s="214" t="e">
        <f>RESULTADOS!#REF!</f>
        <v>#REF!</v>
      </c>
      <c r="EM26" s="214" t="e">
        <f>RESULTADOS!#REF!</f>
        <v>#REF!</v>
      </c>
      <c r="EN26" s="214" t="e">
        <f>RESULTADOS!#REF!</f>
        <v>#REF!</v>
      </c>
      <c r="EO26" s="214" t="e">
        <f>RESULTADOS!#REF!</f>
        <v>#REF!</v>
      </c>
      <c r="EP26" s="214" t="e">
        <f>RESULTADOS!#REF!</f>
        <v>#REF!</v>
      </c>
      <c r="EQ26" s="214" t="e">
        <f>RESULTADOS!#REF!</f>
        <v>#REF!</v>
      </c>
      <c r="ER26" s="214" t="e">
        <f>RESULTADOS!#REF!</f>
        <v>#REF!</v>
      </c>
      <c r="ES26" s="214" t="e">
        <f>RESULTADOS!#REF!</f>
        <v>#REF!</v>
      </c>
      <c r="ET26" s="214" t="e">
        <f>RESULTADOS!#REF!</f>
        <v>#REF!</v>
      </c>
      <c r="EU26" s="214" t="e">
        <f>RESULTADOS!#REF!</f>
        <v>#REF!</v>
      </c>
      <c r="EV26" s="214" t="e">
        <f>RESULTADOS!#REF!</f>
        <v>#REF!</v>
      </c>
      <c r="EW26" s="214" t="e">
        <f>RESULTADOS!#REF!</f>
        <v>#REF!</v>
      </c>
      <c r="EX26" s="214" t="e">
        <f>RESULTADOS!#REF!</f>
        <v>#REF!</v>
      </c>
      <c r="EY26" s="214" t="e">
        <f>RESULTADOS!#REF!</f>
        <v>#REF!</v>
      </c>
      <c r="EZ26" s="214" t="e">
        <f>RESULTADOS!#REF!</f>
        <v>#REF!</v>
      </c>
      <c r="FA26" s="214" t="e">
        <f>RESULTADOS!#REF!</f>
        <v>#REF!</v>
      </c>
      <c r="FB26" s="214" t="e">
        <f>RESULTADOS!#REF!</f>
        <v>#REF!</v>
      </c>
      <c r="FC26" s="214" t="e">
        <f>RESULTADOS!#REF!</f>
        <v>#REF!</v>
      </c>
      <c r="FD26" s="214" t="e">
        <f>RESULTADOS!#REF!</f>
        <v>#REF!</v>
      </c>
      <c r="FE26" s="214" t="e">
        <f>RESULTADOS!#REF!</f>
        <v>#REF!</v>
      </c>
      <c r="FF26" s="214" t="e">
        <f>RESULTADOS!#REF!</f>
        <v>#REF!</v>
      </c>
      <c r="FG26" s="214" t="e">
        <f>RESULTADOS!#REF!</f>
        <v>#REF!</v>
      </c>
      <c r="FH26" s="214" t="e">
        <f>RESULTADOS!#REF!</f>
        <v>#REF!</v>
      </c>
      <c r="FI26" s="214" t="e">
        <f>RESULTADOS!#REF!</f>
        <v>#REF!</v>
      </c>
      <c r="FJ26" s="214" t="e">
        <f>RESULTADOS!#REF!</f>
        <v>#REF!</v>
      </c>
      <c r="FK26" s="214" t="e">
        <f>RESULTADOS!#REF!</f>
        <v>#REF!</v>
      </c>
      <c r="FL26" s="214" t="e">
        <f>RESULTADOS!#REF!</f>
        <v>#REF!</v>
      </c>
      <c r="FM26" s="214" t="e">
        <f>RESULTADOS!#REF!</f>
        <v>#REF!</v>
      </c>
      <c r="FN26" s="214" t="e">
        <f>RESULTADOS!#REF!</f>
        <v>#REF!</v>
      </c>
    </row>
    <row r="27" spans="3:170" ht="12.75" customHeight="1">
      <c r="C27" s="213"/>
      <c r="T27" s="217" t="e">
        <f>RESULTADOS!#REF!</f>
        <v>#REF!</v>
      </c>
      <c r="U27" s="217" t="e">
        <f>RESULTADOS!#REF!</f>
        <v>#REF!</v>
      </c>
      <c r="V27" s="217" t="e">
        <f t="shared" si="0"/>
        <v>#REF!</v>
      </c>
      <c r="W27" s="217"/>
      <c r="X27" s="217" t="e">
        <f>RESULTADOS!#REF!</f>
        <v>#REF!</v>
      </c>
      <c r="Y27" s="217"/>
      <c r="Z27" s="221"/>
      <c r="AA27" s="214" t="e">
        <f>RESULTADOS!#REF!</f>
        <v>#REF!</v>
      </c>
      <c r="AB27" s="214" t="e">
        <f>RESULTADOS!#REF!</f>
        <v>#REF!</v>
      </c>
      <c r="AC27" s="214" t="e">
        <f>RESULTADOS!#REF!</f>
        <v>#REF!</v>
      </c>
      <c r="AD27" s="214" t="e">
        <f>RESULTADOS!#REF!</f>
        <v>#REF!</v>
      </c>
      <c r="AE27" s="214" t="e">
        <f>RESULTADOS!#REF!</f>
        <v>#REF!</v>
      </c>
      <c r="AF27" s="214" t="e">
        <f>RESULTADOS!#REF!</f>
        <v>#REF!</v>
      </c>
      <c r="AG27" s="214" t="e">
        <f>RESULTADOS!#REF!</f>
        <v>#REF!</v>
      </c>
      <c r="AH27" s="214" t="e">
        <f>RESULTADOS!#REF!</f>
        <v>#REF!</v>
      </c>
      <c r="AI27" s="214" t="e">
        <f>RESULTADOS!#REF!</f>
        <v>#REF!</v>
      </c>
      <c r="AJ27" s="214" t="e">
        <f>RESULTADOS!#REF!</f>
        <v>#REF!</v>
      </c>
      <c r="AK27" s="214" t="e">
        <f>RESULTADOS!#REF!</f>
        <v>#REF!</v>
      </c>
      <c r="AL27" s="214" t="e">
        <f>RESULTADOS!#REF!</f>
        <v>#REF!</v>
      </c>
      <c r="AM27" s="214" t="e">
        <f>RESULTADOS!#REF!</f>
        <v>#REF!</v>
      </c>
      <c r="AN27" s="214" t="e">
        <f>RESULTADOS!#REF!</f>
        <v>#REF!</v>
      </c>
      <c r="AO27" s="214" t="e">
        <f>RESULTADOS!#REF!</f>
        <v>#REF!</v>
      </c>
      <c r="AP27" s="214" t="e">
        <f>RESULTADOS!#REF!</f>
        <v>#REF!</v>
      </c>
      <c r="AQ27" s="214" t="e">
        <f>RESULTADOS!#REF!</f>
        <v>#REF!</v>
      </c>
      <c r="AR27" s="214" t="e">
        <f>RESULTADOS!#REF!</f>
        <v>#REF!</v>
      </c>
      <c r="AS27" s="214" t="e">
        <f>RESULTADOS!#REF!</f>
        <v>#REF!</v>
      </c>
      <c r="AT27" s="214" t="e">
        <f>RESULTADOS!#REF!</f>
        <v>#REF!</v>
      </c>
      <c r="AU27" s="214" t="e">
        <f>RESULTADOS!#REF!</f>
        <v>#REF!</v>
      </c>
      <c r="AV27" s="214" t="e">
        <f>RESULTADOS!#REF!</f>
        <v>#REF!</v>
      </c>
      <c r="AW27" s="214" t="e">
        <f>RESULTADOS!#REF!</f>
        <v>#REF!</v>
      </c>
      <c r="AX27" s="214" t="e">
        <f>RESULTADOS!#REF!</f>
        <v>#REF!</v>
      </c>
      <c r="AY27" s="214" t="e">
        <f>RESULTADOS!#REF!</f>
        <v>#REF!</v>
      </c>
      <c r="AZ27" s="214" t="e">
        <f>RESULTADOS!#REF!</f>
        <v>#REF!</v>
      </c>
      <c r="BA27" s="214" t="e">
        <f>RESULTADOS!#REF!</f>
        <v>#REF!</v>
      </c>
      <c r="BB27" s="214" t="e">
        <f>RESULTADOS!#REF!</f>
        <v>#REF!</v>
      </c>
      <c r="BC27" s="214" t="e">
        <f>RESULTADOS!#REF!</f>
        <v>#REF!</v>
      </c>
      <c r="BD27" s="214" t="e">
        <f>RESULTADOS!#REF!</f>
        <v>#REF!</v>
      </c>
      <c r="BE27" s="214" t="e">
        <f>RESULTADOS!#REF!</f>
        <v>#REF!</v>
      </c>
      <c r="BF27" s="214" t="e">
        <f>RESULTADOS!#REF!</f>
        <v>#REF!</v>
      </c>
      <c r="BG27" s="214" t="e">
        <f>RESULTADOS!#REF!</f>
        <v>#REF!</v>
      </c>
      <c r="BH27" s="214" t="e">
        <f>RESULTADOS!#REF!</f>
        <v>#REF!</v>
      </c>
      <c r="BI27" s="214" t="e">
        <f>RESULTADOS!#REF!</f>
        <v>#REF!</v>
      </c>
      <c r="BJ27" s="214" t="e">
        <f>RESULTADOS!#REF!</f>
        <v>#REF!</v>
      </c>
      <c r="BK27" s="214" t="e">
        <f>RESULTADOS!#REF!</f>
        <v>#REF!</v>
      </c>
      <c r="BL27" s="214" t="e">
        <f>RESULTADOS!#REF!</f>
        <v>#REF!</v>
      </c>
      <c r="BM27" s="214" t="e">
        <f>RESULTADOS!#REF!</f>
        <v>#REF!</v>
      </c>
      <c r="BN27" s="214" t="e">
        <f>RESULTADOS!#REF!</f>
        <v>#REF!</v>
      </c>
      <c r="BO27" s="214" t="e">
        <f>RESULTADOS!#REF!</f>
        <v>#REF!</v>
      </c>
      <c r="BP27" s="214" t="e">
        <f>RESULTADOS!#REF!</f>
        <v>#REF!</v>
      </c>
      <c r="BQ27" s="214" t="e">
        <f>RESULTADOS!#REF!</f>
        <v>#REF!</v>
      </c>
      <c r="BR27" s="214" t="e">
        <f>RESULTADOS!#REF!</f>
        <v>#REF!</v>
      </c>
      <c r="BS27" s="214" t="e">
        <f>RESULTADOS!#REF!</f>
        <v>#REF!</v>
      </c>
      <c r="BT27" s="214" t="e">
        <f>RESULTADOS!#REF!</f>
        <v>#REF!</v>
      </c>
      <c r="BU27" s="214" t="e">
        <f>RESULTADOS!#REF!</f>
        <v>#REF!</v>
      </c>
      <c r="BV27" s="214" t="e">
        <f>RESULTADOS!#REF!</f>
        <v>#REF!</v>
      </c>
      <c r="BW27" s="214" t="e">
        <f>RESULTADOS!#REF!</f>
        <v>#REF!</v>
      </c>
      <c r="BX27" s="214" t="e">
        <f>RESULTADOS!#REF!</f>
        <v>#REF!</v>
      </c>
      <c r="BY27" s="214" t="e">
        <f>RESULTADOS!#REF!</f>
        <v>#REF!</v>
      </c>
      <c r="BZ27" s="214" t="e">
        <f>RESULTADOS!#REF!</f>
        <v>#REF!</v>
      </c>
      <c r="CA27" s="214" t="e">
        <f>RESULTADOS!#REF!</f>
        <v>#REF!</v>
      </c>
      <c r="CB27" s="214" t="e">
        <f>RESULTADOS!#REF!</f>
        <v>#REF!</v>
      </c>
      <c r="CC27" s="214" t="e">
        <f>RESULTADOS!#REF!</f>
        <v>#REF!</v>
      </c>
      <c r="CD27" s="214" t="e">
        <f>RESULTADOS!#REF!</f>
        <v>#REF!</v>
      </c>
      <c r="CE27" s="214" t="e">
        <f>RESULTADOS!#REF!</f>
        <v>#REF!</v>
      </c>
      <c r="CF27" s="214" t="e">
        <f>RESULTADOS!#REF!</f>
        <v>#REF!</v>
      </c>
      <c r="CG27" s="214" t="e">
        <f>RESULTADOS!#REF!</f>
        <v>#REF!</v>
      </c>
      <c r="CH27" s="214" t="e">
        <f>RESULTADOS!#REF!</f>
        <v>#REF!</v>
      </c>
      <c r="CI27" s="214" t="e">
        <f>RESULTADOS!#REF!</f>
        <v>#REF!</v>
      </c>
      <c r="CJ27" s="214" t="e">
        <f>RESULTADOS!#REF!</f>
        <v>#REF!</v>
      </c>
      <c r="CK27" s="214" t="e">
        <f>RESULTADOS!#REF!</f>
        <v>#REF!</v>
      </c>
      <c r="CL27" s="214" t="e">
        <f>RESULTADOS!#REF!</f>
        <v>#REF!</v>
      </c>
      <c r="CM27" s="214" t="e">
        <f>RESULTADOS!#REF!</f>
        <v>#REF!</v>
      </c>
      <c r="CN27" s="214" t="e">
        <f>RESULTADOS!#REF!</f>
        <v>#REF!</v>
      </c>
      <c r="CO27" s="214" t="e">
        <f>RESULTADOS!#REF!</f>
        <v>#REF!</v>
      </c>
      <c r="CP27" s="214" t="e">
        <f>RESULTADOS!#REF!</f>
        <v>#REF!</v>
      </c>
      <c r="CQ27" s="214" t="e">
        <f>RESULTADOS!#REF!</f>
        <v>#REF!</v>
      </c>
      <c r="CR27" s="214" t="e">
        <f>RESULTADOS!#REF!</f>
        <v>#REF!</v>
      </c>
      <c r="CS27" s="214" t="e">
        <f>RESULTADOS!#REF!</f>
        <v>#REF!</v>
      </c>
      <c r="CT27" s="214" t="e">
        <f>RESULTADOS!#REF!</f>
        <v>#REF!</v>
      </c>
      <c r="CU27" s="214" t="e">
        <f>RESULTADOS!#REF!</f>
        <v>#REF!</v>
      </c>
      <c r="CV27" s="214" t="e">
        <f>RESULTADOS!#REF!</f>
        <v>#REF!</v>
      </c>
      <c r="CW27" s="214" t="e">
        <f>RESULTADOS!#REF!</f>
        <v>#REF!</v>
      </c>
      <c r="CX27" s="214" t="e">
        <f>RESULTADOS!#REF!</f>
        <v>#REF!</v>
      </c>
      <c r="CY27" s="214" t="e">
        <f>RESULTADOS!#REF!</f>
        <v>#REF!</v>
      </c>
      <c r="CZ27" s="214" t="e">
        <f>RESULTADOS!#REF!</f>
        <v>#REF!</v>
      </c>
      <c r="DA27" s="214" t="e">
        <f>RESULTADOS!#REF!</f>
        <v>#REF!</v>
      </c>
      <c r="DB27" s="214" t="e">
        <f>RESULTADOS!#REF!</f>
        <v>#REF!</v>
      </c>
      <c r="DC27" s="214" t="e">
        <f>RESULTADOS!#REF!</f>
        <v>#REF!</v>
      </c>
      <c r="DD27" s="214" t="e">
        <f>RESULTADOS!#REF!</f>
        <v>#REF!</v>
      </c>
      <c r="DE27" s="214" t="e">
        <f>RESULTADOS!#REF!</f>
        <v>#REF!</v>
      </c>
      <c r="DF27" s="214" t="e">
        <f>RESULTADOS!#REF!</f>
        <v>#REF!</v>
      </c>
      <c r="DG27" s="214" t="e">
        <f>RESULTADOS!#REF!</f>
        <v>#REF!</v>
      </c>
      <c r="DH27" s="214" t="e">
        <f>RESULTADOS!#REF!</f>
        <v>#REF!</v>
      </c>
      <c r="DI27" s="214" t="e">
        <f>RESULTADOS!#REF!</f>
        <v>#REF!</v>
      </c>
      <c r="DJ27" s="214" t="e">
        <f>RESULTADOS!#REF!</f>
        <v>#REF!</v>
      </c>
      <c r="DK27" s="214" t="e">
        <f>RESULTADOS!#REF!</f>
        <v>#REF!</v>
      </c>
      <c r="DL27" s="214" t="e">
        <f>RESULTADOS!#REF!</f>
        <v>#REF!</v>
      </c>
      <c r="DM27" s="214" t="e">
        <f>RESULTADOS!#REF!</f>
        <v>#REF!</v>
      </c>
      <c r="DN27" s="214" t="e">
        <f>RESULTADOS!#REF!</f>
        <v>#REF!</v>
      </c>
      <c r="DO27" s="217" t="e">
        <f>RESULTADOS!#REF!</f>
        <v>#REF!</v>
      </c>
      <c r="DP27" s="217" t="e">
        <f>RESULTADOS!#REF!</f>
        <v>#REF!</v>
      </c>
      <c r="DQ27" s="217" t="e">
        <f t="shared" si="1"/>
        <v>#REF!</v>
      </c>
      <c r="DR27" s="217" t="str">
        <f t="array" ref="DR27">IFERROR(INDEX('03.Muestra'!$E$8:$E$17,SMALL(IF("Documento no web"='03.Muestra'!$D$8:$D$17,ROW('03.Muestra'!$E$8:$E$17)-MIN(ROW('03.Muestra'!$D$8:$D$17))+1,""),ROW()-2)),"")</f>
        <v/>
      </c>
      <c r="DS27" s="217" t="e">
        <f>RESULTADOS!#REF!</f>
        <v>#REF!</v>
      </c>
      <c r="DT27" s="217" t="str">
        <f t="array" ref="DT27">IFERROR(INDEX('03.Muestra'!$G$8:$G$17,SMALL(IF("Documento no web"='03.Muestra'!$D$8:$D$17,ROW('03.Muestra'!$G$8:$G$17)-MIN(ROW('03.Muestra'!$D$8:$D$17))+1,""),ROW()-2)),"")</f>
        <v/>
      </c>
      <c r="DU27" s="221" t="str">
        <f t="array" ref="DU27">IFERROR(INDEX('03.Muestra'!$H$8:$H$17,SMALL(IF("Documento no web"='03.Muestra'!$D$8:$D$17,ROW('03.Muestra'!$H$8:$H$17)-MIN(ROW('03.Muestra'!$D$8:$D$17))+1,""),ROW()-2)),"")</f>
        <v/>
      </c>
      <c r="DV27" s="214" t="e">
        <f>RESULTADOS!#REF!</f>
        <v>#REF!</v>
      </c>
      <c r="DW27" s="214" t="e">
        <f>RESULTADOS!#REF!</f>
        <v>#REF!</v>
      </c>
      <c r="DX27" s="214" t="e">
        <f>RESULTADOS!#REF!</f>
        <v>#REF!</v>
      </c>
      <c r="DY27" s="214" t="e">
        <f>RESULTADOS!#REF!</f>
        <v>#REF!</v>
      </c>
      <c r="DZ27" s="214" t="e">
        <f>RESULTADOS!#REF!</f>
        <v>#REF!</v>
      </c>
      <c r="EA27" s="214" t="e">
        <f>RESULTADOS!#REF!</f>
        <v>#REF!</v>
      </c>
      <c r="EB27" s="214" t="e">
        <f>RESULTADOS!#REF!</f>
        <v>#REF!</v>
      </c>
      <c r="EC27" s="214" t="e">
        <f>RESULTADOS!#REF!</f>
        <v>#REF!</v>
      </c>
      <c r="ED27" s="214" t="e">
        <f>RESULTADOS!#REF!</f>
        <v>#REF!</v>
      </c>
      <c r="EE27" s="214" t="e">
        <f>RESULTADOS!#REF!</f>
        <v>#REF!</v>
      </c>
      <c r="EF27" s="214" t="e">
        <f>RESULTADOS!#REF!</f>
        <v>#REF!</v>
      </c>
      <c r="EG27" s="214" t="e">
        <f>RESULTADOS!#REF!</f>
        <v>#REF!</v>
      </c>
      <c r="EH27" s="214" t="e">
        <f>RESULTADOS!#REF!</f>
        <v>#REF!</v>
      </c>
      <c r="EI27" s="214" t="e">
        <f>RESULTADOS!#REF!</f>
        <v>#REF!</v>
      </c>
      <c r="EJ27" s="214" t="e">
        <f>RESULTADOS!#REF!</f>
        <v>#REF!</v>
      </c>
      <c r="EK27" s="214" t="e">
        <f>RESULTADOS!#REF!</f>
        <v>#REF!</v>
      </c>
      <c r="EL27" s="214" t="e">
        <f>RESULTADOS!#REF!</f>
        <v>#REF!</v>
      </c>
      <c r="EM27" s="214" t="e">
        <f>RESULTADOS!#REF!</f>
        <v>#REF!</v>
      </c>
      <c r="EN27" s="214" t="e">
        <f>RESULTADOS!#REF!</f>
        <v>#REF!</v>
      </c>
      <c r="EO27" s="214" t="e">
        <f>RESULTADOS!#REF!</f>
        <v>#REF!</v>
      </c>
      <c r="EP27" s="214" t="e">
        <f>RESULTADOS!#REF!</f>
        <v>#REF!</v>
      </c>
      <c r="EQ27" s="214" t="e">
        <f>RESULTADOS!#REF!</f>
        <v>#REF!</v>
      </c>
      <c r="ER27" s="214" t="e">
        <f>RESULTADOS!#REF!</f>
        <v>#REF!</v>
      </c>
      <c r="ES27" s="214" t="e">
        <f>RESULTADOS!#REF!</f>
        <v>#REF!</v>
      </c>
      <c r="ET27" s="214" t="e">
        <f>RESULTADOS!#REF!</f>
        <v>#REF!</v>
      </c>
      <c r="EU27" s="214" t="e">
        <f>RESULTADOS!#REF!</f>
        <v>#REF!</v>
      </c>
      <c r="EV27" s="214" t="e">
        <f>RESULTADOS!#REF!</f>
        <v>#REF!</v>
      </c>
      <c r="EW27" s="214" t="e">
        <f>RESULTADOS!#REF!</f>
        <v>#REF!</v>
      </c>
      <c r="EX27" s="214" t="e">
        <f>RESULTADOS!#REF!</f>
        <v>#REF!</v>
      </c>
      <c r="EY27" s="214" t="e">
        <f>RESULTADOS!#REF!</f>
        <v>#REF!</v>
      </c>
      <c r="EZ27" s="214" t="e">
        <f>RESULTADOS!#REF!</f>
        <v>#REF!</v>
      </c>
      <c r="FA27" s="214" t="e">
        <f>RESULTADOS!#REF!</f>
        <v>#REF!</v>
      </c>
      <c r="FB27" s="214" t="e">
        <f>RESULTADOS!#REF!</f>
        <v>#REF!</v>
      </c>
      <c r="FC27" s="214" t="e">
        <f>RESULTADOS!#REF!</f>
        <v>#REF!</v>
      </c>
      <c r="FD27" s="214" t="e">
        <f>RESULTADOS!#REF!</f>
        <v>#REF!</v>
      </c>
      <c r="FE27" s="214" t="e">
        <f>RESULTADOS!#REF!</f>
        <v>#REF!</v>
      </c>
      <c r="FF27" s="214" t="e">
        <f>RESULTADOS!#REF!</f>
        <v>#REF!</v>
      </c>
      <c r="FG27" s="214" t="e">
        <f>RESULTADOS!#REF!</f>
        <v>#REF!</v>
      </c>
      <c r="FH27" s="214" t="e">
        <f>RESULTADOS!#REF!</f>
        <v>#REF!</v>
      </c>
      <c r="FI27" s="214" t="e">
        <f>RESULTADOS!#REF!</f>
        <v>#REF!</v>
      </c>
      <c r="FJ27" s="214" t="e">
        <f>RESULTADOS!#REF!</f>
        <v>#REF!</v>
      </c>
      <c r="FK27" s="214" t="e">
        <f>RESULTADOS!#REF!</f>
        <v>#REF!</v>
      </c>
      <c r="FL27" s="214" t="e">
        <f>RESULTADOS!#REF!</f>
        <v>#REF!</v>
      </c>
      <c r="FM27" s="214" t="e">
        <f>RESULTADOS!#REF!</f>
        <v>#REF!</v>
      </c>
      <c r="FN27" s="214" t="e">
        <f>RESULTADOS!#REF!</f>
        <v>#REF!</v>
      </c>
    </row>
    <row r="28" spans="3:170" ht="12.75" customHeight="1">
      <c r="C28" s="213"/>
      <c r="K28" s="203" t="s">
        <v>493</v>
      </c>
      <c r="L28" s="226" t="str">
        <f ca="1">RESULTADOS!D14</f>
        <v>Parcialmente Conforme</v>
      </c>
      <c r="M28" s="226"/>
      <c r="T28" s="217" t="e">
        <f>RESULTADOS!#REF!</f>
        <v>#REF!</v>
      </c>
      <c r="U28" s="217" t="e">
        <f>RESULTADOS!#REF!</f>
        <v>#REF!</v>
      </c>
      <c r="V28" s="217" t="e">
        <f t="shared" si="0"/>
        <v>#REF!</v>
      </c>
      <c r="W28" s="217"/>
      <c r="X28" s="217" t="e">
        <f>RESULTADOS!#REF!</f>
        <v>#REF!</v>
      </c>
      <c r="Y28" s="217"/>
      <c r="Z28" s="221"/>
      <c r="AA28" s="214" t="e">
        <f>RESULTADOS!#REF!</f>
        <v>#REF!</v>
      </c>
      <c r="AB28" s="214" t="e">
        <f>RESULTADOS!#REF!</f>
        <v>#REF!</v>
      </c>
      <c r="AC28" s="214" t="e">
        <f>RESULTADOS!#REF!</f>
        <v>#REF!</v>
      </c>
      <c r="AD28" s="214" t="e">
        <f>RESULTADOS!#REF!</f>
        <v>#REF!</v>
      </c>
      <c r="AE28" s="214" t="e">
        <f>RESULTADOS!#REF!</f>
        <v>#REF!</v>
      </c>
      <c r="AF28" s="214" t="e">
        <f>RESULTADOS!#REF!</f>
        <v>#REF!</v>
      </c>
      <c r="AG28" s="214" t="e">
        <f>RESULTADOS!#REF!</f>
        <v>#REF!</v>
      </c>
      <c r="AH28" s="214" t="e">
        <f>RESULTADOS!#REF!</f>
        <v>#REF!</v>
      </c>
      <c r="AI28" s="214" t="e">
        <f>RESULTADOS!#REF!</f>
        <v>#REF!</v>
      </c>
      <c r="AJ28" s="214" t="e">
        <f>RESULTADOS!#REF!</f>
        <v>#REF!</v>
      </c>
      <c r="AK28" s="214" t="e">
        <f>RESULTADOS!#REF!</f>
        <v>#REF!</v>
      </c>
      <c r="AL28" s="214" t="e">
        <f>RESULTADOS!#REF!</f>
        <v>#REF!</v>
      </c>
      <c r="AM28" s="214" t="e">
        <f>RESULTADOS!#REF!</f>
        <v>#REF!</v>
      </c>
      <c r="AN28" s="214" t="e">
        <f>RESULTADOS!#REF!</f>
        <v>#REF!</v>
      </c>
      <c r="AO28" s="214" t="e">
        <f>RESULTADOS!#REF!</f>
        <v>#REF!</v>
      </c>
      <c r="AP28" s="214" t="e">
        <f>RESULTADOS!#REF!</f>
        <v>#REF!</v>
      </c>
      <c r="AQ28" s="214" t="e">
        <f>RESULTADOS!#REF!</f>
        <v>#REF!</v>
      </c>
      <c r="AR28" s="214" t="e">
        <f>RESULTADOS!#REF!</f>
        <v>#REF!</v>
      </c>
      <c r="AS28" s="214" t="e">
        <f>RESULTADOS!#REF!</f>
        <v>#REF!</v>
      </c>
      <c r="AT28" s="214" t="e">
        <f>RESULTADOS!#REF!</f>
        <v>#REF!</v>
      </c>
      <c r="AU28" s="214" t="e">
        <f>RESULTADOS!#REF!</f>
        <v>#REF!</v>
      </c>
      <c r="AV28" s="214" t="e">
        <f>RESULTADOS!#REF!</f>
        <v>#REF!</v>
      </c>
      <c r="AW28" s="214" t="e">
        <f>RESULTADOS!#REF!</f>
        <v>#REF!</v>
      </c>
      <c r="AX28" s="214" t="e">
        <f>RESULTADOS!#REF!</f>
        <v>#REF!</v>
      </c>
      <c r="AY28" s="214" t="e">
        <f>RESULTADOS!#REF!</f>
        <v>#REF!</v>
      </c>
      <c r="AZ28" s="214" t="e">
        <f>RESULTADOS!#REF!</f>
        <v>#REF!</v>
      </c>
      <c r="BA28" s="214" t="e">
        <f>RESULTADOS!#REF!</f>
        <v>#REF!</v>
      </c>
      <c r="BB28" s="214" t="e">
        <f>RESULTADOS!#REF!</f>
        <v>#REF!</v>
      </c>
      <c r="BC28" s="214" t="e">
        <f>RESULTADOS!#REF!</f>
        <v>#REF!</v>
      </c>
      <c r="BD28" s="214" t="e">
        <f>RESULTADOS!#REF!</f>
        <v>#REF!</v>
      </c>
      <c r="BE28" s="214" t="e">
        <f>RESULTADOS!#REF!</f>
        <v>#REF!</v>
      </c>
      <c r="BF28" s="214" t="e">
        <f>RESULTADOS!#REF!</f>
        <v>#REF!</v>
      </c>
      <c r="BG28" s="214" t="e">
        <f>RESULTADOS!#REF!</f>
        <v>#REF!</v>
      </c>
      <c r="BH28" s="214" t="e">
        <f>RESULTADOS!#REF!</f>
        <v>#REF!</v>
      </c>
      <c r="BI28" s="214" t="e">
        <f>RESULTADOS!#REF!</f>
        <v>#REF!</v>
      </c>
      <c r="BJ28" s="214" t="e">
        <f>RESULTADOS!#REF!</f>
        <v>#REF!</v>
      </c>
      <c r="BK28" s="214" t="e">
        <f>RESULTADOS!#REF!</f>
        <v>#REF!</v>
      </c>
      <c r="BL28" s="214" t="e">
        <f>RESULTADOS!#REF!</f>
        <v>#REF!</v>
      </c>
      <c r="BM28" s="214" t="e">
        <f>RESULTADOS!#REF!</f>
        <v>#REF!</v>
      </c>
      <c r="BN28" s="214" t="e">
        <f>RESULTADOS!#REF!</f>
        <v>#REF!</v>
      </c>
      <c r="BO28" s="214" t="e">
        <f>RESULTADOS!#REF!</f>
        <v>#REF!</v>
      </c>
      <c r="BP28" s="214" t="e">
        <f>RESULTADOS!#REF!</f>
        <v>#REF!</v>
      </c>
      <c r="BQ28" s="214" t="e">
        <f>RESULTADOS!#REF!</f>
        <v>#REF!</v>
      </c>
      <c r="BR28" s="214" t="e">
        <f>RESULTADOS!#REF!</f>
        <v>#REF!</v>
      </c>
      <c r="BS28" s="214" t="e">
        <f>RESULTADOS!#REF!</f>
        <v>#REF!</v>
      </c>
      <c r="BT28" s="214" t="e">
        <f>RESULTADOS!#REF!</f>
        <v>#REF!</v>
      </c>
      <c r="BU28" s="214" t="e">
        <f>RESULTADOS!#REF!</f>
        <v>#REF!</v>
      </c>
      <c r="BV28" s="214" t="e">
        <f>RESULTADOS!#REF!</f>
        <v>#REF!</v>
      </c>
      <c r="BW28" s="214" t="e">
        <f>RESULTADOS!#REF!</f>
        <v>#REF!</v>
      </c>
      <c r="BX28" s="214" t="e">
        <f>RESULTADOS!#REF!</f>
        <v>#REF!</v>
      </c>
      <c r="BY28" s="214" t="e">
        <f>RESULTADOS!#REF!</f>
        <v>#REF!</v>
      </c>
      <c r="BZ28" s="214" t="e">
        <f>RESULTADOS!#REF!</f>
        <v>#REF!</v>
      </c>
      <c r="CA28" s="214" t="e">
        <f>RESULTADOS!#REF!</f>
        <v>#REF!</v>
      </c>
      <c r="CB28" s="214" t="e">
        <f>RESULTADOS!#REF!</f>
        <v>#REF!</v>
      </c>
      <c r="CC28" s="214" t="e">
        <f>RESULTADOS!#REF!</f>
        <v>#REF!</v>
      </c>
      <c r="CD28" s="214" t="e">
        <f>RESULTADOS!#REF!</f>
        <v>#REF!</v>
      </c>
      <c r="CE28" s="214" t="e">
        <f>RESULTADOS!#REF!</f>
        <v>#REF!</v>
      </c>
      <c r="CF28" s="214" t="e">
        <f>RESULTADOS!#REF!</f>
        <v>#REF!</v>
      </c>
      <c r="CG28" s="214" t="e">
        <f>RESULTADOS!#REF!</f>
        <v>#REF!</v>
      </c>
      <c r="CH28" s="214" t="e">
        <f>RESULTADOS!#REF!</f>
        <v>#REF!</v>
      </c>
      <c r="CI28" s="214" t="e">
        <f>RESULTADOS!#REF!</f>
        <v>#REF!</v>
      </c>
      <c r="CJ28" s="214" t="e">
        <f>RESULTADOS!#REF!</f>
        <v>#REF!</v>
      </c>
      <c r="CK28" s="214" t="e">
        <f>RESULTADOS!#REF!</f>
        <v>#REF!</v>
      </c>
      <c r="CL28" s="214" t="e">
        <f>RESULTADOS!#REF!</f>
        <v>#REF!</v>
      </c>
      <c r="CM28" s="214" t="e">
        <f>RESULTADOS!#REF!</f>
        <v>#REF!</v>
      </c>
      <c r="CN28" s="214" t="e">
        <f>RESULTADOS!#REF!</f>
        <v>#REF!</v>
      </c>
      <c r="CO28" s="214" t="e">
        <f>RESULTADOS!#REF!</f>
        <v>#REF!</v>
      </c>
      <c r="CP28" s="214" t="e">
        <f>RESULTADOS!#REF!</f>
        <v>#REF!</v>
      </c>
      <c r="CQ28" s="214" t="e">
        <f>RESULTADOS!#REF!</f>
        <v>#REF!</v>
      </c>
      <c r="CR28" s="214" t="e">
        <f>RESULTADOS!#REF!</f>
        <v>#REF!</v>
      </c>
      <c r="CS28" s="214" t="e">
        <f>RESULTADOS!#REF!</f>
        <v>#REF!</v>
      </c>
      <c r="CT28" s="214" t="e">
        <f>RESULTADOS!#REF!</f>
        <v>#REF!</v>
      </c>
      <c r="CU28" s="214" t="e">
        <f>RESULTADOS!#REF!</f>
        <v>#REF!</v>
      </c>
      <c r="CV28" s="214" t="e">
        <f>RESULTADOS!#REF!</f>
        <v>#REF!</v>
      </c>
      <c r="CW28" s="214" t="e">
        <f>RESULTADOS!#REF!</f>
        <v>#REF!</v>
      </c>
      <c r="CX28" s="214" t="e">
        <f>RESULTADOS!#REF!</f>
        <v>#REF!</v>
      </c>
      <c r="CY28" s="214" t="e">
        <f>RESULTADOS!#REF!</f>
        <v>#REF!</v>
      </c>
      <c r="CZ28" s="214" t="e">
        <f>RESULTADOS!#REF!</f>
        <v>#REF!</v>
      </c>
      <c r="DA28" s="214" t="e">
        <f>RESULTADOS!#REF!</f>
        <v>#REF!</v>
      </c>
      <c r="DB28" s="214" t="e">
        <f>RESULTADOS!#REF!</f>
        <v>#REF!</v>
      </c>
      <c r="DC28" s="214" t="e">
        <f>RESULTADOS!#REF!</f>
        <v>#REF!</v>
      </c>
      <c r="DD28" s="214" t="e">
        <f>RESULTADOS!#REF!</f>
        <v>#REF!</v>
      </c>
      <c r="DE28" s="214" t="e">
        <f>RESULTADOS!#REF!</f>
        <v>#REF!</v>
      </c>
      <c r="DF28" s="214" t="e">
        <f>RESULTADOS!#REF!</f>
        <v>#REF!</v>
      </c>
      <c r="DG28" s="214" t="e">
        <f>RESULTADOS!#REF!</f>
        <v>#REF!</v>
      </c>
      <c r="DH28" s="214" t="e">
        <f>RESULTADOS!#REF!</f>
        <v>#REF!</v>
      </c>
      <c r="DI28" s="214" t="e">
        <f>RESULTADOS!#REF!</f>
        <v>#REF!</v>
      </c>
      <c r="DJ28" s="214" t="e">
        <f>RESULTADOS!#REF!</f>
        <v>#REF!</v>
      </c>
      <c r="DK28" s="214" t="e">
        <f>RESULTADOS!#REF!</f>
        <v>#REF!</v>
      </c>
      <c r="DL28" s="214" t="e">
        <f>RESULTADOS!#REF!</f>
        <v>#REF!</v>
      </c>
      <c r="DM28" s="214" t="e">
        <f>RESULTADOS!#REF!</f>
        <v>#REF!</v>
      </c>
      <c r="DN28" s="214" t="e">
        <f>RESULTADOS!#REF!</f>
        <v>#REF!</v>
      </c>
      <c r="DO28" s="217" t="e">
        <f>RESULTADOS!#REF!</f>
        <v>#REF!</v>
      </c>
      <c r="DP28" s="217" t="e">
        <f>RESULTADOS!#REF!</f>
        <v>#REF!</v>
      </c>
      <c r="DQ28" s="217" t="e">
        <f t="shared" si="1"/>
        <v>#REF!</v>
      </c>
      <c r="DR28" s="217" t="str">
        <f t="array" ref="DR28">IFERROR(INDEX('03.Muestra'!$E$8:$E$17,SMALL(IF("Documento no web"='03.Muestra'!$D$8:$D$17,ROW('03.Muestra'!$E$8:$E$17)-MIN(ROW('03.Muestra'!$D$8:$D$17))+1,""),ROW()-2)),"")</f>
        <v/>
      </c>
      <c r="DS28" s="217" t="e">
        <f>RESULTADOS!#REF!</f>
        <v>#REF!</v>
      </c>
      <c r="DT28" s="217" t="str">
        <f t="array" ref="DT28">IFERROR(INDEX('03.Muestra'!$G$8:$G$17,SMALL(IF("Documento no web"='03.Muestra'!$D$8:$D$17,ROW('03.Muestra'!$G$8:$G$17)-MIN(ROW('03.Muestra'!$D$8:$D$17))+1,""),ROW()-2)),"")</f>
        <v/>
      </c>
      <c r="DU28" s="221" t="str">
        <f t="array" ref="DU28">IFERROR(INDEX('03.Muestra'!$H$8:$H$17,SMALL(IF("Documento no web"='03.Muestra'!$D$8:$D$17,ROW('03.Muestra'!$H$8:$H$17)-MIN(ROW('03.Muestra'!$D$8:$D$17))+1,""),ROW()-2)),"")</f>
        <v/>
      </c>
      <c r="DV28" s="214" t="e">
        <f>RESULTADOS!#REF!</f>
        <v>#REF!</v>
      </c>
      <c r="DW28" s="214" t="e">
        <f>RESULTADOS!#REF!</f>
        <v>#REF!</v>
      </c>
      <c r="DX28" s="214" t="e">
        <f>RESULTADOS!#REF!</f>
        <v>#REF!</v>
      </c>
      <c r="DY28" s="214" t="e">
        <f>RESULTADOS!#REF!</f>
        <v>#REF!</v>
      </c>
      <c r="DZ28" s="214" t="e">
        <f>RESULTADOS!#REF!</f>
        <v>#REF!</v>
      </c>
      <c r="EA28" s="214" t="e">
        <f>RESULTADOS!#REF!</f>
        <v>#REF!</v>
      </c>
      <c r="EB28" s="214" t="e">
        <f>RESULTADOS!#REF!</f>
        <v>#REF!</v>
      </c>
      <c r="EC28" s="214" t="e">
        <f>RESULTADOS!#REF!</f>
        <v>#REF!</v>
      </c>
      <c r="ED28" s="214" t="e">
        <f>RESULTADOS!#REF!</f>
        <v>#REF!</v>
      </c>
      <c r="EE28" s="214" t="e">
        <f>RESULTADOS!#REF!</f>
        <v>#REF!</v>
      </c>
      <c r="EF28" s="214" t="e">
        <f>RESULTADOS!#REF!</f>
        <v>#REF!</v>
      </c>
      <c r="EG28" s="214" t="e">
        <f>RESULTADOS!#REF!</f>
        <v>#REF!</v>
      </c>
      <c r="EH28" s="214" t="e">
        <f>RESULTADOS!#REF!</f>
        <v>#REF!</v>
      </c>
      <c r="EI28" s="214" t="e">
        <f>RESULTADOS!#REF!</f>
        <v>#REF!</v>
      </c>
      <c r="EJ28" s="214" t="e">
        <f>RESULTADOS!#REF!</f>
        <v>#REF!</v>
      </c>
      <c r="EK28" s="214" t="e">
        <f>RESULTADOS!#REF!</f>
        <v>#REF!</v>
      </c>
      <c r="EL28" s="214" t="e">
        <f>RESULTADOS!#REF!</f>
        <v>#REF!</v>
      </c>
      <c r="EM28" s="214" t="e">
        <f>RESULTADOS!#REF!</f>
        <v>#REF!</v>
      </c>
      <c r="EN28" s="214" t="e">
        <f>RESULTADOS!#REF!</f>
        <v>#REF!</v>
      </c>
      <c r="EO28" s="214" t="e">
        <f>RESULTADOS!#REF!</f>
        <v>#REF!</v>
      </c>
      <c r="EP28" s="214" t="e">
        <f>RESULTADOS!#REF!</f>
        <v>#REF!</v>
      </c>
      <c r="EQ28" s="214" t="e">
        <f>RESULTADOS!#REF!</f>
        <v>#REF!</v>
      </c>
      <c r="ER28" s="214" t="e">
        <f>RESULTADOS!#REF!</f>
        <v>#REF!</v>
      </c>
      <c r="ES28" s="214" t="e">
        <f>RESULTADOS!#REF!</f>
        <v>#REF!</v>
      </c>
      <c r="ET28" s="214" t="e">
        <f>RESULTADOS!#REF!</f>
        <v>#REF!</v>
      </c>
      <c r="EU28" s="214" t="e">
        <f>RESULTADOS!#REF!</f>
        <v>#REF!</v>
      </c>
      <c r="EV28" s="214" t="e">
        <f>RESULTADOS!#REF!</f>
        <v>#REF!</v>
      </c>
      <c r="EW28" s="214" t="e">
        <f>RESULTADOS!#REF!</f>
        <v>#REF!</v>
      </c>
      <c r="EX28" s="214" t="e">
        <f>RESULTADOS!#REF!</f>
        <v>#REF!</v>
      </c>
      <c r="EY28" s="214" t="e">
        <f>RESULTADOS!#REF!</f>
        <v>#REF!</v>
      </c>
      <c r="EZ28" s="214" t="e">
        <f>RESULTADOS!#REF!</f>
        <v>#REF!</v>
      </c>
      <c r="FA28" s="214" t="e">
        <f>RESULTADOS!#REF!</f>
        <v>#REF!</v>
      </c>
      <c r="FB28" s="214" t="e">
        <f>RESULTADOS!#REF!</f>
        <v>#REF!</v>
      </c>
      <c r="FC28" s="214" t="e">
        <f>RESULTADOS!#REF!</f>
        <v>#REF!</v>
      </c>
      <c r="FD28" s="214" t="e">
        <f>RESULTADOS!#REF!</f>
        <v>#REF!</v>
      </c>
      <c r="FE28" s="214" t="e">
        <f>RESULTADOS!#REF!</f>
        <v>#REF!</v>
      </c>
      <c r="FF28" s="214" t="e">
        <f>RESULTADOS!#REF!</f>
        <v>#REF!</v>
      </c>
      <c r="FG28" s="214" t="e">
        <f>RESULTADOS!#REF!</f>
        <v>#REF!</v>
      </c>
      <c r="FH28" s="214" t="e">
        <f>RESULTADOS!#REF!</f>
        <v>#REF!</v>
      </c>
      <c r="FI28" s="214" t="e">
        <f>RESULTADOS!#REF!</f>
        <v>#REF!</v>
      </c>
      <c r="FJ28" s="214" t="e">
        <f>RESULTADOS!#REF!</f>
        <v>#REF!</v>
      </c>
      <c r="FK28" s="214" t="e">
        <f>RESULTADOS!#REF!</f>
        <v>#REF!</v>
      </c>
      <c r="FL28" s="214" t="e">
        <f>RESULTADOS!#REF!</f>
        <v>#REF!</v>
      </c>
      <c r="FM28" s="214" t="e">
        <f>RESULTADOS!#REF!</f>
        <v>#REF!</v>
      </c>
      <c r="FN28" s="214" t="e">
        <f>RESULTADOS!#REF!</f>
        <v>#REF!</v>
      </c>
    </row>
    <row r="29" spans="3:170" ht="12.75" customHeight="1">
      <c r="C29" s="213" t="s">
        <v>28</v>
      </c>
      <c r="D29" s="215" t="str">
        <f>'01.Definición de ámbito'!C31</f>
        <v>Autoevaluacion con recursos propios</v>
      </c>
      <c r="K29" s="203" t="s">
        <v>494</v>
      </c>
      <c r="L29" s="227">
        <f ca="1">RESULTADOS!F14</f>
        <v>7.57</v>
      </c>
      <c r="T29" s="217" t="e">
        <f>RESULTADOS!#REF!</f>
        <v>#REF!</v>
      </c>
      <c r="U29" s="217" t="e">
        <f>RESULTADOS!#REF!</f>
        <v>#REF!</v>
      </c>
      <c r="V29" s="217" t="e">
        <f t="shared" si="0"/>
        <v>#REF!</v>
      </c>
      <c r="W29" s="217"/>
      <c r="X29" s="217" t="e">
        <f>RESULTADOS!#REF!</f>
        <v>#REF!</v>
      </c>
      <c r="Y29" s="217"/>
      <c r="Z29" s="221"/>
      <c r="AA29" s="214" t="e">
        <f>RESULTADOS!#REF!</f>
        <v>#REF!</v>
      </c>
      <c r="AB29" s="214" t="e">
        <f>RESULTADOS!#REF!</f>
        <v>#REF!</v>
      </c>
      <c r="AC29" s="214" t="e">
        <f>RESULTADOS!#REF!</f>
        <v>#REF!</v>
      </c>
      <c r="AD29" s="214" t="e">
        <f>RESULTADOS!#REF!</f>
        <v>#REF!</v>
      </c>
      <c r="AE29" s="214" t="e">
        <f>RESULTADOS!#REF!</f>
        <v>#REF!</v>
      </c>
      <c r="AF29" s="214" t="e">
        <f>RESULTADOS!#REF!</f>
        <v>#REF!</v>
      </c>
      <c r="AG29" s="214" t="e">
        <f>RESULTADOS!#REF!</f>
        <v>#REF!</v>
      </c>
      <c r="AH29" s="214" t="e">
        <f>RESULTADOS!#REF!</f>
        <v>#REF!</v>
      </c>
      <c r="AI29" s="214" t="e">
        <f>RESULTADOS!#REF!</f>
        <v>#REF!</v>
      </c>
      <c r="AJ29" s="214" t="e">
        <f>RESULTADOS!#REF!</f>
        <v>#REF!</v>
      </c>
      <c r="AK29" s="214" t="e">
        <f>RESULTADOS!#REF!</f>
        <v>#REF!</v>
      </c>
      <c r="AL29" s="214" t="e">
        <f>RESULTADOS!#REF!</f>
        <v>#REF!</v>
      </c>
      <c r="AM29" s="214" t="e">
        <f>RESULTADOS!#REF!</f>
        <v>#REF!</v>
      </c>
      <c r="AN29" s="214" t="e">
        <f>RESULTADOS!#REF!</f>
        <v>#REF!</v>
      </c>
      <c r="AO29" s="214" t="e">
        <f>RESULTADOS!#REF!</f>
        <v>#REF!</v>
      </c>
      <c r="AP29" s="214" t="e">
        <f>RESULTADOS!#REF!</f>
        <v>#REF!</v>
      </c>
      <c r="AQ29" s="214" t="e">
        <f>RESULTADOS!#REF!</f>
        <v>#REF!</v>
      </c>
      <c r="AR29" s="214" t="e">
        <f>RESULTADOS!#REF!</f>
        <v>#REF!</v>
      </c>
      <c r="AS29" s="214" t="e">
        <f>RESULTADOS!#REF!</f>
        <v>#REF!</v>
      </c>
      <c r="AT29" s="214" t="e">
        <f>RESULTADOS!#REF!</f>
        <v>#REF!</v>
      </c>
      <c r="AU29" s="214" t="e">
        <f>RESULTADOS!#REF!</f>
        <v>#REF!</v>
      </c>
      <c r="AV29" s="214" t="e">
        <f>RESULTADOS!#REF!</f>
        <v>#REF!</v>
      </c>
      <c r="AW29" s="214" t="e">
        <f>RESULTADOS!#REF!</f>
        <v>#REF!</v>
      </c>
      <c r="AX29" s="214" t="e">
        <f>RESULTADOS!#REF!</f>
        <v>#REF!</v>
      </c>
      <c r="AY29" s="214" t="e">
        <f>RESULTADOS!#REF!</f>
        <v>#REF!</v>
      </c>
      <c r="AZ29" s="214" t="e">
        <f>RESULTADOS!#REF!</f>
        <v>#REF!</v>
      </c>
      <c r="BA29" s="214" t="e">
        <f>RESULTADOS!#REF!</f>
        <v>#REF!</v>
      </c>
      <c r="BB29" s="214" t="e">
        <f>RESULTADOS!#REF!</f>
        <v>#REF!</v>
      </c>
      <c r="BC29" s="214" t="e">
        <f>RESULTADOS!#REF!</f>
        <v>#REF!</v>
      </c>
      <c r="BD29" s="214" t="e">
        <f>RESULTADOS!#REF!</f>
        <v>#REF!</v>
      </c>
      <c r="BE29" s="214" t="e">
        <f>RESULTADOS!#REF!</f>
        <v>#REF!</v>
      </c>
      <c r="BF29" s="214" t="e">
        <f>RESULTADOS!#REF!</f>
        <v>#REF!</v>
      </c>
      <c r="BG29" s="214" t="e">
        <f>RESULTADOS!#REF!</f>
        <v>#REF!</v>
      </c>
      <c r="BH29" s="214" t="e">
        <f>RESULTADOS!#REF!</f>
        <v>#REF!</v>
      </c>
      <c r="BI29" s="214" t="e">
        <f>RESULTADOS!#REF!</f>
        <v>#REF!</v>
      </c>
      <c r="BJ29" s="214" t="e">
        <f>RESULTADOS!#REF!</f>
        <v>#REF!</v>
      </c>
      <c r="BK29" s="214" t="e">
        <f>RESULTADOS!#REF!</f>
        <v>#REF!</v>
      </c>
      <c r="BL29" s="214" t="e">
        <f>RESULTADOS!#REF!</f>
        <v>#REF!</v>
      </c>
      <c r="BM29" s="214" t="e">
        <f>RESULTADOS!#REF!</f>
        <v>#REF!</v>
      </c>
      <c r="BN29" s="214" t="e">
        <f>RESULTADOS!#REF!</f>
        <v>#REF!</v>
      </c>
      <c r="BO29" s="214" t="e">
        <f>RESULTADOS!#REF!</f>
        <v>#REF!</v>
      </c>
      <c r="BP29" s="214" t="e">
        <f>RESULTADOS!#REF!</f>
        <v>#REF!</v>
      </c>
      <c r="BQ29" s="214" t="e">
        <f>RESULTADOS!#REF!</f>
        <v>#REF!</v>
      </c>
      <c r="BR29" s="214" t="e">
        <f>RESULTADOS!#REF!</f>
        <v>#REF!</v>
      </c>
      <c r="BS29" s="214" t="e">
        <f>RESULTADOS!#REF!</f>
        <v>#REF!</v>
      </c>
      <c r="BT29" s="214" t="e">
        <f>RESULTADOS!#REF!</f>
        <v>#REF!</v>
      </c>
      <c r="BU29" s="214" t="e">
        <f>RESULTADOS!#REF!</f>
        <v>#REF!</v>
      </c>
      <c r="BV29" s="214" t="e">
        <f>RESULTADOS!#REF!</f>
        <v>#REF!</v>
      </c>
      <c r="BW29" s="214" t="e">
        <f>RESULTADOS!#REF!</f>
        <v>#REF!</v>
      </c>
      <c r="BX29" s="214" t="e">
        <f>RESULTADOS!#REF!</f>
        <v>#REF!</v>
      </c>
      <c r="BY29" s="214" t="e">
        <f>RESULTADOS!#REF!</f>
        <v>#REF!</v>
      </c>
      <c r="BZ29" s="214" t="e">
        <f>RESULTADOS!#REF!</f>
        <v>#REF!</v>
      </c>
      <c r="CA29" s="214" t="e">
        <f>RESULTADOS!#REF!</f>
        <v>#REF!</v>
      </c>
      <c r="CB29" s="214" t="e">
        <f>RESULTADOS!#REF!</f>
        <v>#REF!</v>
      </c>
      <c r="CC29" s="214" t="e">
        <f>RESULTADOS!#REF!</f>
        <v>#REF!</v>
      </c>
      <c r="CD29" s="214" t="e">
        <f>RESULTADOS!#REF!</f>
        <v>#REF!</v>
      </c>
      <c r="CE29" s="214" t="e">
        <f>RESULTADOS!#REF!</f>
        <v>#REF!</v>
      </c>
      <c r="CF29" s="214" t="e">
        <f>RESULTADOS!#REF!</f>
        <v>#REF!</v>
      </c>
      <c r="CG29" s="214" t="e">
        <f>RESULTADOS!#REF!</f>
        <v>#REF!</v>
      </c>
      <c r="CH29" s="214" t="e">
        <f>RESULTADOS!#REF!</f>
        <v>#REF!</v>
      </c>
      <c r="CI29" s="214" t="e">
        <f>RESULTADOS!#REF!</f>
        <v>#REF!</v>
      </c>
      <c r="CJ29" s="214" t="e">
        <f>RESULTADOS!#REF!</f>
        <v>#REF!</v>
      </c>
      <c r="CK29" s="214" t="e">
        <f>RESULTADOS!#REF!</f>
        <v>#REF!</v>
      </c>
      <c r="CL29" s="214" t="e">
        <f>RESULTADOS!#REF!</f>
        <v>#REF!</v>
      </c>
      <c r="CM29" s="214" t="e">
        <f>RESULTADOS!#REF!</f>
        <v>#REF!</v>
      </c>
      <c r="CN29" s="214" t="e">
        <f>RESULTADOS!#REF!</f>
        <v>#REF!</v>
      </c>
      <c r="CO29" s="214" t="e">
        <f>RESULTADOS!#REF!</f>
        <v>#REF!</v>
      </c>
      <c r="CP29" s="214" t="e">
        <f>RESULTADOS!#REF!</f>
        <v>#REF!</v>
      </c>
      <c r="CQ29" s="214" t="e">
        <f>RESULTADOS!#REF!</f>
        <v>#REF!</v>
      </c>
      <c r="CR29" s="214" t="e">
        <f>RESULTADOS!#REF!</f>
        <v>#REF!</v>
      </c>
      <c r="CS29" s="214" t="e">
        <f>RESULTADOS!#REF!</f>
        <v>#REF!</v>
      </c>
      <c r="CT29" s="214" t="e">
        <f>RESULTADOS!#REF!</f>
        <v>#REF!</v>
      </c>
      <c r="CU29" s="214" t="e">
        <f>RESULTADOS!#REF!</f>
        <v>#REF!</v>
      </c>
      <c r="CV29" s="214" t="e">
        <f>RESULTADOS!#REF!</f>
        <v>#REF!</v>
      </c>
      <c r="CW29" s="214" t="e">
        <f>RESULTADOS!#REF!</f>
        <v>#REF!</v>
      </c>
      <c r="CX29" s="214" t="e">
        <f>RESULTADOS!#REF!</f>
        <v>#REF!</v>
      </c>
      <c r="CY29" s="214" t="e">
        <f>RESULTADOS!#REF!</f>
        <v>#REF!</v>
      </c>
      <c r="CZ29" s="214" t="e">
        <f>RESULTADOS!#REF!</f>
        <v>#REF!</v>
      </c>
      <c r="DA29" s="214" t="e">
        <f>RESULTADOS!#REF!</f>
        <v>#REF!</v>
      </c>
      <c r="DB29" s="214" t="e">
        <f>RESULTADOS!#REF!</f>
        <v>#REF!</v>
      </c>
      <c r="DC29" s="214" t="e">
        <f>RESULTADOS!#REF!</f>
        <v>#REF!</v>
      </c>
      <c r="DD29" s="214" t="e">
        <f>RESULTADOS!#REF!</f>
        <v>#REF!</v>
      </c>
      <c r="DE29" s="214" t="e">
        <f>RESULTADOS!#REF!</f>
        <v>#REF!</v>
      </c>
      <c r="DF29" s="214" t="e">
        <f>RESULTADOS!#REF!</f>
        <v>#REF!</v>
      </c>
      <c r="DG29" s="214" t="e">
        <f>RESULTADOS!#REF!</f>
        <v>#REF!</v>
      </c>
      <c r="DH29" s="214" t="e">
        <f>RESULTADOS!#REF!</f>
        <v>#REF!</v>
      </c>
      <c r="DI29" s="214" t="e">
        <f>RESULTADOS!#REF!</f>
        <v>#REF!</v>
      </c>
      <c r="DJ29" s="214" t="e">
        <f>RESULTADOS!#REF!</f>
        <v>#REF!</v>
      </c>
      <c r="DK29" s="214" t="e">
        <f>RESULTADOS!#REF!</f>
        <v>#REF!</v>
      </c>
      <c r="DL29" s="214" t="e">
        <f>RESULTADOS!#REF!</f>
        <v>#REF!</v>
      </c>
      <c r="DM29" s="214" t="e">
        <f>RESULTADOS!#REF!</f>
        <v>#REF!</v>
      </c>
      <c r="DN29" s="214" t="e">
        <f>RESULTADOS!#REF!</f>
        <v>#REF!</v>
      </c>
      <c r="DO29" s="217" t="e">
        <f>RESULTADOS!#REF!</f>
        <v>#REF!</v>
      </c>
      <c r="DP29" s="217" t="e">
        <f>RESULTADOS!#REF!</f>
        <v>#REF!</v>
      </c>
      <c r="DQ29" s="217" t="e">
        <f t="shared" si="1"/>
        <v>#REF!</v>
      </c>
      <c r="DR29" s="217" t="str">
        <f t="array" ref="DR29">IFERROR(INDEX('03.Muestra'!$E$8:$E$17,SMALL(IF("Documento no web"='03.Muestra'!$D$8:$D$17,ROW('03.Muestra'!$E$8:$E$17)-MIN(ROW('03.Muestra'!$D$8:$D$17))+1,""),ROW()-2)),"")</f>
        <v/>
      </c>
      <c r="DS29" s="217" t="e">
        <f>RESULTADOS!#REF!</f>
        <v>#REF!</v>
      </c>
      <c r="DT29" s="217" t="str">
        <f t="array" ref="DT29">IFERROR(INDEX('03.Muestra'!$G$8:$G$17,SMALL(IF("Documento no web"='03.Muestra'!$D$8:$D$17,ROW('03.Muestra'!$G$8:$G$17)-MIN(ROW('03.Muestra'!$D$8:$D$17))+1,""),ROW()-2)),"")</f>
        <v/>
      </c>
      <c r="DU29" s="221" t="str">
        <f t="array" ref="DU29">IFERROR(INDEX('03.Muestra'!$H$8:$H$17,SMALL(IF("Documento no web"='03.Muestra'!$D$8:$D$17,ROW('03.Muestra'!$H$8:$H$17)-MIN(ROW('03.Muestra'!$D$8:$D$17))+1,""),ROW()-2)),"")</f>
        <v/>
      </c>
      <c r="DV29" s="214" t="e">
        <f>RESULTADOS!#REF!</f>
        <v>#REF!</v>
      </c>
      <c r="DW29" s="214" t="e">
        <f>RESULTADOS!#REF!</f>
        <v>#REF!</v>
      </c>
      <c r="DX29" s="214" t="e">
        <f>RESULTADOS!#REF!</f>
        <v>#REF!</v>
      </c>
      <c r="DY29" s="214" t="e">
        <f>RESULTADOS!#REF!</f>
        <v>#REF!</v>
      </c>
      <c r="DZ29" s="214" t="e">
        <f>RESULTADOS!#REF!</f>
        <v>#REF!</v>
      </c>
      <c r="EA29" s="214" t="e">
        <f>RESULTADOS!#REF!</f>
        <v>#REF!</v>
      </c>
      <c r="EB29" s="214" t="e">
        <f>RESULTADOS!#REF!</f>
        <v>#REF!</v>
      </c>
      <c r="EC29" s="214" t="e">
        <f>RESULTADOS!#REF!</f>
        <v>#REF!</v>
      </c>
      <c r="ED29" s="214" t="e">
        <f>RESULTADOS!#REF!</f>
        <v>#REF!</v>
      </c>
      <c r="EE29" s="214" t="e">
        <f>RESULTADOS!#REF!</f>
        <v>#REF!</v>
      </c>
      <c r="EF29" s="214" t="e">
        <f>RESULTADOS!#REF!</f>
        <v>#REF!</v>
      </c>
      <c r="EG29" s="214" t="e">
        <f>RESULTADOS!#REF!</f>
        <v>#REF!</v>
      </c>
      <c r="EH29" s="214" t="e">
        <f>RESULTADOS!#REF!</f>
        <v>#REF!</v>
      </c>
      <c r="EI29" s="214" t="e">
        <f>RESULTADOS!#REF!</f>
        <v>#REF!</v>
      </c>
      <c r="EJ29" s="214" t="e">
        <f>RESULTADOS!#REF!</f>
        <v>#REF!</v>
      </c>
      <c r="EK29" s="214" t="e">
        <f>RESULTADOS!#REF!</f>
        <v>#REF!</v>
      </c>
      <c r="EL29" s="214" t="e">
        <f>RESULTADOS!#REF!</f>
        <v>#REF!</v>
      </c>
      <c r="EM29" s="214" t="e">
        <f>RESULTADOS!#REF!</f>
        <v>#REF!</v>
      </c>
      <c r="EN29" s="214" t="e">
        <f>RESULTADOS!#REF!</f>
        <v>#REF!</v>
      </c>
      <c r="EO29" s="214" t="e">
        <f>RESULTADOS!#REF!</f>
        <v>#REF!</v>
      </c>
      <c r="EP29" s="214" t="e">
        <f>RESULTADOS!#REF!</f>
        <v>#REF!</v>
      </c>
      <c r="EQ29" s="214" t="e">
        <f>RESULTADOS!#REF!</f>
        <v>#REF!</v>
      </c>
      <c r="ER29" s="214" t="e">
        <f>RESULTADOS!#REF!</f>
        <v>#REF!</v>
      </c>
      <c r="ES29" s="214" t="e">
        <f>RESULTADOS!#REF!</f>
        <v>#REF!</v>
      </c>
      <c r="ET29" s="214" t="e">
        <f>RESULTADOS!#REF!</f>
        <v>#REF!</v>
      </c>
      <c r="EU29" s="214" t="e">
        <f>RESULTADOS!#REF!</f>
        <v>#REF!</v>
      </c>
      <c r="EV29" s="214" t="e">
        <f>RESULTADOS!#REF!</f>
        <v>#REF!</v>
      </c>
      <c r="EW29" s="214" t="e">
        <f>RESULTADOS!#REF!</f>
        <v>#REF!</v>
      </c>
      <c r="EX29" s="214" t="e">
        <f>RESULTADOS!#REF!</f>
        <v>#REF!</v>
      </c>
      <c r="EY29" s="214" t="e">
        <f>RESULTADOS!#REF!</f>
        <v>#REF!</v>
      </c>
      <c r="EZ29" s="214" t="e">
        <f>RESULTADOS!#REF!</f>
        <v>#REF!</v>
      </c>
      <c r="FA29" s="214" t="e">
        <f>RESULTADOS!#REF!</f>
        <v>#REF!</v>
      </c>
      <c r="FB29" s="214" t="e">
        <f>RESULTADOS!#REF!</f>
        <v>#REF!</v>
      </c>
      <c r="FC29" s="214" t="e">
        <f>RESULTADOS!#REF!</f>
        <v>#REF!</v>
      </c>
      <c r="FD29" s="214" t="e">
        <f>RESULTADOS!#REF!</f>
        <v>#REF!</v>
      </c>
      <c r="FE29" s="214" t="e">
        <f>RESULTADOS!#REF!</f>
        <v>#REF!</v>
      </c>
      <c r="FF29" s="214" t="e">
        <f>RESULTADOS!#REF!</f>
        <v>#REF!</v>
      </c>
      <c r="FG29" s="214" t="e">
        <f>RESULTADOS!#REF!</f>
        <v>#REF!</v>
      </c>
      <c r="FH29" s="214" t="e">
        <f>RESULTADOS!#REF!</f>
        <v>#REF!</v>
      </c>
      <c r="FI29" s="214" t="e">
        <f>RESULTADOS!#REF!</f>
        <v>#REF!</v>
      </c>
      <c r="FJ29" s="214" t="e">
        <f>RESULTADOS!#REF!</f>
        <v>#REF!</v>
      </c>
      <c r="FK29" s="214" t="e">
        <f>RESULTADOS!#REF!</f>
        <v>#REF!</v>
      </c>
      <c r="FL29" s="214" t="e">
        <f>RESULTADOS!#REF!</f>
        <v>#REF!</v>
      </c>
      <c r="FM29" s="214" t="e">
        <f>RESULTADOS!#REF!</f>
        <v>#REF!</v>
      </c>
      <c r="FN29" s="214" t="e">
        <f>RESULTADOS!#REF!</f>
        <v>#REF!</v>
      </c>
    </row>
    <row r="30" spans="3:170" ht="12.75" customHeight="1">
      <c r="C30" s="203" t="s">
        <v>30</v>
      </c>
      <c r="D30" s="215">
        <f>'01.Definición de ámbito'!C33</f>
        <v>0</v>
      </c>
      <c r="T30" s="217" t="e">
        <f>RESULTADOS!#REF!</f>
        <v>#REF!</v>
      </c>
      <c r="U30" s="217" t="e">
        <f>RESULTADOS!#REF!</f>
        <v>#REF!</v>
      </c>
      <c r="V30" s="217" t="e">
        <f t="shared" si="0"/>
        <v>#REF!</v>
      </c>
      <c r="W30" s="217"/>
      <c r="X30" s="217" t="e">
        <f>RESULTADOS!#REF!</f>
        <v>#REF!</v>
      </c>
      <c r="Y30" s="217"/>
      <c r="Z30" s="221"/>
      <c r="AA30" s="214" t="e">
        <f>RESULTADOS!#REF!</f>
        <v>#REF!</v>
      </c>
      <c r="AB30" s="214" t="e">
        <f>RESULTADOS!#REF!</f>
        <v>#REF!</v>
      </c>
      <c r="AC30" s="214" t="e">
        <f>RESULTADOS!#REF!</f>
        <v>#REF!</v>
      </c>
      <c r="AD30" s="214" t="e">
        <f>RESULTADOS!#REF!</f>
        <v>#REF!</v>
      </c>
      <c r="AE30" s="214" t="e">
        <f>RESULTADOS!#REF!</f>
        <v>#REF!</v>
      </c>
      <c r="AF30" s="214" t="e">
        <f>RESULTADOS!#REF!</f>
        <v>#REF!</v>
      </c>
      <c r="AG30" s="214" t="e">
        <f>RESULTADOS!#REF!</f>
        <v>#REF!</v>
      </c>
      <c r="AH30" s="214" t="e">
        <f>RESULTADOS!#REF!</f>
        <v>#REF!</v>
      </c>
      <c r="AI30" s="214" t="e">
        <f>RESULTADOS!#REF!</f>
        <v>#REF!</v>
      </c>
      <c r="AJ30" s="214" t="e">
        <f>RESULTADOS!#REF!</f>
        <v>#REF!</v>
      </c>
      <c r="AK30" s="214" t="e">
        <f>RESULTADOS!#REF!</f>
        <v>#REF!</v>
      </c>
      <c r="AL30" s="214" t="e">
        <f>RESULTADOS!#REF!</f>
        <v>#REF!</v>
      </c>
      <c r="AM30" s="214" t="e">
        <f>RESULTADOS!#REF!</f>
        <v>#REF!</v>
      </c>
      <c r="AN30" s="214" t="e">
        <f>RESULTADOS!#REF!</f>
        <v>#REF!</v>
      </c>
      <c r="AO30" s="214" t="e">
        <f>RESULTADOS!#REF!</f>
        <v>#REF!</v>
      </c>
      <c r="AP30" s="214" t="e">
        <f>RESULTADOS!#REF!</f>
        <v>#REF!</v>
      </c>
      <c r="AQ30" s="214" t="e">
        <f>RESULTADOS!#REF!</f>
        <v>#REF!</v>
      </c>
      <c r="AR30" s="214" t="e">
        <f>RESULTADOS!#REF!</f>
        <v>#REF!</v>
      </c>
      <c r="AS30" s="214" t="e">
        <f>RESULTADOS!#REF!</f>
        <v>#REF!</v>
      </c>
      <c r="AT30" s="214" t="e">
        <f>RESULTADOS!#REF!</f>
        <v>#REF!</v>
      </c>
      <c r="AU30" s="214" t="e">
        <f>RESULTADOS!#REF!</f>
        <v>#REF!</v>
      </c>
      <c r="AV30" s="214" t="e">
        <f>RESULTADOS!#REF!</f>
        <v>#REF!</v>
      </c>
      <c r="AW30" s="214" t="e">
        <f>RESULTADOS!#REF!</f>
        <v>#REF!</v>
      </c>
      <c r="AX30" s="214" t="e">
        <f>RESULTADOS!#REF!</f>
        <v>#REF!</v>
      </c>
      <c r="AY30" s="214" t="e">
        <f>RESULTADOS!#REF!</f>
        <v>#REF!</v>
      </c>
      <c r="AZ30" s="214" t="e">
        <f>RESULTADOS!#REF!</f>
        <v>#REF!</v>
      </c>
      <c r="BA30" s="214" t="e">
        <f>RESULTADOS!#REF!</f>
        <v>#REF!</v>
      </c>
      <c r="BB30" s="214" t="e">
        <f>RESULTADOS!#REF!</f>
        <v>#REF!</v>
      </c>
      <c r="BC30" s="214" t="e">
        <f>RESULTADOS!#REF!</f>
        <v>#REF!</v>
      </c>
      <c r="BD30" s="214" t="e">
        <f>RESULTADOS!#REF!</f>
        <v>#REF!</v>
      </c>
      <c r="BE30" s="214" t="e">
        <f>RESULTADOS!#REF!</f>
        <v>#REF!</v>
      </c>
      <c r="BF30" s="214" t="e">
        <f>RESULTADOS!#REF!</f>
        <v>#REF!</v>
      </c>
      <c r="BG30" s="214" t="e">
        <f>RESULTADOS!#REF!</f>
        <v>#REF!</v>
      </c>
      <c r="BH30" s="214" t="e">
        <f>RESULTADOS!#REF!</f>
        <v>#REF!</v>
      </c>
      <c r="BI30" s="214" t="e">
        <f>RESULTADOS!#REF!</f>
        <v>#REF!</v>
      </c>
      <c r="BJ30" s="214" t="e">
        <f>RESULTADOS!#REF!</f>
        <v>#REF!</v>
      </c>
      <c r="BK30" s="214" t="e">
        <f>RESULTADOS!#REF!</f>
        <v>#REF!</v>
      </c>
      <c r="BL30" s="214" t="e">
        <f>RESULTADOS!#REF!</f>
        <v>#REF!</v>
      </c>
      <c r="BM30" s="214" t="e">
        <f>RESULTADOS!#REF!</f>
        <v>#REF!</v>
      </c>
      <c r="BN30" s="214" t="e">
        <f>RESULTADOS!#REF!</f>
        <v>#REF!</v>
      </c>
      <c r="BO30" s="214" t="e">
        <f>RESULTADOS!#REF!</f>
        <v>#REF!</v>
      </c>
      <c r="BP30" s="214" t="e">
        <f>RESULTADOS!#REF!</f>
        <v>#REF!</v>
      </c>
      <c r="BQ30" s="214" t="e">
        <f>RESULTADOS!#REF!</f>
        <v>#REF!</v>
      </c>
      <c r="BR30" s="214" t="e">
        <f>RESULTADOS!#REF!</f>
        <v>#REF!</v>
      </c>
      <c r="BS30" s="214" t="e">
        <f>RESULTADOS!#REF!</f>
        <v>#REF!</v>
      </c>
      <c r="BT30" s="214" t="e">
        <f>RESULTADOS!#REF!</f>
        <v>#REF!</v>
      </c>
      <c r="BU30" s="214" t="e">
        <f>RESULTADOS!#REF!</f>
        <v>#REF!</v>
      </c>
      <c r="BV30" s="214" t="e">
        <f>RESULTADOS!#REF!</f>
        <v>#REF!</v>
      </c>
      <c r="BW30" s="214" t="e">
        <f>RESULTADOS!#REF!</f>
        <v>#REF!</v>
      </c>
      <c r="BX30" s="214" t="e">
        <f>RESULTADOS!#REF!</f>
        <v>#REF!</v>
      </c>
      <c r="BY30" s="214" t="e">
        <f>RESULTADOS!#REF!</f>
        <v>#REF!</v>
      </c>
      <c r="BZ30" s="214" t="e">
        <f>RESULTADOS!#REF!</f>
        <v>#REF!</v>
      </c>
      <c r="CA30" s="214" t="e">
        <f>RESULTADOS!#REF!</f>
        <v>#REF!</v>
      </c>
      <c r="CB30" s="214" t="e">
        <f>RESULTADOS!#REF!</f>
        <v>#REF!</v>
      </c>
      <c r="CC30" s="214" t="e">
        <f>RESULTADOS!#REF!</f>
        <v>#REF!</v>
      </c>
      <c r="CD30" s="214" t="e">
        <f>RESULTADOS!#REF!</f>
        <v>#REF!</v>
      </c>
      <c r="CE30" s="214" t="e">
        <f>RESULTADOS!#REF!</f>
        <v>#REF!</v>
      </c>
      <c r="CF30" s="214" t="e">
        <f>RESULTADOS!#REF!</f>
        <v>#REF!</v>
      </c>
      <c r="CG30" s="214" t="e">
        <f>RESULTADOS!#REF!</f>
        <v>#REF!</v>
      </c>
      <c r="CH30" s="214" t="e">
        <f>RESULTADOS!#REF!</f>
        <v>#REF!</v>
      </c>
      <c r="CI30" s="214" t="e">
        <f>RESULTADOS!#REF!</f>
        <v>#REF!</v>
      </c>
      <c r="CJ30" s="214" t="e">
        <f>RESULTADOS!#REF!</f>
        <v>#REF!</v>
      </c>
      <c r="CK30" s="214" t="e">
        <f>RESULTADOS!#REF!</f>
        <v>#REF!</v>
      </c>
      <c r="CL30" s="214" t="e">
        <f>RESULTADOS!#REF!</f>
        <v>#REF!</v>
      </c>
      <c r="CM30" s="214" t="e">
        <f>RESULTADOS!#REF!</f>
        <v>#REF!</v>
      </c>
      <c r="CN30" s="214" t="e">
        <f>RESULTADOS!#REF!</f>
        <v>#REF!</v>
      </c>
      <c r="CO30" s="214" t="e">
        <f>RESULTADOS!#REF!</f>
        <v>#REF!</v>
      </c>
      <c r="CP30" s="214" t="e">
        <f>RESULTADOS!#REF!</f>
        <v>#REF!</v>
      </c>
      <c r="CQ30" s="214" t="e">
        <f>RESULTADOS!#REF!</f>
        <v>#REF!</v>
      </c>
      <c r="CR30" s="214" t="e">
        <f>RESULTADOS!#REF!</f>
        <v>#REF!</v>
      </c>
      <c r="CS30" s="214" t="e">
        <f>RESULTADOS!#REF!</f>
        <v>#REF!</v>
      </c>
      <c r="CT30" s="214" t="e">
        <f>RESULTADOS!#REF!</f>
        <v>#REF!</v>
      </c>
      <c r="CU30" s="214" t="e">
        <f>RESULTADOS!#REF!</f>
        <v>#REF!</v>
      </c>
      <c r="CV30" s="214" t="e">
        <f>RESULTADOS!#REF!</f>
        <v>#REF!</v>
      </c>
      <c r="CW30" s="214" t="e">
        <f>RESULTADOS!#REF!</f>
        <v>#REF!</v>
      </c>
      <c r="CX30" s="214" t="e">
        <f>RESULTADOS!#REF!</f>
        <v>#REF!</v>
      </c>
      <c r="CY30" s="214" t="e">
        <f>RESULTADOS!#REF!</f>
        <v>#REF!</v>
      </c>
      <c r="CZ30" s="214" t="e">
        <f>RESULTADOS!#REF!</f>
        <v>#REF!</v>
      </c>
      <c r="DA30" s="214" t="e">
        <f>RESULTADOS!#REF!</f>
        <v>#REF!</v>
      </c>
      <c r="DB30" s="214" t="e">
        <f>RESULTADOS!#REF!</f>
        <v>#REF!</v>
      </c>
      <c r="DC30" s="214" t="e">
        <f>RESULTADOS!#REF!</f>
        <v>#REF!</v>
      </c>
      <c r="DD30" s="214" t="e">
        <f>RESULTADOS!#REF!</f>
        <v>#REF!</v>
      </c>
      <c r="DE30" s="214" t="e">
        <f>RESULTADOS!#REF!</f>
        <v>#REF!</v>
      </c>
      <c r="DF30" s="214" t="e">
        <f>RESULTADOS!#REF!</f>
        <v>#REF!</v>
      </c>
      <c r="DG30" s="214" t="e">
        <f>RESULTADOS!#REF!</f>
        <v>#REF!</v>
      </c>
      <c r="DH30" s="214" t="e">
        <f>RESULTADOS!#REF!</f>
        <v>#REF!</v>
      </c>
      <c r="DI30" s="214" t="e">
        <f>RESULTADOS!#REF!</f>
        <v>#REF!</v>
      </c>
      <c r="DJ30" s="214" t="e">
        <f>RESULTADOS!#REF!</f>
        <v>#REF!</v>
      </c>
      <c r="DK30" s="214" t="e">
        <f>RESULTADOS!#REF!</f>
        <v>#REF!</v>
      </c>
      <c r="DL30" s="214" t="e">
        <f>RESULTADOS!#REF!</f>
        <v>#REF!</v>
      </c>
      <c r="DM30" s="214" t="e">
        <f>RESULTADOS!#REF!</f>
        <v>#REF!</v>
      </c>
      <c r="DN30" s="214" t="e">
        <f>RESULTADOS!#REF!</f>
        <v>#REF!</v>
      </c>
      <c r="DO30" s="217" t="e">
        <f>RESULTADOS!#REF!</f>
        <v>#REF!</v>
      </c>
      <c r="DP30" s="217" t="e">
        <f>RESULTADOS!#REF!</f>
        <v>#REF!</v>
      </c>
      <c r="DQ30" s="217" t="e">
        <f t="shared" si="1"/>
        <v>#REF!</v>
      </c>
      <c r="DR30" s="217" t="str">
        <f t="array" ref="DR30">IFERROR(INDEX('03.Muestra'!$E$8:$E$17,SMALL(IF("Documento no web"='03.Muestra'!$D$8:$D$17,ROW('03.Muestra'!$E$8:$E$17)-MIN(ROW('03.Muestra'!$D$8:$D$17))+1,""),ROW()-2)),"")</f>
        <v/>
      </c>
      <c r="DS30" s="217" t="e">
        <f>RESULTADOS!#REF!</f>
        <v>#REF!</v>
      </c>
      <c r="DT30" s="217" t="str">
        <f t="array" ref="DT30">IFERROR(INDEX('03.Muestra'!$G$8:$G$17,SMALL(IF("Documento no web"='03.Muestra'!$D$8:$D$17,ROW('03.Muestra'!$G$8:$G$17)-MIN(ROW('03.Muestra'!$D$8:$D$17))+1,""),ROW()-2)),"")</f>
        <v/>
      </c>
      <c r="DU30" s="221" t="str">
        <f t="array" ref="DU30">IFERROR(INDEX('03.Muestra'!$H$8:$H$17,SMALL(IF("Documento no web"='03.Muestra'!$D$8:$D$17,ROW('03.Muestra'!$H$8:$H$17)-MIN(ROW('03.Muestra'!$D$8:$D$17))+1,""),ROW()-2)),"")</f>
        <v/>
      </c>
      <c r="DV30" s="214" t="e">
        <f>RESULTADOS!#REF!</f>
        <v>#REF!</v>
      </c>
      <c r="DW30" s="214" t="e">
        <f>RESULTADOS!#REF!</f>
        <v>#REF!</v>
      </c>
      <c r="DX30" s="214" t="e">
        <f>RESULTADOS!#REF!</f>
        <v>#REF!</v>
      </c>
      <c r="DY30" s="214" t="e">
        <f>RESULTADOS!#REF!</f>
        <v>#REF!</v>
      </c>
      <c r="DZ30" s="214" t="e">
        <f>RESULTADOS!#REF!</f>
        <v>#REF!</v>
      </c>
      <c r="EA30" s="214" t="e">
        <f>RESULTADOS!#REF!</f>
        <v>#REF!</v>
      </c>
      <c r="EB30" s="214" t="e">
        <f>RESULTADOS!#REF!</f>
        <v>#REF!</v>
      </c>
      <c r="EC30" s="214" t="e">
        <f>RESULTADOS!#REF!</f>
        <v>#REF!</v>
      </c>
      <c r="ED30" s="214" t="e">
        <f>RESULTADOS!#REF!</f>
        <v>#REF!</v>
      </c>
      <c r="EE30" s="214" t="e">
        <f>RESULTADOS!#REF!</f>
        <v>#REF!</v>
      </c>
      <c r="EF30" s="214" t="e">
        <f>RESULTADOS!#REF!</f>
        <v>#REF!</v>
      </c>
      <c r="EG30" s="214" t="e">
        <f>RESULTADOS!#REF!</f>
        <v>#REF!</v>
      </c>
      <c r="EH30" s="214" t="e">
        <f>RESULTADOS!#REF!</f>
        <v>#REF!</v>
      </c>
      <c r="EI30" s="214" t="e">
        <f>RESULTADOS!#REF!</f>
        <v>#REF!</v>
      </c>
      <c r="EJ30" s="214" t="e">
        <f>RESULTADOS!#REF!</f>
        <v>#REF!</v>
      </c>
      <c r="EK30" s="214" t="e">
        <f>RESULTADOS!#REF!</f>
        <v>#REF!</v>
      </c>
      <c r="EL30" s="214" t="e">
        <f>RESULTADOS!#REF!</f>
        <v>#REF!</v>
      </c>
      <c r="EM30" s="214" t="e">
        <f>RESULTADOS!#REF!</f>
        <v>#REF!</v>
      </c>
      <c r="EN30" s="214" t="e">
        <f>RESULTADOS!#REF!</f>
        <v>#REF!</v>
      </c>
      <c r="EO30" s="214" t="e">
        <f>RESULTADOS!#REF!</f>
        <v>#REF!</v>
      </c>
      <c r="EP30" s="214" t="e">
        <f>RESULTADOS!#REF!</f>
        <v>#REF!</v>
      </c>
      <c r="EQ30" s="214" t="e">
        <f>RESULTADOS!#REF!</f>
        <v>#REF!</v>
      </c>
      <c r="ER30" s="214" t="e">
        <f>RESULTADOS!#REF!</f>
        <v>#REF!</v>
      </c>
      <c r="ES30" s="214" t="e">
        <f>RESULTADOS!#REF!</f>
        <v>#REF!</v>
      </c>
      <c r="ET30" s="214" t="e">
        <f>RESULTADOS!#REF!</f>
        <v>#REF!</v>
      </c>
      <c r="EU30" s="214" t="e">
        <f>RESULTADOS!#REF!</f>
        <v>#REF!</v>
      </c>
      <c r="EV30" s="214" t="e">
        <f>RESULTADOS!#REF!</f>
        <v>#REF!</v>
      </c>
      <c r="EW30" s="214" t="e">
        <f>RESULTADOS!#REF!</f>
        <v>#REF!</v>
      </c>
      <c r="EX30" s="214" t="e">
        <f>RESULTADOS!#REF!</f>
        <v>#REF!</v>
      </c>
      <c r="EY30" s="214" t="e">
        <f>RESULTADOS!#REF!</f>
        <v>#REF!</v>
      </c>
      <c r="EZ30" s="214" t="e">
        <f>RESULTADOS!#REF!</f>
        <v>#REF!</v>
      </c>
      <c r="FA30" s="214" t="e">
        <f>RESULTADOS!#REF!</f>
        <v>#REF!</v>
      </c>
      <c r="FB30" s="214" t="e">
        <f>RESULTADOS!#REF!</f>
        <v>#REF!</v>
      </c>
      <c r="FC30" s="214" t="e">
        <f>RESULTADOS!#REF!</f>
        <v>#REF!</v>
      </c>
      <c r="FD30" s="214" t="e">
        <f>RESULTADOS!#REF!</f>
        <v>#REF!</v>
      </c>
      <c r="FE30" s="214" t="e">
        <f>RESULTADOS!#REF!</f>
        <v>#REF!</v>
      </c>
      <c r="FF30" s="214" t="e">
        <f>RESULTADOS!#REF!</f>
        <v>#REF!</v>
      </c>
      <c r="FG30" s="214" t="e">
        <f>RESULTADOS!#REF!</f>
        <v>#REF!</v>
      </c>
      <c r="FH30" s="214" t="e">
        <f>RESULTADOS!#REF!</f>
        <v>#REF!</v>
      </c>
      <c r="FI30" s="214" t="e">
        <f>RESULTADOS!#REF!</f>
        <v>#REF!</v>
      </c>
      <c r="FJ30" s="214" t="e">
        <f>RESULTADOS!#REF!</f>
        <v>#REF!</v>
      </c>
      <c r="FK30" s="214" t="e">
        <f>RESULTADOS!#REF!</f>
        <v>#REF!</v>
      </c>
      <c r="FL30" s="214" t="e">
        <f>RESULTADOS!#REF!</f>
        <v>#REF!</v>
      </c>
      <c r="FM30" s="214" t="e">
        <f>RESULTADOS!#REF!</f>
        <v>#REF!</v>
      </c>
      <c r="FN30" s="214" t="e">
        <f>RESULTADOS!#REF!</f>
        <v>#REF!</v>
      </c>
    </row>
    <row r="31" spans="3:170" ht="12.75" customHeight="1">
      <c r="C31" s="203" t="s">
        <v>31</v>
      </c>
      <c r="D31" s="215">
        <f>'01.Definición de ámbito'!C35</f>
        <v>0</v>
      </c>
      <c r="K31" s="38"/>
      <c r="T31" s="217" t="e">
        <f>RESULTADOS!#REF!</f>
        <v>#REF!</v>
      </c>
      <c r="U31" s="217" t="e">
        <f>RESULTADOS!#REF!</f>
        <v>#REF!</v>
      </c>
      <c r="V31" s="217" t="e">
        <f t="shared" si="0"/>
        <v>#REF!</v>
      </c>
      <c r="W31" s="217"/>
      <c r="X31" s="217" t="e">
        <f>RESULTADOS!#REF!</f>
        <v>#REF!</v>
      </c>
      <c r="Y31" s="217"/>
      <c r="Z31" s="221"/>
      <c r="AA31" s="214" t="e">
        <f>RESULTADOS!#REF!</f>
        <v>#REF!</v>
      </c>
      <c r="AB31" s="214" t="e">
        <f>RESULTADOS!#REF!</f>
        <v>#REF!</v>
      </c>
      <c r="AC31" s="214" t="e">
        <f>RESULTADOS!#REF!</f>
        <v>#REF!</v>
      </c>
      <c r="AD31" s="214" t="e">
        <f>RESULTADOS!#REF!</f>
        <v>#REF!</v>
      </c>
      <c r="AE31" s="214" t="e">
        <f>RESULTADOS!#REF!</f>
        <v>#REF!</v>
      </c>
      <c r="AF31" s="214" t="e">
        <f>RESULTADOS!#REF!</f>
        <v>#REF!</v>
      </c>
      <c r="AG31" s="214" t="e">
        <f>RESULTADOS!#REF!</f>
        <v>#REF!</v>
      </c>
      <c r="AH31" s="214" t="e">
        <f>RESULTADOS!#REF!</f>
        <v>#REF!</v>
      </c>
      <c r="AI31" s="214" t="e">
        <f>RESULTADOS!#REF!</f>
        <v>#REF!</v>
      </c>
      <c r="AJ31" s="214" t="e">
        <f>RESULTADOS!#REF!</f>
        <v>#REF!</v>
      </c>
      <c r="AK31" s="214" t="e">
        <f>RESULTADOS!#REF!</f>
        <v>#REF!</v>
      </c>
      <c r="AL31" s="214" t="e">
        <f>RESULTADOS!#REF!</f>
        <v>#REF!</v>
      </c>
      <c r="AM31" s="214" t="e">
        <f>RESULTADOS!#REF!</f>
        <v>#REF!</v>
      </c>
      <c r="AN31" s="214" t="e">
        <f>RESULTADOS!#REF!</f>
        <v>#REF!</v>
      </c>
      <c r="AO31" s="214" t="e">
        <f>RESULTADOS!#REF!</f>
        <v>#REF!</v>
      </c>
      <c r="AP31" s="214" t="e">
        <f>RESULTADOS!#REF!</f>
        <v>#REF!</v>
      </c>
      <c r="AQ31" s="214" t="e">
        <f>RESULTADOS!#REF!</f>
        <v>#REF!</v>
      </c>
      <c r="AR31" s="214" t="e">
        <f>RESULTADOS!#REF!</f>
        <v>#REF!</v>
      </c>
      <c r="AS31" s="214" t="e">
        <f>RESULTADOS!#REF!</f>
        <v>#REF!</v>
      </c>
      <c r="AT31" s="214" t="e">
        <f>RESULTADOS!#REF!</f>
        <v>#REF!</v>
      </c>
      <c r="AU31" s="214" t="e">
        <f>RESULTADOS!#REF!</f>
        <v>#REF!</v>
      </c>
      <c r="AV31" s="214" t="e">
        <f>RESULTADOS!#REF!</f>
        <v>#REF!</v>
      </c>
      <c r="AW31" s="214" t="e">
        <f>RESULTADOS!#REF!</f>
        <v>#REF!</v>
      </c>
      <c r="AX31" s="214" t="e">
        <f>RESULTADOS!#REF!</f>
        <v>#REF!</v>
      </c>
      <c r="AY31" s="214" t="e">
        <f>RESULTADOS!#REF!</f>
        <v>#REF!</v>
      </c>
      <c r="AZ31" s="214" t="e">
        <f>RESULTADOS!#REF!</f>
        <v>#REF!</v>
      </c>
      <c r="BA31" s="214" t="e">
        <f>RESULTADOS!#REF!</f>
        <v>#REF!</v>
      </c>
      <c r="BB31" s="214" t="e">
        <f>RESULTADOS!#REF!</f>
        <v>#REF!</v>
      </c>
      <c r="BC31" s="214" t="e">
        <f>RESULTADOS!#REF!</f>
        <v>#REF!</v>
      </c>
      <c r="BD31" s="214" t="e">
        <f>RESULTADOS!#REF!</f>
        <v>#REF!</v>
      </c>
      <c r="BE31" s="214" t="e">
        <f>RESULTADOS!#REF!</f>
        <v>#REF!</v>
      </c>
      <c r="BF31" s="214" t="e">
        <f>RESULTADOS!#REF!</f>
        <v>#REF!</v>
      </c>
      <c r="BG31" s="214" t="e">
        <f>RESULTADOS!#REF!</f>
        <v>#REF!</v>
      </c>
      <c r="BH31" s="214" t="e">
        <f>RESULTADOS!#REF!</f>
        <v>#REF!</v>
      </c>
      <c r="BI31" s="214" t="e">
        <f>RESULTADOS!#REF!</f>
        <v>#REF!</v>
      </c>
      <c r="BJ31" s="214" t="e">
        <f>RESULTADOS!#REF!</f>
        <v>#REF!</v>
      </c>
      <c r="BK31" s="214" t="e">
        <f>RESULTADOS!#REF!</f>
        <v>#REF!</v>
      </c>
      <c r="BL31" s="214" t="e">
        <f>RESULTADOS!#REF!</f>
        <v>#REF!</v>
      </c>
      <c r="BM31" s="214" t="e">
        <f>RESULTADOS!#REF!</f>
        <v>#REF!</v>
      </c>
      <c r="BN31" s="214" t="e">
        <f>RESULTADOS!#REF!</f>
        <v>#REF!</v>
      </c>
      <c r="BO31" s="214" t="e">
        <f>RESULTADOS!#REF!</f>
        <v>#REF!</v>
      </c>
      <c r="BP31" s="214" t="e">
        <f>RESULTADOS!#REF!</f>
        <v>#REF!</v>
      </c>
      <c r="BQ31" s="214" t="e">
        <f>RESULTADOS!#REF!</f>
        <v>#REF!</v>
      </c>
      <c r="BR31" s="214" t="e">
        <f>RESULTADOS!#REF!</f>
        <v>#REF!</v>
      </c>
      <c r="BS31" s="214" t="e">
        <f>RESULTADOS!#REF!</f>
        <v>#REF!</v>
      </c>
      <c r="BT31" s="214" t="e">
        <f>RESULTADOS!#REF!</f>
        <v>#REF!</v>
      </c>
      <c r="BU31" s="214" t="e">
        <f>RESULTADOS!#REF!</f>
        <v>#REF!</v>
      </c>
      <c r="BV31" s="214" t="e">
        <f>RESULTADOS!#REF!</f>
        <v>#REF!</v>
      </c>
      <c r="BW31" s="214" t="e">
        <f>RESULTADOS!#REF!</f>
        <v>#REF!</v>
      </c>
      <c r="BX31" s="214" t="e">
        <f>RESULTADOS!#REF!</f>
        <v>#REF!</v>
      </c>
      <c r="BY31" s="214" t="e">
        <f>RESULTADOS!#REF!</f>
        <v>#REF!</v>
      </c>
      <c r="BZ31" s="214" t="e">
        <f>RESULTADOS!#REF!</f>
        <v>#REF!</v>
      </c>
      <c r="CA31" s="214" t="e">
        <f>RESULTADOS!#REF!</f>
        <v>#REF!</v>
      </c>
      <c r="CB31" s="214" t="e">
        <f>RESULTADOS!#REF!</f>
        <v>#REF!</v>
      </c>
      <c r="CC31" s="214" t="e">
        <f>RESULTADOS!#REF!</f>
        <v>#REF!</v>
      </c>
      <c r="CD31" s="214" t="e">
        <f>RESULTADOS!#REF!</f>
        <v>#REF!</v>
      </c>
      <c r="CE31" s="214" t="e">
        <f>RESULTADOS!#REF!</f>
        <v>#REF!</v>
      </c>
      <c r="CF31" s="214" t="e">
        <f>RESULTADOS!#REF!</f>
        <v>#REF!</v>
      </c>
      <c r="CG31" s="214" t="e">
        <f>RESULTADOS!#REF!</f>
        <v>#REF!</v>
      </c>
      <c r="CH31" s="214" t="e">
        <f>RESULTADOS!#REF!</f>
        <v>#REF!</v>
      </c>
      <c r="CI31" s="214" t="e">
        <f>RESULTADOS!#REF!</f>
        <v>#REF!</v>
      </c>
      <c r="CJ31" s="214" t="e">
        <f>RESULTADOS!#REF!</f>
        <v>#REF!</v>
      </c>
      <c r="CK31" s="214" t="e">
        <f>RESULTADOS!#REF!</f>
        <v>#REF!</v>
      </c>
      <c r="CL31" s="214" t="e">
        <f>RESULTADOS!#REF!</f>
        <v>#REF!</v>
      </c>
      <c r="CM31" s="214" t="e">
        <f>RESULTADOS!#REF!</f>
        <v>#REF!</v>
      </c>
      <c r="CN31" s="214" t="e">
        <f>RESULTADOS!#REF!</f>
        <v>#REF!</v>
      </c>
      <c r="CO31" s="214" t="e">
        <f>RESULTADOS!#REF!</f>
        <v>#REF!</v>
      </c>
      <c r="CP31" s="214" t="e">
        <f>RESULTADOS!#REF!</f>
        <v>#REF!</v>
      </c>
      <c r="CQ31" s="214" t="e">
        <f>RESULTADOS!#REF!</f>
        <v>#REF!</v>
      </c>
      <c r="CR31" s="214" t="e">
        <f>RESULTADOS!#REF!</f>
        <v>#REF!</v>
      </c>
      <c r="CS31" s="214" t="e">
        <f>RESULTADOS!#REF!</f>
        <v>#REF!</v>
      </c>
      <c r="CT31" s="214" t="e">
        <f>RESULTADOS!#REF!</f>
        <v>#REF!</v>
      </c>
      <c r="CU31" s="214" t="e">
        <f>RESULTADOS!#REF!</f>
        <v>#REF!</v>
      </c>
      <c r="CV31" s="214" t="e">
        <f>RESULTADOS!#REF!</f>
        <v>#REF!</v>
      </c>
      <c r="CW31" s="214" t="e">
        <f>RESULTADOS!#REF!</f>
        <v>#REF!</v>
      </c>
      <c r="CX31" s="214" t="e">
        <f>RESULTADOS!#REF!</f>
        <v>#REF!</v>
      </c>
      <c r="CY31" s="214" t="e">
        <f>RESULTADOS!#REF!</f>
        <v>#REF!</v>
      </c>
      <c r="CZ31" s="214" t="e">
        <f>RESULTADOS!#REF!</f>
        <v>#REF!</v>
      </c>
      <c r="DA31" s="214" t="e">
        <f>RESULTADOS!#REF!</f>
        <v>#REF!</v>
      </c>
      <c r="DB31" s="214" t="e">
        <f>RESULTADOS!#REF!</f>
        <v>#REF!</v>
      </c>
      <c r="DC31" s="214" t="e">
        <f>RESULTADOS!#REF!</f>
        <v>#REF!</v>
      </c>
      <c r="DD31" s="214" t="e">
        <f>RESULTADOS!#REF!</f>
        <v>#REF!</v>
      </c>
      <c r="DE31" s="214" t="e">
        <f>RESULTADOS!#REF!</f>
        <v>#REF!</v>
      </c>
      <c r="DF31" s="214" t="e">
        <f>RESULTADOS!#REF!</f>
        <v>#REF!</v>
      </c>
      <c r="DG31" s="214" t="e">
        <f>RESULTADOS!#REF!</f>
        <v>#REF!</v>
      </c>
      <c r="DH31" s="214" t="e">
        <f>RESULTADOS!#REF!</f>
        <v>#REF!</v>
      </c>
      <c r="DI31" s="214" t="e">
        <f>RESULTADOS!#REF!</f>
        <v>#REF!</v>
      </c>
      <c r="DJ31" s="214" t="e">
        <f>RESULTADOS!#REF!</f>
        <v>#REF!</v>
      </c>
      <c r="DK31" s="214" t="e">
        <f>RESULTADOS!#REF!</f>
        <v>#REF!</v>
      </c>
      <c r="DL31" s="214" t="e">
        <f>RESULTADOS!#REF!</f>
        <v>#REF!</v>
      </c>
      <c r="DM31" s="214" t="e">
        <f>RESULTADOS!#REF!</f>
        <v>#REF!</v>
      </c>
      <c r="DN31" s="214" t="e">
        <f>RESULTADOS!#REF!</f>
        <v>#REF!</v>
      </c>
      <c r="DO31" s="217" t="e">
        <f>RESULTADOS!#REF!</f>
        <v>#REF!</v>
      </c>
      <c r="DP31" s="217" t="e">
        <f>RESULTADOS!#REF!</f>
        <v>#REF!</v>
      </c>
      <c r="DQ31" s="217" t="e">
        <f t="shared" si="1"/>
        <v>#REF!</v>
      </c>
      <c r="DR31" s="217" t="str">
        <f t="array" ref="DR31">IFERROR(INDEX('03.Muestra'!$E$8:$E$17,SMALL(IF("Documento no web"='03.Muestra'!$D$8:$D$17,ROW('03.Muestra'!$E$8:$E$17)-MIN(ROW('03.Muestra'!$D$8:$D$17))+1,""),ROW()-2)),"")</f>
        <v/>
      </c>
      <c r="DS31" s="217" t="e">
        <f>RESULTADOS!#REF!</f>
        <v>#REF!</v>
      </c>
      <c r="DT31" s="217" t="str">
        <f t="array" ref="DT31">IFERROR(INDEX('03.Muestra'!$G$8:$G$17,SMALL(IF("Documento no web"='03.Muestra'!$D$8:$D$17,ROW('03.Muestra'!$G$8:$G$17)-MIN(ROW('03.Muestra'!$D$8:$D$17))+1,""),ROW()-2)),"")</f>
        <v/>
      </c>
      <c r="DU31" s="221" t="str">
        <f t="array" ref="DU31">IFERROR(INDEX('03.Muestra'!$H$8:$H$17,SMALL(IF("Documento no web"='03.Muestra'!$D$8:$D$17,ROW('03.Muestra'!$H$8:$H$17)-MIN(ROW('03.Muestra'!$D$8:$D$17))+1,""),ROW()-2)),"")</f>
        <v/>
      </c>
      <c r="DV31" s="214" t="e">
        <f>RESULTADOS!#REF!</f>
        <v>#REF!</v>
      </c>
      <c r="DW31" s="214" t="e">
        <f>RESULTADOS!#REF!</f>
        <v>#REF!</v>
      </c>
      <c r="DX31" s="214" t="e">
        <f>RESULTADOS!#REF!</f>
        <v>#REF!</v>
      </c>
      <c r="DY31" s="214" t="e">
        <f>RESULTADOS!#REF!</f>
        <v>#REF!</v>
      </c>
      <c r="DZ31" s="214" t="e">
        <f>RESULTADOS!#REF!</f>
        <v>#REF!</v>
      </c>
      <c r="EA31" s="214" t="e">
        <f>RESULTADOS!#REF!</f>
        <v>#REF!</v>
      </c>
      <c r="EB31" s="214" t="e">
        <f>RESULTADOS!#REF!</f>
        <v>#REF!</v>
      </c>
      <c r="EC31" s="214" t="e">
        <f>RESULTADOS!#REF!</f>
        <v>#REF!</v>
      </c>
      <c r="ED31" s="214" t="e">
        <f>RESULTADOS!#REF!</f>
        <v>#REF!</v>
      </c>
      <c r="EE31" s="214" t="e">
        <f>RESULTADOS!#REF!</f>
        <v>#REF!</v>
      </c>
      <c r="EF31" s="214" t="e">
        <f>RESULTADOS!#REF!</f>
        <v>#REF!</v>
      </c>
      <c r="EG31" s="214" t="e">
        <f>RESULTADOS!#REF!</f>
        <v>#REF!</v>
      </c>
      <c r="EH31" s="214" t="e">
        <f>RESULTADOS!#REF!</f>
        <v>#REF!</v>
      </c>
      <c r="EI31" s="214" t="e">
        <f>RESULTADOS!#REF!</f>
        <v>#REF!</v>
      </c>
      <c r="EJ31" s="214" t="e">
        <f>RESULTADOS!#REF!</f>
        <v>#REF!</v>
      </c>
      <c r="EK31" s="214" t="e">
        <f>RESULTADOS!#REF!</f>
        <v>#REF!</v>
      </c>
      <c r="EL31" s="214" t="e">
        <f>RESULTADOS!#REF!</f>
        <v>#REF!</v>
      </c>
      <c r="EM31" s="214" t="e">
        <f>RESULTADOS!#REF!</f>
        <v>#REF!</v>
      </c>
      <c r="EN31" s="214" t="e">
        <f>RESULTADOS!#REF!</f>
        <v>#REF!</v>
      </c>
      <c r="EO31" s="214" t="e">
        <f>RESULTADOS!#REF!</f>
        <v>#REF!</v>
      </c>
      <c r="EP31" s="214" t="e">
        <f>RESULTADOS!#REF!</f>
        <v>#REF!</v>
      </c>
      <c r="EQ31" s="214" t="e">
        <f>RESULTADOS!#REF!</f>
        <v>#REF!</v>
      </c>
      <c r="ER31" s="214" t="e">
        <f>RESULTADOS!#REF!</f>
        <v>#REF!</v>
      </c>
      <c r="ES31" s="214" t="e">
        <f>RESULTADOS!#REF!</f>
        <v>#REF!</v>
      </c>
      <c r="ET31" s="214" t="e">
        <f>RESULTADOS!#REF!</f>
        <v>#REF!</v>
      </c>
      <c r="EU31" s="214" t="e">
        <f>RESULTADOS!#REF!</f>
        <v>#REF!</v>
      </c>
      <c r="EV31" s="214" t="e">
        <f>RESULTADOS!#REF!</f>
        <v>#REF!</v>
      </c>
      <c r="EW31" s="214" t="e">
        <f>RESULTADOS!#REF!</f>
        <v>#REF!</v>
      </c>
      <c r="EX31" s="214" t="e">
        <f>RESULTADOS!#REF!</f>
        <v>#REF!</v>
      </c>
      <c r="EY31" s="214" t="e">
        <f>RESULTADOS!#REF!</f>
        <v>#REF!</v>
      </c>
      <c r="EZ31" s="214" t="e">
        <f>RESULTADOS!#REF!</f>
        <v>#REF!</v>
      </c>
      <c r="FA31" s="214" t="e">
        <f>RESULTADOS!#REF!</f>
        <v>#REF!</v>
      </c>
      <c r="FB31" s="214" t="e">
        <f>RESULTADOS!#REF!</f>
        <v>#REF!</v>
      </c>
      <c r="FC31" s="214" t="e">
        <f>RESULTADOS!#REF!</f>
        <v>#REF!</v>
      </c>
      <c r="FD31" s="214" t="e">
        <f>RESULTADOS!#REF!</f>
        <v>#REF!</v>
      </c>
      <c r="FE31" s="214" t="e">
        <f>RESULTADOS!#REF!</f>
        <v>#REF!</v>
      </c>
      <c r="FF31" s="214" t="e">
        <f>RESULTADOS!#REF!</f>
        <v>#REF!</v>
      </c>
      <c r="FG31" s="214" t="e">
        <f>RESULTADOS!#REF!</f>
        <v>#REF!</v>
      </c>
      <c r="FH31" s="214" t="e">
        <f>RESULTADOS!#REF!</f>
        <v>#REF!</v>
      </c>
      <c r="FI31" s="214" t="e">
        <f>RESULTADOS!#REF!</f>
        <v>#REF!</v>
      </c>
      <c r="FJ31" s="214" t="e">
        <f>RESULTADOS!#REF!</f>
        <v>#REF!</v>
      </c>
      <c r="FK31" s="214" t="e">
        <f>RESULTADOS!#REF!</f>
        <v>#REF!</v>
      </c>
      <c r="FL31" s="214" t="e">
        <f>RESULTADOS!#REF!</f>
        <v>#REF!</v>
      </c>
      <c r="FM31" s="214" t="e">
        <f>RESULTADOS!#REF!</f>
        <v>#REF!</v>
      </c>
      <c r="FN31" s="214" t="e">
        <f>RESULTADOS!#REF!</f>
        <v>#REF!</v>
      </c>
    </row>
    <row r="32" spans="3:170" ht="12.75" customHeight="1">
      <c r="C32" s="213"/>
      <c r="K32" s="38"/>
      <c r="T32" s="217" t="e">
        <f>RESULTADOS!#REF!</f>
        <v>#REF!</v>
      </c>
      <c r="U32" s="217" t="e">
        <f>RESULTADOS!#REF!</f>
        <v>#REF!</v>
      </c>
      <c r="V32" s="217" t="e">
        <f t="shared" si="0"/>
        <v>#REF!</v>
      </c>
      <c r="W32" s="217"/>
      <c r="X32" s="217" t="e">
        <f>RESULTADOS!#REF!</f>
        <v>#REF!</v>
      </c>
      <c r="Y32" s="217"/>
      <c r="Z32" s="221"/>
      <c r="AA32" s="214" t="e">
        <f>RESULTADOS!#REF!</f>
        <v>#REF!</v>
      </c>
      <c r="AB32" s="214" t="e">
        <f>RESULTADOS!#REF!</f>
        <v>#REF!</v>
      </c>
      <c r="AC32" s="214" t="e">
        <f>RESULTADOS!#REF!</f>
        <v>#REF!</v>
      </c>
      <c r="AD32" s="214" t="e">
        <f>RESULTADOS!#REF!</f>
        <v>#REF!</v>
      </c>
      <c r="AE32" s="214" t="e">
        <f>RESULTADOS!#REF!</f>
        <v>#REF!</v>
      </c>
      <c r="AF32" s="214" t="e">
        <f>RESULTADOS!#REF!</f>
        <v>#REF!</v>
      </c>
      <c r="AG32" s="214" t="e">
        <f>RESULTADOS!#REF!</f>
        <v>#REF!</v>
      </c>
      <c r="AH32" s="214" t="e">
        <f>RESULTADOS!#REF!</f>
        <v>#REF!</v>
      </c>
      <c r="AI32" s="214" t="e">
        <f>RESULTADOS!#REF!</f>
        <v>#REF!</v>
      </c>
      <c r="AJ32" s="214" t="e">
        <f>RESULTADOS!#REF!</f>
        <v>#REF!</v>
      </c>
      <c r="AK32" s="214" t="e">
        <f>RESULTADOS!#REF!</f>
        <v>#REF!</v>
      </c>
      <c r="AL32" s="214" t="e">
        <f>RESULTADOS!#REF!</f>
        <v>#REF!</v>
      </c>
      <c r="AM32" s="214" t="e">
        <f>RESULTADOS!#REF!</f>
        <v>#REF!</v>
      </c>
      <c r="AN32" s="214" t="e">
        <f>RESULTADOS!#REF!</f>
        <v>#REF!</v>
      </c>
      <c r="AO32" s="214" t="e">
        <f>RESULTADOS!#REF!</f>
        <v>#REF!</v>
      </c>
      <c r="AP32" s="214" t="e">
        <f>RESULTADOS!#REF!</f>
        <v>#REF!</v>
      </c>
      <c r="AQ32" s="214" t="e">
        <f>RESULTADOS!#REF!</f>
        <v>#REF!</v>
      </c>
      <c r="AR32" s="214" t="e">
        <f>RESULTADOS!#REF!</f>
        <v>#REF!</v>
      </c>
      <c r="AS32" s="214" t="e">
        <f>RESULTADOS!#REF!</f>
        <v>#REF!</v>
      </c>
      <c r="AT32" s="214" t="e">
        <f>RESULTADOS!#REF!</f>
        <v>#REF!</v>
      </c>
      <c r="AU32" s="214" t="e">
        <f>RESULTADOS!#REF!</f>
        <v>#REF!</v>
      </c>
      <c r="AV32" s="214" t="e">
        <f>RESULTADOS!#REF!</f>
        <v>#REF!</v>
      </c>
      <c r="AW32" s="214" t="e">
        <f>RESULTADOS!#REF!</f>
        <v>#REF!</v>
      </c>
      <c r="AX32" s="214" t="e">
        <f>RESULTADOS!#REF!</f>
        <v>#REF!</v>
      </c>
      <c r="AY32" s="214" t="e">
        <f>RESULTADOS!#REF!</f>
        <v>#REF!</v>
      </c>
      <c r="AZ32" s="214" t="e">
        <f>RESULTADOS!#REF!</f>
        <v>#REF!</v>
      </c>
      <c r="BA32" s="214" t="e">
        <f>RESULTADOS!#REF!</f>
        <v>#REF!</v>
      </c>
      <c r="BB32" s="214" t="e">
        <f>RESULTADOS!#REF!</f>
        <v>#REF!</v>
      </c>
      <c r="BC32" s="214" t="e">
        <f>RESULTADOS!#REF!</f>
        <v>#REF!</v>
      </c>
      <c r="BD32" s="214" t="e">
        <f>RESULTADOS!#REF!</f>
        <v>#REF!</v>
      </c>
      <c r="BE32" s="214" t="e">
        <f>RESULTADOS!#REF!</f>
        <v>#REF!</v>
      </c>
      <c r="BF32" s="214" t="e">
        <f>RESULTADOS!#REF!</f>
        <v>#REF!</v>
      </c>
      <c r="BG32" s="214" t="e">
        <f>RESULTADOS!#REF!</f>
        <v>#REF!</v>
      </c>
      <c r="BH32" s="214" t="e">
        <f>RESULTADOS!#REF!</f>
        <v>#REF!</v>
      </c>
      <c r="BI32" s="214" t="e">
        <f>RESULTADOS!#REF!</f>
        <v>#REF!</v>
      </c>
      <c r="BJ32" s="214" t="e">
        <f>RESULTADOS!#REF!</f>
        <v>#REF!</v>
      </c>
      <c r="BK32" s="214" t="e">
        <f>RESULTADOS!#REF!</f>
        <v>#REF!</v>
      </c>
      <c r="BL32" s="214" t="e">
        <f>RESULTADOS!#REF!</f>
        <v>#REF!</v>
      </c>
      <c r="BM32" s="214" t="e">
        <f>RESULTADOS!#REF!</f>
        <v>#REF!</v>
      </c>
      <c r="BN32" s="214" t="e">
        <f>RESULTADOS!#REF!</f>
        <v>#REF!</v>
      </c>
      <c r="BO32" s="214" t="e">
        <f>RESULTADOS!#REF!</f>
        <v>#REF!</v>
      </c>
      <c r="BP32" s="214" t="e">
        <f>RESULTADOS!#REF!</f>
        <v>#REF!</v>
      </c>
      <c r="BQ32" s="214" t="e">
        <f>RESULTADOS!#REF!</f>
        <v>#REF!</v>
      </c>
      <c r="BR32" s="214" t="e">
        <f>RESULTADOS!#REF!</f>
        <v>#REF!</v>
      </c>
      <c r="BS32" s="214" t="e">
        <f>RESULTADOS!#REF!</f>
        <v>#REF!</v>
      </c>
      <c r="BT32" s="214" t="e">
        <f>RESULTADOS!#REF!</f>
        <v>#REF!</v>
      </c>
      <c r="BU32" s="214" t="e">
        <f>RESULTADOS!#REF!</f>
        <v>#REF!</v>
      </c>
      <c r="BV32" s="214" t="e">
        <f>RESULTADOS!#REF!</f>
        <v>#REF!</v>
      </c>
      <c r="BW32" s="214" t="e">
        <f>RESULTADOS!#REF!</f>
        <v>#REF!</v>
      </c>
      <c r="BX32" s="214" t="e">
        <f>RESULTADOS!#REF!</f>
        <v>#REF!</v>
      </c>
      <c r="BY32" s="214" t="e">
        <f>RESULTADOS!#REF!</f>
        <v>#REF!</v>
      </c>
      <c r="BZ32" s="214" t="e">
        <f>RESULTADOS!#REF!</f>
        <v>#REF!</v>
      </c>
      <c r="CA32" s="214" t="e">
        <f>RESULTADOS!#REF!</f>
        <v>#REF!</v>
      </c>
      <c r="CB32" s="214" t="e">
        <f>RESULTADOS!#REF!</f>
        <v>#REF!</v>
      </c>
      <c r="CC32" s="214" t="e">
        <f>RESULTADOS!#REF!</f>
        <v>#REF!</v>
      </c>
      <c r="CD32" s="214" t="e">
        <f>RESULTADOS!#REF!</f>
        <v>#REF!</v>
      </c>
      <c r="CE32" s="214" t="e">
        <f>RESULTADOS!#REF!</f>
        <v>#REF!</v>
      </c>
      <c r="CF32" s="214" t="e">
        <f>RESULTADOS!#REF!</f>
        <v>#REF!</v>
      </c>
      <c r="CG32" s="214" t="e">
        <f>RESULTADOS!#REF!</f>
        <v>#REF!</v>
      </c>
      <c r="CH32" s="214" t="e">
        <f>RESULTADOS!#REF!</f>
        <v>#REF!</v>
      </c>
      <c r="CI32" s="214" t="e">
        <f>RESULTADOS!#REF!</f>
        <v>#REF!</v>
      </c>
      <c r="CJ32" s="214" t="e">
        <f>RESULTADOS!#REF!</f>
        <v>#REF!</v>
      </c>
      <c r="CK32" s="214" t="e">
        <f>RESULTADOS!#REF!</f>
        <v>#REF!</v>
      </c>
      <c r="CL32" s="214" t="e">
        <f>RESULTADOS!#REF!</f>
        <v>#REF!</v>
      </c>
      <c r="CM32" s="214" t="e">
        <f>RESULTADOS!#REF!</f>
        <v>#REF!</v>
      </c>
      <c r="CN32" s="214" t="e">
        <f>RESULTADOS!#REF!</f>
        <v>#REF!</v>
      </c>
      <c r="CO32" s="214" t="e">
        <f>RESULTADOS!#REF!</f>
        <v>#REF!</v>
      </c>
      <c r="CP32" s="214" t="e">
        <f>RESULTADOS!#REF!</f>
        <v>#REF!</v>
      </c>
      <c r="CQ32" s="214" t="e">
        <f>RESULTADOS!#REF!</f>
        <v>#REF!</v>
      </c>
      <c r="CR32" s="214" t="e">
        <f>RESULTADOS!#REF!</f>
        <v>#REF!</v>
      </c>
      <c r="CS32" s="214" t="e">
        <f>RESULTADOS!#REF!</f>
        <v>#REF!</v>
      </c>
      <c r="CT32" s="214" t="e">
        <f>RESULTADOS!#REF!</f>
        <v>#REF!</v>
      </c>
      <c r="CU32" s="214" t="e">
        <f>RESULTADOS!#REF!</f>
        <v>#REF!</v>
      </c>
      <c r="CV32" s="214" t="e">
        <f>RESULTADOS!#REF!</f>
        <v>#REF!</v>
      </c>
      <c r="CW32" s="214" t="e">
        <f>RESULTADOS!#REF!</f>
        <v>#REF!</v>
      </c>
      <c r="CX32" s="214" t="e">
        <f>RESULTADOS!#REF!</f>
        <v>#REF!</v>
      </c>
      <c r="CY32" s="214" t="e">
        <f>RESULTADOS!#REF!</f>
        <v>#REF!</v>
      </c>
      <c r="CZ32" s="214" t="e">
        <f>RESULTADOS!#REF!</f>
        <v>#REF!</v>
      </c>
      <c r="DA32" s="214" t="e">
        <f>RESULTADOS!#REF!</f>
        <v>#REF!</v>
      </c>
      <c r="DB32" s="214" t="e">
        <f>RESULTADOS!#REF!</f>
        <v>#REF!</v>
      </c>
      <c r="DC32" s="214" t="e">
        <f>RESULTADOS!#REF!</f>
        <v>#REF!</v>
      </c>
      <c r="DD32" s="214" t="e">
        <f>RESULTADOS!#REF!</f>
        <v>#REF!</v>
      </c>
      <c r="DE32" s="214" t="e">
        <f>RESULTADOS!#REF!</f>
        <v>#REF!</v>
      </c>
      <c r="DF32" s="214" t="e">
        <f>RESULTADOS!#REF!</f>
        <v>#REF!</v>
      </c>
      <c r="DG32" s="214" t="e">
        <f>RESULTADOS!#REF!</f>
        <v>#REF!</v>
      </c>
      <c r="DH32" s="214" t="e">
        <f>RESULTADOS!#REF!</f>
        <v>#REF!</v>
      </c>
      <c r="DI32" s="214" t="e">
        <f>RESULTADOS!#REF!</f>
        <v>#REF!</v>
      </c>
      <c r="DJ32" s="214" t="e">
        <f>RESULTADOS!#REF!</f>
        <v>#REF!</v>
      </c>
      <c r="DK32" s="214" t="e">
        <f>RESULTADOS!#REF!</f>
        <v>#REF!</v>
      </c>
      <c r="DL32" s="214" t="e">
        <f>RESULTADOS!#REF!</f>
        <v>#REF!</v>
      </c>
      <c r="DM32" s="214" t="e">
        <f>RESULTADOS!#REF!</f>
        <v>#REF!</v>
      </c>
      <c r="DN32" s="214" t="e">
        <f>RESULTADOS!#REF!</f>
        <v>#REF!</v>
      </c>
      <c r="DO32" s="217" t="e">
        <f>RESULTADOS!#REF!</f>
        <v>#REF!</v>
      </c>
      <c r="DP32" s="217" t="e">
        <f>RESULTADOS!#REF!</f>
        <v>#REF!</v>
      </c>
      <c r="DQ32" s="217" t="e">
        <f t="shared" si="1"/>
        <v>#REF!</v>
      </c>
      <c r="DR32" s="217" t="str">
        <f t="array" ref="DR32">IFERROR(INDEX('03.Muestra'!$E$8:$E$17,SMALL(IF("Documento no web"='03.Muestra'!$D$8:$D$17,ROW('03.Muestra'!$E$8:$E$17)-MIN(ROW('03.Muestra'!$D$8:$D$17))+1,""),ROW()-2)),"")</f>
        <v/>
      </c>
      <c r="DS32" s="217" t="e">
        <f>RESULTADOS!#REF!</f>
        <v>#REF!</v>
      </c>
      <c r="DT32" s="217" t="str">
        <f t="array" ref="DT32">IFERROR(INDEX('03.Muestra'!$G$8:$G$17,SMALL(IF("Documento no web"='03.Muestra'!$D$8:$D$17,ROW('03.Muestra'!$G$8:$G$17)-MIN(ROW('03.Muestra'!$D$8:$D$17))+1,""),ROW()-2)),"")</f>
        <v/>
      </c>
      <c r="DU32" s="221" t="str">
        <f t="array" ref="DU32">IFERROR(INDEX('03.Muestra'!$H$8:$H$17,SMALL(IF("Documento no web"='03.Muestra'!$D$8:$D$17,ROW('03.Muestra'!$H$8:$H$17)-MIN(ROW('03.Muestra'!$D$8:$D$17))+1,""),ROW()-2)),"")</f>
        <v/>
      </c>
      <c r="DV32" s="214" t="e">
        <f>RESULTADOS!#REF!</f>
        <v>#REF!</v>
      </c>
      <c r="DW32" s="214" t="e">
        <f>RESULTADOS!#REF!</f>
        <v>#REF!</v>
      </c>
      <c r="DX32" s="214" t="e">
        <f>RESULTADOS!#REF!</f>
        <v>#REF!</v>
      </c>
      <c r="DY32" s="214" t="e">
        <f>RESULTADOS!#REF!</f>
        <v>#REF!</v>
      </c>
      <c r="DZ32" s="214" t="e">
        <f>RESULTADOS!#REF!</f>
        <v>#REF!</v>
      </c>
      <c r="EA32" s="214" t="e">
        <f>RESULTADOS!#REF!</f>
        <v>#REF!</v>
      </c>
      <c r="EB32" s="214" t="e">
        <f>RESULTADOS!#REF!</f>
        <v>#REF!</v>
      </c>
      <c r="EC32" s="214" t="e">
        <f>RESULTADOS!#REF!</f>
        <v>#REF!</v>
      </c>
      <c r="ED32" s="214" t="e">
        <f>RESULTADOS!#REF!</f>
        <v>#REF!</v>
      </c>
      <c r="EE32" s="214" t="e">
        <f>RESULTADOS!#REF!</f>
        <v>#REF!</v>
      </c>
      <c r="EF32" s="214" t="e">
        <f>RESULTADOS!#REF!</f>
        <v>#REF!</v>
      </c>
      <c r="EG32" s="214" t="e">
        <f>RESULTADOS!#REF!</f>
        <v>#REF!</v>
      </c>
      <c r="EH32" s="214" t="e">
        <f>RESULTADOS!#REF!</f>
        <v>#REF!</v>
      </c>
      <c r="EI32" s="214" t="e">
        <f>RESULTADOS!#REF!</f>
        <v>#REF!</v>
      </c>
      <c r="EJ32" s="214" t="e">
        <f>RESULTADOS!#REF!</f>
        <v>#REF!</v>
      </c>
      <c r="EK32" s="214" t="e">
        <f>RESULTADOS!#REF!</f>
        <v>#REF!</v>
      </c>
      <c r="EL32" s="214" t="e">
        <f>RESULTADOS!#REF!</f>
        <v>#REF!</v>
      </c>
      <c r="EM32" s="214" t="e">
        <f>RESULTADOS!#REF!</f>
        <v>#REF!</v>
      </c>
      <c r="EN32" s="214" t="e">
        <f>RESULTADOS!#REF!</f>
        <v>#REF!</v>
      </c>
      <c r="EO32" s="214" t="e">
        <f>RESULTADOS!#REF!</f>
        <v>#REF!</v>
      </c>
      <c r="EP32" s="214" t="e">
        <f>RESULTADOS!#REF!</f>
        <v>#REF!</v>
      </c>
      <c r="EQ32" s="214" t="e">
        <f>RESULTADOS!#REF!</f>
        <v>#REF!</v>
      </c>
      <c r="ER32" s="214" t="e">
        <f>RESULTADOS!#REF!</f>
        <v>#REF!</v>
      </c>
      <c r="ES32" s="214" t="e">
        <f>RESULTADOS!#REF!</f>
        <v>#REF!</v>
      </c>
      <c r="ET32" s="214" t="e">
        <f>RESULTADOS!#REF!</f>
        <v>#REF!</v>
      </c>
      <c r="EU32" s="214" t="e">
        <f>RESULTADOS!#REF!</f>
        <v>#REF!</v>
      </c>
      <c r="EV32" s="214" t="e">
        <f>RESULTADOS!#REF!</f>
        <v>#REF!</v>
      </c>
      <c r="EW32" s="214" t="e">
        <f>RESULTADOS!#REF!</f>
        <v>#REF!</v>
      </c>
      <c r="EX32" s="214" t="e">
        <f>RESULTADOS!#REF!</f>
        <v>#REF!</v>
      </c>
      <c r="EY32" s="214" t="e">
        <f>RESULTADOS!#REF!</f>
        <v>#REF!</v>
      </c>
      <c r="EZ32" s="214" t="e">
        <f>RESULTADOS!#REF!</f>
        <v>#REF!</v>
      </c>
      <c r="FA32" s="214" t="e">
        <f>RESULTADOS!#REF!</f>
        <v>#REF!</v>
      </c>
      <c r="FB32" s="214" t="e">
        <f>RESULTADOS!#REF!</f>
        <v>#REF!</v>
      </c>
      <c r="FC32" s="214" t="e">
        <f>RESULTADOS!#REF!</f>
        <v>#REF!</v>
      </c>
      <c r="FD32" s="214" t="e">
        <f>RESULTADOS!#REF!</f>
        <v>#REF!</v>
      </c>
      <c r="FE32" s="214" t="e">
        <f>RESULTADOS!#REF!</f>
        <v>#REF!</v>
      </c>
      <c r="FF32" s="214" t="e">
        <f>RESULTADOS!#REF!</f>
        <v>#REF!</v>
      </c>
      <c r="FG32" s="214" t="e">
        <f>RESULTADOS!#REF!</f>
        <v>#REF!</v>
      </c>
      <c r="FH32" s="214" t="e">
        <f>RESULTADOS!#REF!</f>
        <v>#REF!</v>
      </c>
      <c r="FI32" s="214" t="e">
        <f>RESULTADOS!#REF!</f>
        <v>#REF!</v>
      </c>
      <c r="FJ32" s="214" t="e">
        <f>RESULTADOS!#REF!</f>
        <v>#REF!</v>
      </c>
      <c r="FK32" s="214" t="e">
        <f>RESULTADOS!#REF!</f>
        <v>#REF!</v>
      </c>
      <c r="FL32" s="214" t="e">
        <f>RESULTADOS!#REF!</f>
        <v>#REF!</v>
      </c>
      <c r="FM32" s="214" t="e">
        <f>RESULTADOS!#REF!</f>
        <v>#REF!</v>
      </c>
      <c r="FN32" s="214" t="e">
        <f>RESULTADOS!#REF!</f>
        <v>#REF!</v>
      </c>
    </row>
    <row r="33" spans="3:170" ht="12.75" customHeight="1">
      <c r="C33" s="213"/>
      <c r="K33" s="38"/>
      <c r="T33" s="217" t="e">
        <f>RESULTADOS!#REF!</f>
        <v>#REF!</v>
      </c>
      <c r="U33" s="217" t="e">
        <f>RESULTADOS!#REF!</f>
        <v>#REF!</v>
      </c>
      <c r="V33" s="217" t="e">
        <f t="shared" si="0"/>
        <v>#REF!</v>
      </c>
      <c r="W33" s="217"/>
      <c r="X33" s="217" t="e">
        <f>RESULTADOS!#REF!</f>
        <v>#REF!</v>
      </c>
      <c r="Y33" s="217"/>
      <c r="Z33" s="221"/>
      <c r="AA33" s="214" t="e">
        <f>RESULTADOS!#REF!</f>
        <v>#REF!</v>
      </c>
      <c r="AB33" s="214" t="e">
        <f>RESULTADOS!#REF!</f>
        <v>#REF!</v>
      </c>
      <c r="AC33" s="214" t="e">
        <f>RESULTADOS!#REF!</f>
        <v>#REF!</v>
      </c>
      <c r="AD33" s="214" t="e">
        <f>RESULTADOS!#REF!</f>
        <v>#REF!</v>
      </c>
      <c r="AE33" s="214" t="e">
        <f>RESULTADOS!#REF!</f>
        <v>#REF!</v>
      </c>
      <c r="AF33" s="214" t="e">
        <f>RESULTADOS!#REF!</f>
        <v>#REF!</v>
      </c>
      <c r="AG33" s="214" t="e">
        <f>RESULTADOS!#REF!</f>
        <v>#REF!</v>
      </c>
      <c r="AH33" s="214" t="e">
        <f>RESULTADOS!#REF!</f>
        <v>#REF!</v>
      </c>
      <c r="AI33" s="214" t="e">
        <f>RESULTADOS!#REF!</f>
        <v>#REF!</v>
      </c>
      <c r="AJ33" s="214" t="e">
        <f>RESULTADOS!#REF!</f>
        <v>#REF!</v>
      </c>
      <c r="AK33" s="214" t="e">
        <f>RESULTADOS!#REF!</f>
        <v>#REF!</v>
      </c>
      <c r="AL33" s="214" t="e">
        <f>RESULTADOS!#REF!</f>
        <v>#REF!</v>
      </c>
      <c r="AM33" s="214" t="e">
        <f>RESULTADOS!#REF!</f>
        <v>#REF!</v>
      </c>
      <c r="AN33" s="214" t="e">
        <f>RESULTADOS!#REF!</f>
        <v>#REF!</v>
      </c>
      <c r="AO33" s="214" t="e">
        <f>RESULTADOS!#REF!</f>
        <v>#REF!</v>
      </c>
      <c r="AP33" s="214" t="e">
        <f>RESULTADOS!#REF!</f>
        <v>#REF!</v>
      </c>
      <c r="AQ33" s="214" t="e">
        <f>RESULTADOS!#REF!</f>
        <v>#REF!</v>
      </c>
      <c r="AR33" s="214" t="e">
        <f>RESULTADOS!#REF!</f>
        <v>#REF!</v>
      </c>
      <c r="AS33" s="214" t="e">
        <f>RESULTADOS!#REF!</f>
        <v>#REF!</v>
      </c>
      <c r="AT33" s="214" t="e">
        <f>RESULTADOS!#REF!</f>
        <v>#REF!</v>
      </c>
      <c r="AU33" s="214" t="e">
        <f>RESULTADOS!#REF!</f>
        <v>#REF!</v>
      </c>
      <c r="AV33" s="214" t="e">
        <f>RESULTADOS!#REF!</f>
        <v>#REF!</v>
      </c>
      <c r="AW33" s="214" t="e">
        <f>RESULTADOS!#REF!</f>
        <v>#REF!</v>
      </c>
      <c r="AX33" s="214" t="e">
        <f>RESULTADOS!#REF!</f>
        <v>#REF!</v>
      </c>
      <c r="AY33" s="214" t="e">
        <f>RESULTADOS!#REF!</f>
        <v>#REF!</v>
      </c>
      <c r="AZ33" s="214" t="e">
        <f>RESULTADOS!#REF!</f>
        <v>#REF!</v>
      </c>
      <c r="BA33" s="214" t="e">
        <f>RESULTADOS!#REF!</f>
        <v>#REF!</v>
      </c>
      <c r="BB33" s="214" t="e">
        <f>RESULTADOS!#REF!</f>
        <v>#REF!</v>
      </c>
      <c r="BC33" s="214" t="e">
        <f>RESULTADOS!#REF!</f>
        <v>#REF!</v>
      </c>
      <c r="BD33" s="214" t="e">
        <f>RESULTADOS!#REF!</f>
        <v>#REF!</v>
      </c>
      <c r="BE33" s="214" t="e">
        <f>RESULTADOS!#REF!</f>
        <v>#REF!</v>
      </c>
      <c r="BF33" s="214" t="e">
        <f>RESULTADOS!#REF!</f>
        <v>#REF!</v>
      </c>
      <c r="BG33" s="214" t="e">
        <f>RESULTADOS!#REF!</f>
        <v>#REF!</v>
      </c>
      <c r="BH33" s="214" t="e">
        <f>RESULTADOS!#REF!</f>
        <v>#REF!</v>
      </c>
      <c r="BI33" s="214" t="e">
        <f>RESULTADOS!#REF!</f>
        <v>#REF!</v>
      </c>
      <c r="BJ33" s="214" t="e">
        <f>RESULTADOS!#REF!</f>
        <v>#REF!</v>
      </c>
      <c r="BK33" s="214" t="e">
        <f>RESULTADOS!#REF!</f>
        <v>#REF!</v>
      </c>
      <c r="BL33" s="214" t="e">
        <f>RESULTADOS!#REF!</f>
        <v>#REF!</v>
      </c>
      <c r="BM33" s="214" t="e">
        <f>RESULTADOS!#REF!</f>
        <v>#REF!</v>
      </c>
      <c r="BN33" s="214" t="e">
        <f>RESULTADOS!#REF!</f>
        <v>#REF!</v>
      </c>
      <c r="BO33" s="214" t="e">
        <f>RESULTADOS!#REF!</f>
        <v>#REF!</v>
      </c>
      <c r="BP33" s="214" t="e">
        <f>RESULTADOS!#REF!</f>
        <v>#REF!</v>
      </c>
      <c r="BQ33" s="214" t="e">
        <f>RESULTADOS!#REF!</f>
        <v>#REF!</v>
      </c>
      <c r="BR33" s="214" t="e">
        <f>RESULTADOS!#REF!</f>
        <v>#REF!</v>
      </c>
      <c r="BS33" s="214" t="e">
        <f>RESULTADOS!#REF!</f>
        <v>#REF!</v>
      </c>
      <c r="BT33" s="214" t="e">
        <f>RESULTADOS!#REF!</f>
        <v>#REF!</v>
      </c>
      <c r="BU33" s="214" t="e">
        <f>RESULTADOS!#REF!</f>
        <v>#REF!</v>
      </c>
      <c r="BV33" s="214" t="e">
        <f>RESULTADOS!#REF!</f>
        <v>#REF!</v>
      </c>
      <c r="BW33" s="214" t="e">
        <f>RESULTADOS!#REF!</f>
        <v>#REF!</v>
      </c>
      <c r="BX33" s="214" t="e">
        <f>RESULTADOS!#REF!</f>
        <v>#REF!</v>
      </c>
      <c r="BY33" s="214" t="e">
        <f>RESULTADOS!#REF!</f>
        <v>#REF!</v>
      </c>
      <c r="BZ33" s="214" t="e">
        <f>RESULTADOS!#REF!</f>
        <v>#REF!</v>
      </c>
      <c r="CA33" s="214" t="e">
        <f>RESULTADOS!#REF!</f>
        <v>#REF!</v>
      </c>
      <c r="CB33" s="214" t="e">
        <f>RESULTADOS!#REF!</f>
        <v>#REF!</v>
      </c>
      <c r="CC33" s="214" t="e">
        <f>RESULTADOS!#REF!</f>
        <v>#REF!</v>
      </c>
      <c r="CD33" s="214" t="e">
        <f>RESULTADOS!#REF!</f>
        <v>#REF!</v>
      </c>
      <c r="CE33" s="214" t="e">
        <f>RESULTADOS!#REF!</f>
        <v>#REF!</v>
      </c>
      <c r="CF33" s="214" t="e">
        <f>RESULTADOS!#REF!</f>
        <v>#REF!</v>
      </c>
      <c r="CG33" s="214" t="e">
        <f>RESULTADOS!#REF!</f>
        <v>#REF!</v>
      </c>
      <c r="CH33" s="214" t="e">
        <f>RESULTADOS!#REF!</f>
        <v>#REF!</v>
      </c>
      <c r="CI33" s="214" t="e">
        <f>RESULTADOS!#REF!</f>
        <v>#REF!</v>
      </c>
      <c r="CJ33" s="214" t="e">
        <f>RESULTADOS!#REF!</f>
        <v>#REF!</v>
      </c>
      <c r="CK33" s="214" t="e">
        <f>RESULTADOS!#REF!</f>
        <v>#REF!</v>
      </c>
      <c r="CL33" s="214" t="e">
        <f>RESULTADOS!#REF!</f>
        <v>#REF!</v>
      </c>
      <c r="CM33" s="214" t="e">
        <f>RESULTADOS!#REF!</f>
        <v>#REF!</v>
      </c>
      <c r="CN33" s="214" t="e">
        <f>RESULTADOS!#REF!</f>
        <v>#REF!</v>
      </c>
      <c r="CO33" s="214" t="e">
        <f>RESULTADOS!#REF!</f>
        <v>#REF!</v>
      </c>
      <c r="CP33" s="214" t="e">
        <f>RESULTADOS!#REF!</f>
        <v>#REF!</v>
      </c>
      <c r="CQ33" s="214" t="e">
        <f>RESULTADOS!#REF!</f>
        <v>#REF!</v>
      </c>
      <c r="CR33" s="214" t="e">
        <f>RESULTADOS!#REF!</f>
        <v>#REF!</v>
      </c>
      <c r="CS33" s="214" t="e">
        <f>RESULTADOS!#REF!</f>
        <v>#REF!</v>
      </c>
      <c r="CT33" s="214" t="e">
        <f>RESULTADOS!#REF!</f>
        <v>#REF!</v>
      </c>
      <c r="CU33" s="214" t="e">
        <f>RESULTADOS!#REF!</f>
        <v>#REF!</v>
      </c>
      <c r="CV33" s="214" t="e">
        <f>RESULTADOS!#REF!</f>
        <v>#REF!</v>
      </c>
      <c r="CW33" s="214" t="e">
        <f>RESULTADOS!#REF!</f>
        <v>#REF!</v>
      </c>
      <c r="CX33" s="214" t="e">
        <f>RESULTADOS!#REF!</f>
        <v>#REF!</v>
      </c>
      <c r="CY33" s="214" t="e">
        <f>RESULTADOS!#REF!</f>
        <v>#REF!</v>
      </c>
      <c r="CZ33" s="214" t="e">
        <f>RESULTADOS!#REF!</f>
        <v>#REF!</v>
      </c>
      <c r="DA33" s="214" t="e">
        <f>RESULTADOS!#REF!</f>
        <v>#REF!</v>
      </c>
      <c r="DB33" s="214" t="e">
        <f>RESULTADOS!#REF!</f>
        <v>#REF!</v>
      </c>
      <c r="DC33" s="214" t="e">
        <f>RESULTADOS!#REF!</f>
        <v>#REF!</v>
      </c>
      <c r="DD33" s="214" t="e">
        <f>RESULTADOS!#REF!</f>
        <v>#REF!</v>
      </c>
      <c r="DE33" s="214" t="e">
        <f>RESULTADOS!#REF!</f>
        <v>#REF!</v>
      </c>
      <c r="DF33" s="214" t="e">
        <f>RESULTADOS!#REF!</f>
        <v>#REF!</v>
      </c>
      <c r="DG33" s="214" t="e">
        <f>RESULTADOS!#REF!</f>
        <v>#REF!</v>
      </c>
      <c r="DH33" s="214" t="e">
        <f>RESULTADOS!#REF!</f>
        <v>#REF!</v>
      </c>
      <c r="DI33" s="214" t="e">
        <f>RESULTADOS!#REF!</f>
        <v>#REF!</v>
      </c>
      <c r="DJ33" s="214" t="e">
        <f>RESULTADOS!#REF!</f>
        <v>#REF!</v>
      </c>
      <c r="DK33" s="214" t="e">
        <f>RESULTADOS!#REF!</f>
        <v>#REF!</v>
      </c>
      <c r="DL33" s="214" t="e">
        <f>RESULTADOS!#REF!</f>
        <v>#REF!</v>
      </c>
      <c r="DM33" s="214" t="e">
        <f>RESULTADOS!#REF!</f>
        <v>#REF!</v>
      </c>
      <c r="DN33" s="214" t="e">
        <f>RESULTADOS!#REF!</f>
        <v>#REF!</v>
      </c>
      <c r="DO33" s="217" t="e">
        <f>RESULTADOS!#REF!</f>
        <v>#REF!</v>
      </c>
      <c r="DP33" s="217" t="e">
        <f>RESULTADOS!#REF!</f>
        <v>#REF!</v>
      </c>
      <c r="DQ33" s="217" t="e">
        <f t="shared" si="1"/>
        <v>#REF!</v>
      </c>
      <c r="DR33" s="217" t="str">
        <f t="array" ref="DR33">IFERROR(INDEX('03.Muestra'!$E$8:$E$17,SMALL(IF("Documento no web"='03.Muestra'!$D$8:$D$17,ROW('03.Muestra'!$E$8:$E$17)-MIN(ROW('03.Muestra'!$D$8:$D$17))+1,""),ROW()-2)),"")</f>
        <v/>
      </c>
      <c r="DS33" s="217" t="e">
        <f>RESULTADOS!#REF!</f>
        <v>#REF!</v>
      </c>
      <c r="DT33" s="217" t="str">
        <f t="array" ref="DT33">IFERROR(INDEX('03.Muestra'!$G$8:$G$17,SMALL(IF("Documento no web"='03.Muestra'!$D$8:$D$17,ROW('03.Muestra'!$G$8:$G$17)-MIN(ROW('03.Muestra'!$D$8:$D$17))+1,""),ROW()-2)),"")</f>
        <v/>
      </c>
      <c r="DU33" s="221" t="str">
        <f t="array" ref="DU33">IFERROR(INDEX('03.Muestra'!$H$8:$H$17,SMALL(IF("Documento no web"='03.Muestra'!$D$8:$D$17,ROW('03.Muestra'!$H$8:$H$17)-MIN(ROW('03.Muestra'!$D$8:$D$17))+1,""),ROW()-2)),"")</f>
        <v/>
      </c>
      <c r="DV33" s="214" t="e">
        <f>RESULTADOS!#REF!</f>
        <v>#REF!</v>
      </c>
      <c r="DW33" s="214" t="e">
        <f>RESULTADOS!#REF!</f>
        <v>#REF!</v>
      </c>
      <c r="DX33" s="214" t="e">
        <f>RESULTADOS!#REF!</f>
        <v>#REF!</v>
      </c>
      <c r="DY33" s="214" t="e">
        <f>RESULTADOS!#REF!</f>
        <v>#REF!</v>
      </c>
      <c r="DZ33" s="214" t="e">
        <f>RESULTADOS!#REF!</f>
        <v>#REF!</v>
      </c>
      <c r="EA33" s="214" t="e">
        <f>RESULTADOS!#REF!</f>
        <v>#REF!</v>
      </c>
      <c r="EB33" s="214" t="e">
        <f>RESULTADOS!#REF!</f>
        <v>#REF!</v>
      </c>
      <c r="EC33" s="214" t="e">
        <f>RESULTADOS!#REF!</f>
        <v>#REF!</v>
      </c>
      <c r="ED33" s="214" t="e">
        <f>RESULTADOS!#REF!</f>
        <v>#REF!</v>
      </c>
      <c r="EE33" s="214" t="e">
        <f>RESULTADOS!#REF!</f>
        <v>#REF!</v>
      </c>
      <c r="EF33" s="214" t="e">
        <f>RESULTADOS!#REF!</f>
        <v>#REF!</v>
      </c>
      <c r="EG33" s="214" t="e">
        <f>RESULTADOS!#REF!</f>
        <v>#REF!</v>
      </c>
      <c r="EH33" s="214" t="e">
        <f>RESULTADOS!#REF!</f>
        <v>#REF!</v>
      </c>
      <c r="EI33" s="214" t="e">
        <f>RESULTADOS!#REF!</f>
        <v>#REF!</v>
      </c>
      <c r="EJ33" s="214" t="e">
        <f>RESULTADOS!#REF!</f>
        <v>#REF!</v>
      </c>
      <c r="EK33" s="214" t="e">
        <f>RESULTADOS!#REF!</f>
        <v>#REF!</v>
      </c>
      <c r="EL33" s="214" t="e">
        <f>RESULTADOS!#REF!</f>
        <v>#REF!</v>
      </c>
      <c r="EM33" s="214" t="e">
        <f>RESULTADOS!#REF!</f>
        <v>#REF!</v>
      </c>
      <c r="EN33" s="214" t="e">
        <f>RESULTADOS!#REF!</f>
        <v>#REF!</v>
      </c>
      <c r="EO33" s="214" t="e">
        <f>RESULTADOS!#REF!</f>
        <v>#REF!</v>
      </c>
      <c r="EP33" s="214" t="e">
        <f>RESULTADOS!#REF!</f>
        <v>#REF!</v>
      </c>
      <c r="EQ33" s="214" t="e">
        <f>RESULTADOS!#REF!</f>
        <v>#REF!</v>
      </c>
      <c r="ER33" s="214" t="e">
        <f>RESULTADOS!#REF!</f>
        <v>#REF!</v>
      </c>
      <c r="ES33" s="214" t="e">
        <f>RESULTADOS!#REF!</f>
        <v>#REF!</v>
      </c>
      <c r="ET33" s="214" t="e">
        <f>RESULTADOS!#REF!</f>
        <v>#REF!</v>
      </c>
      <c r="EU33" s="214" t="e">
        <f>RESULTADOS!#REF!</f>
        <v>#REF!</v>
      </c>
      <c r="EV33" s="214" t="e">
        <f>RESULTADOS!#REF!</f>
        <v>#REF!</v>
      </c>
      <c r="EW33" s="214" t="e">
        <f>RESULTADOS!#REF!</f>
        <v>#REF!</v>
      </c>
      <c r="EX33" s="214" t="e">
        <f>RESULTADOS!#REF!</f>
        <v>#REF!</v>
      </c>
      <c r="EY33" s="214" t="e">
        <f>RESULTADOS!#REF!</f>
        <v>#REF!</v>
      </c>
      <c r="EZ33" s="214" t="e">
        <f>RESULTADOS!#REF!</f>
        <v>#REF!</v>
      </c>
      <c r="FA33" s="214" t="e">
        <f>RESULTADOS!#REF!</f>
        <v>#REF!</v>
      </c>
      <c r="FB33" s="214" t="e">
        <f>RESULTADOS!#REF!</f>
        <v>#REF!</v>
      </c>
      <c r="FC33" s="214" t="e">
        <f>RESULTADOS!#REF!</f>
        <v>#REF!</v>
      </c>
      <c r="FD33" s="214" t="e">
        <f>RESULTADOS!#REF!</f>
        <v>#REF!</v>
      </c>
      <c r="FE33" s="214" t="e">
        <f>RESULTADOS!#REF!</f>
        <v>#REF!</v>
      </c>
      <c r="FF33" s="214" t="e">
        <f>RESULTADOS!#REF!</f>
        <v>#REF!</v>
      </c>
      <c r="FG33" s="214" t="e">
        <f>RESULTADOS!#REF!</f>
        <v>#REF!</v>
      </c>
      <c r="FH33" s="214" t="e">
        <f>RESULTADOS!#REF!</f>
        <v>#REF!</v>
      </c>
      <c r="FI33" s="214" t="e">
        <f>RESULTADOS!#REF!</f>
        <v>#REF!</v>
      </c>
      <c r="FJ33" s="214" t="e">
        <f>RESULTADOS!#REF!</f>
        <v>#REF!</v>
      </c>
      <c r="FK33" s="214" t="e">
        <f>RESULTADOS!#REF!</f>
        <v>#REF!</v>
      </c>
      <c r="FL33" s="214" t="e">
        <f>RESULTADOS!#REF!</f>
        <v>#REF!</v>
      </c>
      <c r="FM33" s="214" t="e">
        <f>RESULTADOS!#REF!</f>
        <v>#REF!</v>
      </c>
      <c r="FN33" s="214" t="e">
        <f>RESULTADOS!#REF!</f>
        <v>#REF!</v>
      </c>
    </row>
    <row r="34" spans="3:170" ht="12.75" customHeight="1">
      <c r="T34" s="217" t="e">
        <f>RESULTADOS!#REF!</f>
        <v>#REF!</v>
      </c>
      <c r="U34" s="217" t="e">
        <f>RESULTADOS!#REF!</f>
        <v>#REF!</v>
      </c>
      <c r="V34" s="217" t="e">
        <f t="shared" si="0"/>
        <v>#REF!</v>
      </c>
      <c r="W34" s="217"/>
      <c r="X34" s="217" t="e">
        <f>RESULTADOS!#REF!</f>
        <v>#REF!</v>
      </c>
      <c r="Y34" s="217"/>
      <c r="Z34" s="221"/>
      <c r="AA34" s="214" t="e">
        <f>RESULTADOS!#REF!</f>
        <v>#REF!</v>
      </c>
      <c r="AB34" s="214" t="e">
        <f>RESULTADOS!#REF!</f>
        <v>#REF!</v>
      </c>
      <c r="AC34" s="214" t="e">
        <f>RESULTADOS!#REF!</f>
        <v>#REF!</v>
      </c>
      <c r="AD34" s="214" t="e">
        <f>RESULTADOS!#REF!</f>
        <v>#REF!</v>
      </c>
      <c r="AE34" s="214" t="e">
        <f>RESULTADOS!#REF!</f>
        <v>#REF!</v>
      </c>
      <c r="AF34" s="214" t="e">
        <f>RESULTADOS!#REF!</f>
        <v>#REF!</v>
      </c>
      <c r="AG34" s="214" t="e">
        <f>RESULTADOS!#REF!</f>
        <v>#REF!</v>
      </c>
      <c r="AH34" s="214" t="e">
        <f>RESULTADOS!#REF!</f>
        <v>#REF!</v>
      </c>
      <c r="AI34" s="214" t="e">
        <f>RESULTADOS!#REF!</f>
        <v>#REF!</v>
      </c>
      <c r="AJ34" s="214" t="e">
        <f>RESULTADOS!#REF!</f>
        <v>#REF!</v>
      </c>
      <c r="AK34" s="214" t="e">
        <f>RESULTADOS!#REF!</f>
        <v>#REF!</v>
      </c>
      <c r="AL34" s="214" t="e">
        <f>RESULTADOS!#REF!</f>
        <v>#REF!</v>
      </c>
      <c r="AM34" s="214" t="e">
        <f>RESULTADOS!#REF!</f>
        <v>#REF!</v>
      </c>
      <c r="AN34" s="214" t="e">
        <f>RESULTADOS!#REF!</f>
        <v>#REF!</v>
      </c>
      <c r="AO34" s="214" t="e">
        <f>RESULTADOS!#REF!</f>
        <v>#REF!</v>
      </c>
      <c r="AP34" s="214" t="e">
        <f>RESULTADOS!#REF!</f>
        <v>#REF!</v>
      </c>
      <c r="AQ34" s="214" t="e">
        <f>RESULTADOS!#REF!</f>
        <v>#REF!</v>
      </c>
      <c r="AR34" s="214" t="e">
        <f>RESULTADOS!#REF!</f>
        <v>#REF!</v>
      </c>
      <c r="AS34" s="214" t="e">
        <f>RESULTADOS!#REF!</f>
        <v>#REF!</v>
      </c>
      <c r="AT34" s="214" t="e">
        <f>RESULTADOS!#REF!</f>
        <v>#REF!</v>
      </c>
      <c r="AU34" s="214" t="e">
        <f>RESULTADOS!#REF!</f>
        <v>#REF!</v>
      </c>
      <c r="AV34" s="214" t="e">
        <f>RESULTADOS!#REF!</f>
        <v>#REF!</v>
      </c>
      <c r="AW34" s="214" t="e">
        <f>RESULTADOS!#REF!</f>
        <v>#REF!</v>
      </c>
      <c r="AX34" s="214" t="e">
        <f>RESULTADOS!#REF!</f>
        <v>#REF!</v>
      </c>
      <c r="AY34" s="214" t="e">
        <f>RESULTADOS!#REF!</f>
        <v>#REF!</v>
      </c>
      <c r="AZ34" s="214" t="e">
        <f>RESULTADOS!#REF!</f>
        <v>#REF!</v>
      </c>
      <c r="BA34" s="214" t="e">
        <f>RESULTADOS!#REF!</f>
        <v>#REF!</v>
      </c>
      <c r="BB34" s="214" t="e">
        <f>RESULTADOS!#REF!</f>
        <v>#REF!</v>
      </c>
      <c r="BC34" s="214" t="e">
        <f>RESULTADOS!#REF!</f>
        <v>#REF!</v>
      </c>
      <c r="BD34" s="214" t="e">
        <f>RESULTADOS!#REF!</f>
        <v>#REF!</v>
      </c>
      <c r="BE34" s="214" t="e">
        <f>RESULTADOS!#REF!</f>
        <v>#REF!</v>
      </c>
      <c r="BF34" s="214" t="e">
        <f>RESULTADOS!#REF!</f>
        <v>#REF!</v>
      </c>
      <c r="BG34" s="214" t="e">
        <f>RESULTADOS!#REF!</f>
        <v>#REF!</v>
      </c>
      <c r="BH34" s="214" t="e">
        <f>RESULTADOS!#REF!</f>
        <v>#REF!</v>
      </c>
      <c r="BI34" s="214" t="e">
        <f>RESULTADOS!#REF!</f>
        <v>#REF!</v>
      </c>
      <c r="BJ34" s="214" t="e">
        <f>RESULTADOS!#REF!</f>
        <v>#REF!</v>
      </c>
      <c r="BK34" s="214" t="e">
        <f>RESULTADOS!#REF!</f>
        <v>#REF!</v>
      </c>
      <c r="BL34" s="214" t="e">
        <f>RESULTADOS!#REF!</f>
        <v>#REF!</v>
      </c>
      <c r="BM34" s="214" t="e">
        <f>RESULTADOS!#REF!</f>
        <v>#REF!</v>
      </c>
      <c r="BN34" s="214" t="e">
        <f>RESULTADOS!#REF!</f>
        <v>#REF!</v>
      </c>
      <c r="BO34" s="214" t="e">
        <f>RESULTADOS!#REF!</f>
        <v>#REF!</v>
      </c>
      <c r="BP34" s="214" t="e">
        <f>RESULTADOS!#REF!</f>
        <v>#REF!</v>
      </c>
      <c r="BQ34" s="214" t="e">
        <f>RESULTADOS!#REF!</f>
        <v>#REF!</v>
      </c>
      <c r="BR34" s="214" t="e">
        <f>RESULTADOS!#REF!</f>
        <v>#REF!</v>
      </c>
      <c r="BS34" s="214" t="e">
        <f>RESULTADOS!#REF!</f>
        <v>#REF!</v>
      </c>
      <c r="BT34" s="214" t="e">
        <f>RESULTADOS!#REF!</f>
        <v>#REF!</v>
      </c>
      <c r="BU34" s="214" t="e">
        <f>RESULTADOS!#REF!</f>
        <v>#REF!</v>
      </c>
      <c r="BV34" s="214" t="e">
        <f>RESULTADOS!#REF!</f>
        <v>#REF!</v>
      </c>
      <c r="BW34" s="214" t="e">
        <f>RESULTADOS!#REF!</f>
        <v>#REF!</v>
      </c>
      <c r="BX34" s="214" t="e">
        <f>RESULTADOS!#REF!</f>
        <v>#REF!</v>
      </c>
      <c r="BY34" s="214" t="e">
        <f>RESULTADOS!#REF!</f>
        <v>#REF!</v>
      </c>
      <c r="BZ34" s="214" t="e">
        <f>RESULTADOS!#REF!</f>
        <v>#REF!</v>
      </c>
      <c r="CA34" s="214" t="e">
        <f>RESULTADOS!#REF!</f>
        <v>#REF!</v>
      </c>
      <c r="CB34" s="214" t="e">
        <f>RESULTADOS!#REF!</f>
        <v>#REF!</v>
      </c>
      <c r="CC34" s="214" t="e">
        <f>RESULTADOS!#REF!</f>
        <v>#REF!</v>
      </c>
      <c r="CD34" s="214" t="e">
        <f>RESULTADOS!#REF!</f>
        <v>#REF!</v>
      </c>
      <c r="CE34" s="214" t="e">
        <f>RESULTADOS!#REF!</f>
        <v>#REF!</v>
      </c>
      <c r="CF34" s="214" t="e">
        <f>RESULTADOS!#REF!</f>
        <v>#REF!</v>
      </c>
      <c r="CG34" s="214" t="e">
        <f>RESULTADOS!#REF!</f>
        <v>#REF!</v>
      </c>
      <c r="CH34" s="214" t="e">
        <f>RESULTADOS!#REF!</f>
        <v>#REF!</v>
      </c>
      <c r="CI34" s="214" t="e">
        <f>RESULTADOS!#REF!</f>
        <v>#REF!</v>
      </c>
      <c r="CJ34" s="214" t="e">
        <f>RESULTADOS!#REF!</f>
        <v>#REF!</v>
      </c>
      <c r="CK34" s="214" t="e">
        <f>RESULTADOS!#REF!</f>
        <v>#REF!</v>
      </c>
      <c r="CL34" s="214" t="e">
        <f>RESULTADOS!#REF!</f>
        <v>#REF!</v>
      </c>
      <c r="CM34" s="214" t="e">
        <f>RESULTADOS!#REF!</f>
        <v>#REF!</v>
      </c>
      <c r="CN34" s="214" t="e">
        <f>RESULTADOS!#REF!</f>
        <v>#REF!</v>
      </c>
      <c r="CO34" s="214" t="e">
        <f>RESULTADOS!#REF!</f>
        <v>#REF!</v>
      </c>
      <c r="CP34" s="214" t="e">
        <f>RESULTADOS!#REF!</f>
        <v>#REF!</v>
      </c>
      <c r="CQ34" s="214" t="e">
        <f>RESULTADOS!#REF!</f>
        <v>#REF!</v>
      </c>
      <c r="CR34" s="214" t="e">
        <f>RESULTADOS!#REF!</f>
        <v>#REF!</v>
      </c>
      <c r="CS34" s="214" t="e">
        <f>RESULTADOS!#REF!</f>
        <v>#REF!</v>
      </c>
      <c r="CT34" s="214" t="e">
        <f>RESULTADOS!#REF!</f>
        <v>#REF!</v>
      </c>
      <c r="CU34" s="214" t="e">
        <f>RESULTADOS!#REF!</f>
        <v>#REF!</v>
      </c>
      <c r="CV34" s="214" t="e">
        <f>RESULTADOS!#REF!</f>
        <v>#REF!</v>
      </c>
      <c r="CW34" s="214" t="e">
        <f>RESULTADOS!#REF!</f>
        <v>#REF!</v>
      </c>
      <c r="CX34" s="214" t="e">
        <f>RESULTADOS!#REF!</f>
        <v>#REF!</v>
      </c>
      <c r="CY34" s="214" t="e">
        <f>RESULTADOS!#REF!</f>
        <v>#REF!</v>
      </c>
      <c r="CZ34" s="214" t="e">
        <f>RESULTADOS!#REF!</f>
        <v>#REF!</v>
      </c>
      <c r="DA34" s="214" t="e">
        <f>RESULTADOS!#REF!</f>
        <v>#REF!</v>
      </c>
      <c r="DB34" s="214" t="e">
        <f>RESULTADOS!#REF!</f>
        <v>#REF!</v>
      </c>
      <c r="DC34" s="214" t="e">
        <f>RESULTADOS!#REF!</f>
        <v>#REF!</v>
      </c>
      <c r="DD34" s="214" t="e">
        <f>RESULTADOS!#REF!</f>
        <v>#REF!</v>
      </c>
      <c r="DE34" s="214" t="e">
        <f>RESULTADOS!#REF!</f>
        <v>#REF!</v>
      </c>
      <c r="DF34" s="214" t="e">
        <f>RESULTADOS!#REF!</f>
        <v>#REF!</v>
      </c>
      <c r="DG34" s="214" t="e">
        <f>RESULTADOS!#REF!</f>
        <v>#REF!</v>
      </c>
      <c r="DH34" s="214" t="e">
        <f>RESULTADOS!#REF!</f>
        <v>#REF!</v>
      </c>
      <c r="DI34" s="214" t="e">
        <f>RESULTADOS!#REF!</f>
        <v>#REF!</v>
      </c>
      <c r="DJ34" s="214" t="e">
        <f>RESULTADOS!#REF!</f>
        <v>#REF!</v>
      </c>
      <c r="DK34" s="214" t="e">
        <f>RESULTADOS!#REF!</f>
        <v>#REF!</v>
      </c>
      <c r="DL34" s="214" t="e">
        <f>RESULTADOS!#REF!</f>
        <v>#REF!</v>
      </c>
      <c r="DM34" s="214" t="e">
        <f>RESULTADOS!#REF!</f>
        <v>#REF!</v>
      </c>
      <c r="DN34" s="214" t="e">
        <f>RESULTADOS!#REF!</f>
        <v>#REF!</v>
      </c>
      <c r="DO34" s="217" t="e">
        <f>RESULTADOS!#REF!</f>
        <v>#REF!</v>
      </c>
      <c r="DP34" s="217" t="e">
        <f>RESULTADOS!#REF!</f>
        <v>#REF!</v>
      </c>
      <c r="DQ34" s="217" t="e">
        <f t="shared" si="1"/>
        <v>#REF!</v>
      </c>
      <c r="DR34" s="217" t="str">
        <f t="array" ref="DR34">IFERROR(INDEX('03.Muestra'!$E$8:$E$17,SMALL(IF("Documento no web"='03.Muestra'!$D$8:$D$17,ROW('03.Muestra'!$E$8:$E$17)-MIN(ROW('03.Muestra'!$D$8:$D$17))+1,""),ROW()-2)),"")</f>
        <v/>
      </c>
      <c r="DS34" s="217" t="e">
        <f>RESULTADOS!#REF!</f>
        <v>#REF!</v>
      </c>
      <c r="DT34" s="217" t="str">
        <f t="array" ref="DT34">IFERROR(INDEX('03.Muestra'!$G$8:$G$17,SMALL(IF("Documento no web"='03.Muestra'!$D$8:$D$17,ROW('03.Muestra'!$G$8:$G$17)-MIN(ROW('03.Muestra'!$D$8:$D$17))+1,""),ROW()-2)),"")</f>
        <v/>
      </c>
      <c r="DU34" s="221" t="str">
        <f t="array" ref="DU34">IFERROR(INDEX('03.Muestra'!$H$8:$H$17,SMALL(IF("Documento no web"='03.Muestra'!$D$8:$D$17,ROW('03.Muestra'!$H$8:$H$17)-MIN(ROW('03.Muestra'!$D$8:$D$17))+1,""),ROW()-2)),"")</f>
        <v/>
      </c>
      <c r="DV34" s="214" t="e">
        <f>RESULTADOS!#REF!</f>
        <v>#REF!</v>
      </c>
      <c r="DW34" s="214" t="e">
        <f>RESULTADOS!#REF!</f>
        <v>#REF!</v>
      </c>
      <c r="DX34" s="214" t="e">
        <f>RESULTADOS!#REF!</f>
        <v>#REF!</v>
      </c>
      <c r="DY34" s="214" t="e">
        <f>RESULTADOS!#REF!</f>
        <v>#REF!</v>
      </c>
      <c r="DZ34" s="214" t="e">
        <f>RESULTADOS!#REF!</f>
        <v>#REF!</v>
      </c>
      <c r="EA34" s="214" t="e">
        <f>RESULTADOS!#REF!</f>
        <v>#REF!</v>
      </c>
      <c r="EB34" s="214" t="e">
        <f>RESULTADOS!#REF!</f>
        <v>#REF!</v>
      </c>
      <c r="EC34" s="214" t="e">
        <f>RESULTADOS!#REF!</f>
        <v>#REF!</v>
      </c>
      <c r="ED34" s="214" t="e">
        <f>RESULTADOS!#REF!</f>
        <v>#REF!</v>
      </c>
      <c r="EE34" s="214" t="e">
        <f>RESULTADOS!#REF!</f>
        <v>#REF!</v>
      </c>
      <c r="EF34" s="214" t="e">
        <f>RESULTADOS!#REF!</f>
        <v>#REF!</v>
      </c>
      <c r="EG34" s="214" t="e">
        <f>RESULTADOS!#REF!</f>
        <v>#REF!</v>
      </c>
      <c r="EH34" s="214" t="e">
        <f>RESULTADOS!#REF!</f>
        <v>#REF!</v>
      </c>
      <c r="EI34" s="214" t="e">
        <f>RESULTADOS!#REF!</f>
        <v>#REF!</v>
      </c>
      <c r="EJ34" s="214" t="e">
        <f>RESULTADOS!#REF!</f>
        <v>#REF!</v>
      </c>
      <c r="EK34" s="214" t="e">
        <f>RESULTADOS!#REF!</f>
        <v>#REF!</v>
      </c>
      <c r="EL34" s="214" t="e">
        <f>RESULTADOS!#REF!</f>
        <v>#REF!</v>
      </c>
      <c r="EM34" s="214" t="e">
        <f>RESULTADOS!#REF!</f>
        <v>#REF!</v>
      </c>
      <c r="EN34" s="214" t="e">
        <f>RESULTADOS!#REF!</f>
        <v>#REF!</v>
      </c>
      <c r="EO34" s="214" t="e">
        <f>RESULTADOS!#REF!</f>
        <v>#REF!</v>
      </c>
      <c r="EP34" s="214" t="e">
        <f>RESULTADOS!#REF!</f>
        <v>#REF!</v>
      </c>
      <c r="EQ34" s="214" t="e">
        <f>RESULTADOS!#REF!</f>
        <v>#REF!</v>
      </c>
      <c r="ER34" s="214" t="e">
        <f>RESULTADOS!#REF!</f>
        <v>#REF!</v>
      </c>
      <c r="ES34" s="214" t="e">
        <f>RESULTADOS!#REF!</f>
        <v>#REF!</v>
      </c>
      <c r="ET34" s="214" t="e">
        <f>RESULTADOS!#REF!</f>
        <v>#REF!</v>
      </c>
      <c r="EU34" s="214" t="e">
        <f>RESULTADOS!#REF!</f>
        <v>#REF!</v>
      </c>
      <c r="EV34" s="214" t="e">
        <f>RESULTADOS!#REF!</f>
        <v>#REF!</v>
      </c>
      <c r="EW34" s="214" t="e">
        <f>RESULTADOS!#REF!</f>
        <v>#REF!</v>
      </c>
      <c r="EX34" s="214" t="e">
        <f>RESULTADOS!#REF!</f>
        <v>#REF!</v>
      </c>
      <c r="EY34" s="214" t="e">
        <f>RESULTADOS!#REF!</f>
        <v>#REF!</v>
      </c>
      <c r="EZ34" s="214" t="e">
        <f>RESULTADOS!#REF!</f>
        <v>#REF!</v>
      </c>
      <c r="FA34" s="214" t="e">
        <f>RESULTADOS!#REF!</f>
        <v>#REF!</v>
      </c>
      <c r="FB34" s="214" t="e">
        <f>RESULTADOS!#REF!</f>
        <v>#REF!</v>
      </c>
      <c r="FC34" s="214" t="e">
        <f>RESULTADOS!#REF!</f>
        <v>#REF!</v>
      </c>
      <c r="FD34" s="214" t="e">
        <f>RESULTADOS!#REF!</f>
        <v>#REF!</v>
      </c>
      <c r="FE34" s="214" t="e">
        <f>RESULTADOS!#REF!</f>
        <v>#REF!</v>
      </c>
      <c r="FF34" s="214" t="e">
        <f>RESULTADOS!#REF!</f>
        <v>#REF!</v>
      </c>
      <c r="FG34" s="214" t="e">
        <f>RESULTADOS!#REF!</f>
        <v>#REF!</v>
      </c>
      <c r="FH34" s="214" t="e">
        <f>RESULTADOS!#REF!</f>
        <v>#REF!</v>
      </c>
      <c r="FI34" s="214" t="e">
        <f>RESULTADOS!#REF!</f>
        <v>#REF!</v>
      </c>
      <c r="FJ34" s="214" t="e">
        <f>RESULTADOS!#REF!</f>
        <v>#REF!</v>
      </c>
      <c r="FK34" s="214" t="e">
        <f>RESULTADOS!#REF!</f>
        <v>#REF!</v>
      </c>
      <c r="FL34" s="214" t="e">
        <f>RESULTADOS!#REF!</f>
        <v>#REF!</v>
      </c>
      <c r="FM34" s="214" t="e">
        <f>RESULTADOS!#REF!</f>
        <v>#REF!</v>
      </c>
      <c r="FN34" s="214" t="e">
        <f>RESULTADOS!#REF!</f>
        <v>#REF!</v>
      </c>
    </row>
    <row r="35" spans="3:170" ht="12.75" customHeight="1">
      <c r="T35" s="217" t="e">
        <f>RESULTADOS!#REF!</f>
        <v>#REF!</v>
      </c>
      <c r="U35" s="217" t="e">
        <f>RESULTADOS!#REF!</f>
        <v>#REF!</v>
      </c>
      <c r="V35" s="217" t="e">
        <f t="shared" si="0"/>
        <v>#REF!</v>
      </c>
      <c r="W35" s="217"/>
      <c r="X35" s="217" t="e">
        <f>RESULTADOS!#REF!</f>
        <v>#REF!</v>
      </c>
      <c r="Y35" s="217"/>
      <c r="Z35" s="221"/>
      <c r="AA35" s="214" t="e">
        <f>RESULTADOS!#REF!</f>
        <v>#REF!</v>
      </c>
      <c r="AB35" s="214" t="e">
        <f>RESULTADOS!#REF!</f>
        <v>#REF!</v>
      </c>
      <c r="AC35" s="214" t="e">
        <f>RESULTADOS!#REF!</f>
        <v>#REF!</v>
      </c>
      <c r="AD35" s="214" t="e">
        <f>RESULTADOS!#REF!</f>
        <v>#REF!</v>
      </c>
      <c r="AE35" s="214" t="e">
        <f>RESULTADOS!#REF!</f>
        <v>#REF!</v>
      </c>
      <c r="AF35" s="214" t="e">
        <f>RESULTADOS!#REF!</f>
        <v>#REF!</v>
      </c>
      <c r="AG35" s="214" t="e">
        <f>RESULTADOS!#REF!</f>
        <v>#REF!</v>
      </c>
      <c r="AH35" s="214" t="e">
        <f>RESULTADOS!#REF!</f>
        <v>#REF!</v>
      </c>
      <c r="AI35" s="214" t="e">
        <f>RESULTADOS!#REF!</f>
        <v>#REF!</v>
      </c>
      <c r="AJ35" s="214" t="e">
        <f>RESULTADOS!#REF!</f>
        <v>#REF!</v>
      </c>
      <c r="AK35" s="214" t="e">
        <f>RESULTADOS!#REF!</f>
        <v>#REF!</v>
      </c>
      <c r="AL35" s="214" t="e">
        <f>RESULTADOS!#REF!</f>
        <v>#REF!</v>
      </c>
      <c r="AM35" s="214" t="e">
        <f>RESULTADOS!#REF!</f>
        <v>#REF!</v>
      </c>
      <c r="AN35" s="214" t="e">
        <f>RESULTADOS!#REF!</f>
        <v>#REF!</v>
      </c>
      <c r="AO35" s="214" t="e">
        <f>RESULTADOS!#REF!</f>
        <v>#REF!</v>
      </c>
      <c r="AP35" s="214" t="e">
        <f>RESULTADOS!#REF!</f>
        <v>#REF!</v>
      </c>
      <c r="AQ35" s="214" t="e">
        <f>RESULTADOS!#REF!</f>
        <v>#REF!</v>
      </c>
      <c r="AR35" s="214" t="e">
        <f>RESULTADOS!#REF!</f>
        <v>#REF!</v>
      </c>
      <c r="AS35" s="214" t="e">
        <f>RESULTADOS!#REF!</f>
        <v>#REF!</v>
      </c>
      <c r="AT35" s="214" t="e">
        <f>RESULTADOS!#REF!</f>
        <v>#REF!</v>
      </c>
      <c r="AU35" s="214" t="e">
        <f>RESULTADOS!#REF!</f>
        <v>#REF!</v>
      </c>
      <c r="AV35" s="214" t="e">
        <f>RESULTADOS!#REF!</f>
        <v>#REF!</v>
      </c>
      <c r="AW35" s="214" t="e">
        <f>RESULTADOS!#REF!</f>
        <v>#REF!</v>
      </c>
      <c r="AX35" s="214" t="e">
        <f>RESULTADOS!#REF!</f>
        <v>#REF!</v>
      </c>
      <c r="AY35" s="214" t="e">
        <f>RESULTADOS!#REF!</f>
        <v>#REF!</v>
      </c>
      <c r="AZ35" s="214" t="e">
        <f>RESULTADOS!#REF!</f>
        <v>#REF!</v>
      </c>
      <c r="BA35" s="214" t="e">
        <f>RESULTADOS!#REF!</f>
        <v>#REF!</v>
      </c>
      <c r="BB35" s="214" t="e">
        <f>RESULTADOS!#REF!</f>
        <v>#REF!</v>
      </c>
      <c r="BC35" s="214" t="e">
        <f>RESULTADOS!#REF!</f>
        <v>#REF!</v>
      </c>
      <c r="BD35" s="214" t="e">
        <f>RESULTADOS!#REF!</f>
        <v>#REF!</v>
      </c>
      <c r="BE35" s="214" t="e">
        <f>RESULTADOS!#REF!</f>
        <v>#REF!</v>
      </c>
      <c r="BF35" s="214" t="e">
        <f>RESULTADOS!#REF!</f>
        <v>#REF!</v>
      </c>
      <c r="BG35" s="214" t="e">
        <f>RESULTADOS!#REF!</f>
        <v>#REF!</v>
      </c>
      <c r="BH35" s="214" t="e">
        <f>RESULTADOS!#REF!</f>
        <v>#REF!</v>
      </c>
      <c r="BI35" s="214" t="e">
        <f>RESULTADOS!#REF!</f>
        <v>#REF!</v>
      </c>
      <c r="BJ35" s="214" t="e">
        <f>RESULTADOS!#REF!</f>
        <v>#REF!</v>
      </c>
      <c r="BK35" s="214" t="e">
        <f>RESULTADOS!#REF!</f>
        <v>#REF!</v>
      </c>
      <c r="BL35" s="214" t="e">
        <f>RESULTADOS!#REF!</f>
        <v>#REF!</v>
      </c>
      <c r="BM35" s="214" t="e">
        <f>RESULTADOS!#REF!</f>
        <v>#REF!</v>
      </c>
      <c r="BN35" s="214" t="e">
        <f>RESULTADOS!#REF!</f>
        <v>#REF!</v>
      </c>
      <c r="BO35" s="214" t="e">
        <f>RESULTADOS!#REF!</f>
        <v>#REF!</v>
      </c>
      <c r="BP35" s="214" t="e">
        <f>RESULTADOS!#REF!</f>
        <v>#REF!</v>
      </c>
      <c r="BQ35" s="214" t="e">
        <f>RESULTADOS!#REF!</f>
        <v>#REF!</v>
      </c>
      <c r="BR35" s="214" t="e">
        <f>RESULTADOS!#REF!</f>
        <v>#REF!</v>
      </c>
      <c r="BS35" s="214" t="e">
        <f>RESULTADOS!#REF!</f>
        <v>#REF!</v>
      </c>
      <c r="BT35" s="214" t="e">
        <f>RESULTADOS!#REF!</f>
        <v>#REF!</v>
      </c>
      <c r="BU35" s="214" t="e">
        <f>RESULTADOS!#REF!</f>
        <v>#REF!</v>
      </c>
      <c r="BV35" s="214" t="e">
        <f>RESULTADOS!#REF!</f>
        <v>#REF!</v>
      </c>
      <c r="BW35" s="214" t="e">
        <f>RESULTADOS!#REF!</f>
        <v>#REF!</v>
      </c>
      <c r="BX35" s="214" t="e">
        <f>RESULTADOS!#REF!</f>
        <v>#REF!</v>
      </c>
      <c r="BY35" s="214" t="e">
        <f>RESULTADOS!#REF!</f>
        <v>#REF!</v>
      </c>
      <c r="BZ35" s="214" t="e">
        <f>RESULTADOS!#REF!</f>
        <v>#REF!</v>
      </c>
      <c r="CA35" s="214" t="e">
        <f>RESULTADOS!#REF!</f>
        <v>#REF!</v>
      </c>
      <c r="CB35" s="214" t="e">
        <f>RESULTADOS!#REF!</f>
        <v>#REF!</v>
      </c>
      <c r="CC35" s="214" t="e">
        <f>RESULTADOS!#REF!</f>
        <v>#REF!</v>
      </c>
      <c r="CD35" s="214" t="e">
        <f>RESULTADOS!#REF!</f>
        <v>#REF!</v>
      </c>
      <c r="CE35" s="214" t="e">
        <f>RESULTADOS!#REF!</f>
        <v>#REF!</v>
      </c>
      <c r="CF35" s="214" t="e">
        <f>RESULTADOS!#REF!</f>
        <v>#REF!</v>
      </c>
      <c r="CG35" s="214" t="e">
        <f>RESULTADOS!#REF!</f>
        <v>#REF!</v>
      </c>
      <c r="CH35" s="214" t="e">
        <f>RESULTADOS!#REF!</f>
        <v>#REF!</v>
      </c>
      <c r="CI35" s="214" t="e">
        <f>RESULTADOS!#REF!</f>
        <v>#REF!</v>
      </c>
      <c r="CJ35" s="214" t="e">
        <f>RESULTADOS!#REF!</f>
        <v>#REF!</v>
      </c>
      <c r="CK35" s="214" t="e">
        <f>RESULTADOS!#REF!</f>
        <v>#REF!</v>
      </c>
      <c r="CL35" s="214" t="e">
        <f>RESULTADOS!#REF!</f>
        <v>#REF!</v>
      </c>
      <c r="CM35" s="214" t="e">
        <f>RESULTADOS!#REF!</f>
        <v>#REF!</v>
      </c>
      <c r="CN35" s="214" t="e">
        <f>RESULTADOS!#REF!</f>
        <v>#REF!</v>
      </c>
      <c r="CO35" s="214" t="e">
        <f>RESULTADOS!#REF!</f>
        <v>#REF!</v>
      </c>
      <c r="CP35" s="214" t="e">
        <f>RESULTADOS!#REF!</f>
        <v>#REF!</v>
      </c>
      <c r="CQ35" s="214" t="e">
        <f>RESULTADOS!#REF!</f>
        <v>#REF!</v>
      </c>
      <c r="CR35" s="214" t="e">
        <f>RESULTADOS!#REF!</f>
        <v>#REF!</v>
      </c>
      <c r="CS35" s="214" t="e">
        <f>RESULTADOS!#REF!</f>
        <v>#REF!</v>
      </c>
      <c r="CT35" s="214" t="e">
        <f>RESULTADOS!#REF!</f>
        <v>#REF!</v>
      </c>
      <c r="CU35" s="214" t="e">
        <f>RESULTADOS!#REF!</f>
        <v>#REF!</v>
      </c>
      <c r="CV35" s="214" t="e">
        <f>RESULTADOS!#REF!</f>
        <v>#REF!</v>
      </c>
      <c r="CW35" s="214" t="e">
        <f>RESULTADOS!#REF!</f>
        <v>#REF!</v>
      </c>
      <c r="CX35" s="214" t="e">
        <f>RESULTADOS!#REF!</f>
        <v>#REF!</v>
      </c>
      <c r="CY35" s="214" t="e">
        <f>RESULTADOS!#REF!</f>
        <v>#REF!</v>
      </c>
      <c r="CZ35" s="214" t="e">
        <f>RESULTADOS!#REF!</f>
        <v>#REF!</v>
      </c>
      <c r="DA35" s="214" t="e">
        <f>RESULTADOS!#REF!</f>
        <v>#REF!</v>
      </c>
      <c r="DB35" s="214" t="e">
        <f>RESULTADOS!#REF!</f>
        <v>#REF!</v>
      </c>
      <c r="DC35" s="214" t="e">
        <f>RESULTADOS!#REF!</f>
        <v>#REF!</v>
      </c>
      <c r="DD35" s="214" t="e">
        <f>RESULTADOS!#REF!</f>
        <v>#REF!</v>
      </c>
      <c r="DE35" s="214" t="e">
        <f>RESULTADOS!#REF!</f>
        <v>#REF!</v>
      </c>
      <c r="DF35" s="214" t="e">
        <f>RESULTADOS!#REF!</f>
        <v>#REF!</v>
      </c>
      <c r="DG35" s="214" t="e">
        <f>RESULTADOS!#REF!</f>
        <v>#REF!</v>
      </c>
      <c r="DH35" s="214" t="e">
        <f>RESULTADOS!#REF!</f>
        <v>#REF!</v>
      </c>
      <c r="DI35" s="214" t="e">
        <f>RESULTADOS!#REF!</f>
        <v>#REF!</v>
      </c>
      <c r="DJ35" s="214" t="e">
        <f>RESULTADOS!#REF!</f>
        <v>#REF!</v>
      </c>
      <c r="DK35" s="214" t="e">
        <f>RESULTADOS!#REF!</f>
        <v>#REF!</v>
      </c>
      <c r="DL35" s="214" t="e">
        <f>RESULTADOS!#REF!</f>
        <v>#REF!</v>
      </c>
      <c r="DM35" s="214" t="e">
        <f>RESULTADOS!#REF!</f>
        <v>#REF!</v>
      </c>
      <c r="DN35" s="214" t="e">
        <f>RESULTADOS!#REF!</f>
        <v>#REF!</v>
      </c>
      <c r="DO35" s="217" t="e">
        <f>RESULTADOS!#REF!</f>
        <v>#REF!</v>
      </c>
      <c r="DP35" s="217" t="e">
        <f>RESULTADOS!#REF!</f>
        <v>#REF!</v>
      </c>
      <c r="DQ35" s="217" t="e">
        <f t="shared" si="1"/>
        <v>#REF!</v>
      </c>
      <c r="DR35" s="217" t="str">
        <f t="array" ref="DR35">IFERROR(INDEX('03.Muestra'!$E$8:$E$17,SMALL(IF("Documento no web"='03.Muestra'!$D$8:$D$17,ROW('03.Muestra'!$E$8:$E$17)-MIN(ROW('03.Muestra'!$D$8:$D$17))+1,""),ROW()-2)),"")</f>
        <v/>
      </c>
      <c r="DS35" s="217" t="e">
        <f>RESULTADOS!#REF!</f>
        <v>#REF!</v>
      </c>
      <c r="DT35" s="217" t="str">
        <f t="array" ref="DT35">IFERROR(INDEX('03.Muestra'!$G$8:$G$17,SMALL(IF("Documento no web"='03.Muestra'!$D$8:$D$17,ROW('03.Muestra'!$G$8:$G$17)-MIN(ROW('03.Muestra'!$D$8:$D$17))+1,""),ROW()-2)),"")</f>
        <v/>
      </c>
      <c r="DU35" s="221" t="str">
        <f t="array" ref="DU35">IFERROR(INDEX('03.Muestra'!$H$8:$H$17,SMALL(IF("Documento no web"='03.Muestra'!$D$8:$D$17,ROW('03.Muestra'!$H$8:$H$17)-MIN(ROW('03.Muestra'!$D$8:$D$17))+1,""),ROW()-2)),"")</f>
        <v/>
      </c>
      <c r="DV35" s="214" t="e">
        <f>RESULTADOS!#REF!</f>
        <v>#REF!</v>
      </c>
      <c r="DW35" s="214" t="e">
        <f>RESULTADOS!#REF!</f>
        <v>#REF!</v>
      </c>
      <c r="DX35" s="214" t="e">
        <f>RESULTADOS!#REF!</f>
        <v>#REF!</v>
      </c>
      <c r="DY35" s="214" t="e">
        <f>RESULTADOS!#REF!</f>
        <v>#REF!</v>
      </c>
      <c r="DZ35" s="214" t="e">
        <f>RESULTADOS!#REF!</f>
        <v>#REF!</v>
      </c>
      <c r="EA35" s="214" t="e">
        <f>RESULTADOS!#REF!</f>
        <v>#REF!</v>
      </c>
      <c r="EB35" s="214" t="e">
        <f>RESULTADOS!#REF!</f>
        <v>#REF!</v>
      </c>
      <c r="EC35" s="214" t="e">
        <f>RESULTADOS!#REF!</f>
        <v>#REF!</v>
      </c>
      <c r="ED35" s="214" t="e">
        <f>RESULTADOS!#REF!</f>
        <v>#REF!</v>
      </c>
      <c r="EE35" s="214" t="e">
        <f>RESULTADOS!#REF!</f>
        <v>#REF!</v>
      </c>
      <c r="EF35" s="214" t="e">
        <f>RESULTADOS!#REF!</f>
        <v>#REF!</v>
      </c>
      <c r="EG35" s="214" t="e">
        <f>RESULTADOS!#REF!</f>
        <v>#REF!</v>
      </c>
      <c r="EH35" s="214" t="e">
        <f>RESULTADOS!#REF!</f>
        <v>#REF!</v>
      </c>
      <c r="EI35" s="214" t="e">
        <f>RESULTADOS!#REF!</f>
        <v>#REF!</v>
      </c>
      <c r="EJ35" s="214" t="e">
        <f>RESULTADOS!#REF!</f>
        <v>#REF!</v>
      </c>
      <c r="EK35" s="214" t="e">
        <f>RESULTADOS!#REF!</f>
        <v>#REF!</v>
      </c>
      <c r="EL35" s="214" t="e">
        <f>RESULTADOS!#REF!</f>
        <v>#REF!</v>
      </c>
      <c r="EM35" s="214" t="e">
        <f>RESULTADOS!#REF!</f>
        <v>#REF!</v>
      </c>
      <c r="EN35" s="214" t="e">
        <f>RESULTADOS!#REF!</f>
        <v>#REF!</v>
      </c>
      <c r="EO35" s="214" t="e">
        <f>RESULTADOS!#REF!</f>
        <v>#REF!</v>
      </c>
      <c r="EP35" s="214" t="e">
        <f>RESULTADOS!#REF!</f>
        <v>#REF!</v>
      </c>
      <c r="EQ35" s="214" t="e">
        <f>RESULTADOS!#REF!</f>
        <v>#REF!</v>
      </c>
      <c r="ER35" s="214" t="e">
        <f>RESULTADOS!#REF!</f>
        <v>#REF!</v>
      </c>
      <c r="ES35" s="214" t="e">
        <f>RESULTADOS!#REF!</f>
        <v>#REF!</v>
      </c>
      <c r="ET35" s="214" t="e">
        <f>RESULTADOS!#REF!</f>
        <v>#REF!</v>
      </c>
      <c r="EU35" s="214" t="e">
        <f>RESULTADOS!#REF!</f>
        <v>#REF!</v>
      </c>
      <c r="EV35" s="214" t="e">
        <f>RESULTADOS!#REF!</f>
        <v>#REF!</v>
      </c>
      <c r="EW35" s="214" t="e">
        <f>RESULTADOS!#REF!</f>
        <v>#REF!</v>
      </c>
      <c r="EX35" s="214" t="e">
        <f>RESULTADOS!#REF!</f>
        <v>#REF!</v>
      </c>
      <c r="EY35" s="214" t="e">
        <f>RESULTADOS!#REF!</f>
        <v>#REF!</v>
      </c>
      <c r="EZ35" s="214" t="e">
        <f>RESULTADOS!#REF!</f>
        <v>#REF!</v>
      </c>
      <c r="FA35" s="214" t="e">
        <f>RESULTADOS!#REF!</f>
        <v>#REF!</v>
      </c>
      <c r="FB35" s="214" t="e">
        <f>RESULTADOS!#REF!</f>
        <v>#REF!</v>
      </c>
      <c r="FC35" s="214" t="e">
        <f>RESULTADOS!#REF!</f>
        <v>#REF!</v>
      </c>
      <c r="FD35" s="214" t="e">
        <f>RESULTADOS!#REF!</f>
        <v>#REF!</v>
      </c>
      <c r="FE35" s="214" t="e">
        <f>RESULTADOS!#REF!</f>
        <v>#REF!</v>
      </c>
      <c r="FF35" s="214" t="e">
        <f>RESULTADOS!#REF!</f>
        <v>#REF!</v>
      </c>
      <c r="FG35" s="214" t="e">
        <f>RESULTADOS!#REF!</f>
        <v>#REF!</v>
      </c>
      <c r="FH35" s="214" t="e">
        <f>RESULTADOS!#REF!</f>
        <v>#REF!</v>
      </c>
      <c r="FI35" s="214" t="e">
        <f>RESULTADOS!#REF!</f>
        <v>#REF!</v>
      </c>
      <c r="FJ35" s="214" t="e">
        <f>RESULTADOS!#REF!</f>
        <v>#REF!</v>
      </c>
      <c r="FK35" s="214" t="e">
        <f>RESULTADOS!#REF!</f>
        <v>#REF!</v>
      </c>
      <c r="FL35" s="214" t="e">
        <f>RESULTADOS!#REF!</f>
        <v>#REF!</v>
      </c>
      <c r="FM35" s="214" t="e">
        <f>RESULTADOS!#REF!</f>
        <v>#REF!</v>
      </c>
      <c r="FN35" s="214" t="e">
        <f>RESULTADOS!#REF!</f>
        <v>#REF!</v>
      </c>
    </row>
    <row r="36" spans="3:170" ht="12.75" customHeight="1">
      <c r="T36" s="217" t="e">
        <f>RESULTADOS!#REF!</f>
        <v>#REF!</v>
      </c>
      <c r="U36" s="217" t="e">
        <f>RESULTADOS!#REF!</f>
        <v>#REF!</v>
      </c>
      <c r="V36" s="217" t="e">
        <f t="shared" si="0"/>
        <v>#REF!</v>
      </c>
      <c r="W36" s="217"/>
      <c r="X36" s="217" t="e">
        <f>RESULTADOS!#REF!</f>
        <v>#REF!</v>
      </c>
      <c r="Y36" s="217"/>
      <c r="Z36" s="221"/>
      <c r="AA36" s="214" t="e">
        <f>RESULTADOS!#REF!</f>
        <v>#REF!</v>
      </c>
      <c r="AB36" s="214" t="e">
        <f>RESULTADOS!#REF!</f>
        <v>#REF!</v>
      </c>
      <c r="AC36" s="214" t="e">
        <f>RESULTADOS!#REF!</f>
        <v>#REF!</v>
      </c>
      <c r="AD36" s="214" t="e">
        <f>RESULTADOS!#REF!</f>
        <v>#REF!</v>
      </c>
      <c r="AE36" s="214" t="e">
        <f>RESULTADOS!#REF!</f>
        <v>#REF!</v>
      </c>
      <c r="AF36" s="214" t="e">
        <f>RESULTADOS!#REF!</f>
        <v>#REF!</v>
      </c>
      <c r="AG36" s="214" t="e">
        <f>RESULTADOS!#REF!</f>
        <v>#REF!</v>
      </c>
      <c r="AH36" s="214" t="e">
        <f>RESULTADOS!#REF!</f>
        <v>#REF!</v>
      </c>
      <c r="AI36" s="214" t="e">
        <f>RESULTADOS!#REF!</f>
        <v>#REF!</v>
      </c>
      <c r="AJ36" s="214" t="e">
        <f>RESULTADOS!#REF!</f>
        <v>#REF!</v>
      </c>
      <c r="AK36" s="214" t="e">
        <f>RESULTADOS!#REF!</f>
        <v>#REF!</v>
      </c>
      <c r="AL36" s="214" t="e">
        <f>RESULTADOS!#REF!</f>
        <v>#REF!</v>
      </c>
      <c r="AM36" s="214" t="e">
        <f>RESULTADOS!#REF!</f>
        <v>#REF!</v>
      </c>
      <c r="AN36" s="214" t="e">
        <f>RESULTADOS!#REF!</f>
        <v>#REF!</v>
      </c>
      <c r="AO36" s="214" t="e">
        <f>RESULTADOS!#REF!</f>
        <v>#REF!</v>
      </c>
      <c r="AP36" s="214" t="e">
        <f>RESULTADOS!#REF!</f>
        <v>#REF!</v>
      </c>
      <c r="AQ36" s="214" t="e">
        <f>RESULTADOS!#REF!</f>
        <v>#REF!</v>
      </c>
      <c r="AR36" s="214" t="e">
        <f>RESULTADOS!#REF!</f>
        <v>#REF!</v>
      </c>
      <c r="AS36" s="214" t="e">
        <f>RESULTADOS!#REF!</f>
        <v>#REF!</v>
      </c>
      <c r="AT36" s="214" t="e">
        <f>RESULTADOS!#REF!</f>
        <v>#REF!</v>
      </c>
      <c r="AU36" s="214" t="e">
        <f>RESULTADOS!#REF!</f>
        <v>#REF!</v>
      </c>
      <c r="AV36" s="214" t="e">
        <f>RESULTADOS!#REF!</f>
        <v>#REF!</v>
      </c>
      <c r="AW36" s="214" t="e">
        <f>RESULTADOS!#REF!</f>
        <v>#REF!</v>
      </c>
      <c r="AX36" s="214" t="e">
        <f>RESULTADOS!#REF!</f>
        <v>#REF!</v>
      </c>
      <c r="AY36" s="214" t="e">
        <f>RESULTADOS!#REF!</f>
        <v>#REF!</v>
      </c>
      <c r="AZ36" s="214" t="e">
        <f>RESULTADOS!#REF!</f>
        <v>#REF!</v>
      </c>
      <c r="BA36" s="214" t="e">
        <f>RESULTADOS!#REF!</f>
        <v>#REF!</v>
      </c>
      <c r="BB36" s="214" t="e">
        <f>RESULTADOS!#REF!</f>
        <v>#REF!</v>
      </c>
      <c r="BC36" s="214" t="e">
        <f>RESULTADOS!#REF!</f>
        <v>#REF!</v>
      </c>
      <c r="BD36" s="214" t="e">
        <f>RESULTADOS!#REF!</f>
        <v>#REF!</v>
      </c>
      <c r="BE36" s="214" t="e">
        <f>RESULTADOS!#REF!</f>
        <v>#REF!</v>
      </c>
      <c r="BF36" s="214" t="e">
        <f>RESULTADOS!#REF!</f>
        <v>#REF!</v>
      </c>
      <c r="BG36" s="214" t="e">
        <f>RESULTADOS!#REF!</f>
        <v>#REF!</v>
      </c>
      <c r="BH36" s="214" t="e">
        <f>RESULTADOS!#REF!</f>
        <v>#REF!</v>
      </c>
      <c r="BI36" s="214" t="e">
        <f>RESULTADOS!#REF!</f>
        <v>#REF!</v>
      </c>
      <c r="BJ36" s="214" t="e">
        <f>RESULTADOS!#REF!</f>
        <v>#REF!</v>
      </c>
      <c r="BK36" s="214" t="e">
        <f>RESULTADOS!#REF!</f>
        <v>#REF!</v>
      </c>
      <c r="BL36" s="214" t="e">
        <f>RESULTADOS!#REF!</f>
        <v>#REF!</v>
      </c>
      <c r="BM36" s="214" t="e">
        <f>RESULTADOS!#REF!</f>
        <v>#REF!</v>
      </c>
      <c r="BN36" s="214" t="e">
        <f>RESULTADOS!#REF!</f>
        <v>#REF!</v>
      </c>
      <c r="BO36" s="214" t="e">
        <f>RESULTADOS!#REF!</f>
        <v>#REF!</v>
      </c>
      <c r="BP36" s="214" t="e">
        <f>RESULTADOS!#REF!</f>
        <v>#REF!</v>
      </c>
      <c r="BQ36" s="214" t="e">
        <f>RESULTADOS!#REF!</f>
        <v>#REF!</v>
      </c>
      <c r="BR36" s="214" t="e">
        <f>RESULTADOS!#REF!</f>
        <v>#REF!</v>
      </c>
      <c r="BS36" s="214" t="e">
        <f>RESULTADOS!#REF!</f>
        <v>#REF!</v>
      </c>
      <c r="BT36" s="214" t="e">
        <f>RESULTADOS!#REF!</f>
        <v>#REF!</v>
      </c>
      <c r="BU36" s="214" t="e">
        <f>RESULTADOS!#REF!</f>
        <v>#REF!</v>
      </c>
      <c r="BV36" s="214" t="e">
        <f>RESULTADOS!#REF!</f>
        <v>#REF!</v>
      </c>
      <c r="BW36" s="214" t="e">
        <f>RESULTADOS!#REF!</f>
        <v>#REF!</v>
      </c>
      <c r="BX36" s="214" t="e">
        <f>RESULTADOS!#REF!</f>
        <v>#REF!</v>
      </c>
      <c r="BY36" s="214" t="e">
        <f>RESULTADOS!#REF!</f>
        <v>#REF!</v>
      </c>
      <c r="BZ36" s="214" t="e">
        <f>RESULTADOS!#REF!</f>
        <v>#REF!</v>
      </c>
      <c r="CA36" s="214" t="e">
        <f>RESULTADOS!#REF!</f>
        <v>#REF!</v>
      </c>
      <c r="CB36" s="214" t="e">
        <f>RESULTADOS!#REF!</f>
        <v>#REF!</v>
      </c>
      <c r="CC36" s="214" t="e">
        <f>RESULTADOS!#REF!</f>
        <v>#REF!</v>
      </c>
      <c r="CD36" s="214" t="e">
        <f>RESULTADOS!#REF!</f>
        <v>#REF!</v>
      </c>
      <c r="CE36" s="214" t="e">
        <f>RESULTADOS!#REF!</f>
        <v>#REF!</v>
      </c>
      <c r="CF36" s="214" t="e">
        <f>RESULTADOS!#REF!</f>
        <v>#REF!</v>
      </c>
      <c r="CG36" s="214" t="e">
        <f>RESULTADOS!#REF!</f>
        <v>#REF!</v>
      </c>
      <c r="CH36" s="214" t="e">
        <f>RESULTADOS!#REF!</f>
        <v>#REF!</v>
      </c>
      <c r="CI36" s="214" t="e">
        <f>RESULTADOS!#REF!</f>
        <v>#REF!</v>
      </c>
      <c r="CJ36" s="214" t="e">
        <f>RESULTADOS!#REF!</f>
        <v>#REF!</v>
      </c>
      <c r="CK36" s="214" t="e">
        <f>RESULTADOS!#REF!</f>
        <v>#REF!</v>
      </c>
      <c r="CL36" s="214" t="e">
        <f>RESULTADOS!#REF!</f>
        <v>#REF!</v>
      </c>
      <c r="CM36" s="214" t="e">
        <f>RESULTADOS!#REF!</f>
        <v>#REF!</v>
      </c>
      <c r="CN36" s="214" t="e">
        <f>RESULTADOS!#REF!</f>
        <v>#REF!</v>
      </c>
      <c r="CO36" s="214" t="e">
        <f>RESULTADOS!#REF!</f>
        <v>#REF!</v>
      </c>
      <c r="CP36" s="214" t="e">
        <f>RESULTADOS!#REF!</f>
        <v>#REF!</v>
      </c>
      <c r="CQ36" s="214" t="e">
        <f>RESULTADOS!#REF!</f>
        <v>#REF!</v>
      </c>
      <c r="CR36" s="214" t="e">
        <f>RESULTADOS!#REF!</f>
        <v>#REF!</v>
      </c>
      <c r="CS36" s="214" t="e">
        <f>RESULTADOS!#REF!</f>
        <v>#REF!</v>
      </c>
      <c r="CT36" s="214" t="e">
        <f>RESULTADOS!#REF!</f>
        <v>#REF!</v>
      </c>
      <c r="CU36" s="214" t="e">
        <f>RESULTADOS!#REF!</f>
        <v>#REF!</v>
      </c>
      <c r="CV36" s="214" t="e">
        <f>RESULTADOS!#REF!</f>
        <v>#REF!</v>
      </c>
      <c r="CW36" s="214" t="e">
        <f>RESULTADOS!#REF!</f>
        <v>#REF!</v>
      </c>
      <c r="CX36" s="214" t="e">
        <f>RESULTADOS!#REF!</f>
        <v>#REF!</v>
      </c>
      <c r="CY36" s="214" t="e">
        <f>RESULTADOS!#REF!</f>
        <v>#REF!</v>
      </c>
      <c r="CZ36" s="214" t="e">
        <f>RESULTADOS!#REF!</f>
        <v>#REF!</v>
      </c>
      <c r="DA36" s="214" t="e">
        <f>RESULTADOS!#REF!</f>
        <v>#REF!</v>
      </c>
      <c r="DB36" s="214" t="e">
        <f>RESULTADOS!#REF!</f>
        <v>#REF!</v>
      </c>
      <c r="DC36" s="214" t="e">
        <f>RESULTADOS!#REF!</f>
        <v>#REF!</v>
      </c>
      <c r="DD36" s="214" t="e">
        <f>RESULTADOS!#REF!</f>
        <v>#REF!</v>
      </c>
      <c r="DE36" s="214" t="e">
        <f>RESULTADOS!#REF!</f>
        <v>#REF!</v>
      </c>
      <c r="DF36" s="214" t="e">
        <f>RESULTADOS!#REF!</f>
        <v>#REF!</v>
      </c>
      <c r="DG36" s="214" t="e">
        <f>RESULTADOS!#REF!</f>
        <v>#REF!</v>
      </c>
      <c r="DH36" s="214" t="e">
        <f>RESULTADOS!#REF!</f>
        <v>#REF!</v>
      </c>
      <c r="DI36" s="214" t="e">
        <f>RESULTADOS!#REF!</f>
        <v>#REF!</v>
      </c>
      <c r="DJ36" s="214" t="e">
        <f>RESULTADOS!#REF!</f>
        <v>#REF!</v>
      </c>
      <c r="DK36" s="214" t="e">
        <f>RESULTADOS!#REF!</f>
        <v>#REF!</v>
      </c>
      <c r="DL36" s="214" t="e">
        <f>RESULTADOS!#REF!</f>
        <v>#REF!</v>
      </c>
      <c r="DM36" s="214" t="e">
        <f>RESULTADOS!#REF!</f>
        <v>#REF!</v>
      </c>
      <c r="DN36" s="214" t="e">
        <f>RESULTADOS!#REF!</f>
        <v>#REF!</v>
      </c>
      <c r="DO36" s="217" t="e">
        <f>RESULTADOS!#REF!</f>
        <v>#REF!</v>
      </c>
      <c r="DP36" s="217" t="e">
        <f>RESULTADOS!#REF!</f>
        <v>#REF!</v>
      </c>
      <c r="DQ36" s="217" t="e">
        <f t="shared" si="1"/>
        <v>#REF!</v>
      </c>
      <c r="DR36" s="217" t="str">
        <f t="array" ref="DR36">IFERROR(INDEX('03.Muestra'!$E$8:$E$17,SMALL(IF("Documento no web"='03.Muestra'!$D$8:$D$17,ROW('03.Muestra'!$E$8:$E$17)-MIN(ROW('03.Muestra'!$D$8:$D$17))+1,""),ROW()-2)),"")</f>
        <v/>
      </c>
      <c r="DS36" s="217" t="e">
        <f>RESULTADOS!#REF!</f>
        <v>#REF!</v>
      </c>
      <c r="DT36" s="217" t="str">
        <f t="array" ref="DT36">IFERROR(INDEX('03.Muestra'!$G$8:$G$17,SMALL(IF("Documento no web"='03.Muestra'!$D$8:$D$17,ROW('03.Muestra'!$G$8:$G$17)-MIN(ROW('03.Muestra'!$D$8:$D$17))+1,""),ROW()-2)),"")</f>
        <v/>
      </c>
      <c r="DU36" s="221" t="str">
        <f t="array" ref="DU36">IFERROR(INDEX('03.Muestra'!$H$8:$H$17,SMALL(IF("Documento no web"='03.Muestra'!$D$8:$D$17,ROW('03.Muestra'!$H$8:$H$17)-MIN(ROW('03.Muestra'!$D$8:$D$17))+1,""),ROW()-2)),"")</f>
        <v/>
      </c>
      <c r="DV36" s="214" t="e">
        <f>RESULTADOS!#REF!</f>
        <v>#REF!</v>
      </c>
      <c r="DW36" s="214" t="e">
        <f>RESULTADOS!#REF!</f>
        <v>#REF!</v>
      </c>
      <c r="DX36" s="214" t="e">
        <f>RESULTADOS!#REF!</f>
        <v>#REF!</v>
      </c>
      <c r="DY36" s="214" t="e">
        <f>RESULTADOS!#REF!</f>
        <v>#REF!</v>
      </c>
      <c r="DZ36" s="214" t="e">
        <f>RESULTADOS!#REF!</f>
        <v>#REF!</v>
      </c>
      <c r="EA36" s="214" t="e">
        <f>RESULTADOS!#REF!</f>
        <v>#REF!</v>
      </c>
      <c r="EB36" s="214" t="e">
        <f>RESULTADOS!#REF!</f>
        <v>#REF!</v>
      </c>
      <c r="EC36" s="214" t="e">
        <f>RESULTADOS!#REF!</f>
        <v>#REF!</v>
      </c>
      <c r="ED36" s="214" t="e">
        <f>RESULTADOS!#REF!</f>
        <v>#REF!</v>
      </c>
      <c r="EE36" s="214" t="e">
        <f>RESULTADOS!#REF!</f>
        <v>#REF!</v>
      </c>
      <c r="EF36" s="214" t="e">
        <f>RESULTADOS!#REF!</f>
        <v>#REF!</v>
      </c>
      <c r="EG36" s="214" t="e">
        <f>RESULTADOS!#REF!</f>
        <v>#REF!</v>
      </c>
      <c r="EH36" s="214" t="e">
        <f>RESULTADOS!#REF!</f>
        <v>#REF!</v>
      </c>
      <c r="EI36" s="214" t="e">
        <f>RESULTADOS!#REF!</f>
        <v>#REF!</v>
      </c>
      <c r="EJ36" s="214" t="e">
        <f>RESULTADOS!#REF!</f>
        <v>#REF!</v>
      </c>
      <c r="EK36" s="214" t="e">
        <f>RESULTADOS!#REF!</f>
        <v>#REF!</v>
      </c>
      <c r="EL36" s="214" t="e">
        <f>RESULTADOS!#REF!</f>
        <v>#REF!</v>
      </c>
      <c r="EM36" s="214" t="e">
        <f>RESULTADOS!#REF!</f>
        <v>#REF!</v>
      </c>
      <c r="EN36" s="214" t="e">
        <f>RESULTADOS!#REF!</f>
        <v>#REF!</v>
      </c>
      <c r="EO36" s="214" t="e">
        <f>RESULTADOS!#REF!</f>
        <v>#REF!</v>
      </c>
      <c r="EP36" s="214" t="e">
        <f>RESULTADOS!#REF!</f>
        <v>#REF!</v>
      </c>
      <c r="EQ36" s="214" t="e">
        <f>RESULTADOS!#REF!</f>
        <v>#REF!</v>
      </c>
      <c r="ER36" s="214" t="e">
        <f>RESULTADOS!#REF!</f>
        <v>#REF!</v>
      </c>
      <c r="ES36" s="214" t="e">
        <f>RESULTADOS!#REF!</f>
        <v>#REF!</v>
      </c>
      <c r="ET36" s="214" t="e">
        <f>RESULTADOS!#REF!</f>
        <v>#REF!</v>
      </c>
      <c r="EU36" s="214" t="e">
        <f>RESULTADOS!#REF!</f>
        <v>#REF!</v>
      </c>
      <c r="EV36" s="214" t="e">
        <f>RESULTADOS!#REF!</f>
        <v>#REF!</v>
      </c>
      <c r="EW36" s="214" t="e">
        <f>RESULTADOS!#REF!</f>
        <v>#REF!</v>
      </c>
      <c r="EX36" s="214" t="e">
        <f>RESULTADOS!#REF!</f>
        <v>#REF!</v>
      </c>
      <c r="EY36" s="214" t="e">
        <f>RESULTADOS!#REF!</f>
        <v>#REF!</v>
      </c>
      <c r="EZ36" s="214" t="e">
        <f>RESULTADOS!#REF!</f>
        <v>#REF!</v>
      </c>
      <c r="FA36" s="214" t="e">
        <f>RESULTADOS!#REF!</f>
        <v>#REF!</v>
      </c>
      <c r="FB36" s="214" t="e">
        <f>RESULTADOS!#REF!</f>
        <v>#REF!</v>
      </c>
      <c r="FC36" s="214" t="e">
        <f>RESULTADOS!#REF!</f>
        <v>#REF!</v>
      </c>
      <c r="FD36" s="214" t="e">
        <f>RESULTADOS!#REF!</f>
        <v>#REF!</v>
      </c>
      <c r="FE36" s="214" t="e">
        <f>RESULTADOS!#REF!</f>
        <v>#REF!</v>
      </c>
      <c r="FF36" s="214" t="e">
        <f>RESULTADOS!#REF!</f>
        <v>#REF!</v>
      </c>
      <c r="FG36" s="214" t="e">
        <f>RESULTADOS!#REF!</f>
        <v>#REF!</v>
      </c>
      <c r="FH36" s="214" t="e">
        <f>RESULTADOS!#REF!</f>
        <v>#REF!</v>
      </c>
      <c r="FI36" s="214" t="e">
        <f>RESULTADOS!#REF!</f>
        <v>#REF!</v>
      </c>
      <c r="FJ36" s="214" t="e">
        <f>RESULTADOS!#REF!</f>
        <v>#REF!</v>
      </c>
      <c r="FK36" s="214" t="e">
        <f>RESULTADOS!#REF!</f>
        <v>#REF!</v>
      </c>
      <c r="FL36" s="214" t="e">
        <f>RESULTADOS!#REF!</f>
        <v>#REF!</v>
      </c>
      <c r="FM36" s="214" t="e">
        <f>RESULTADOS!#REF!</f>
        <v>#REF!</v>
      </c>
      <c r="FN36" s="214" t="e">
        <f>RESULTADOS!#REF!</f>
        <v>#REF!</v>
      </c>
    </row>
    <row r="37" spans="3:170" ht="12.75" customHeight="1">
      <c r="T37" s="217" t="e">
        <f>RESULTADOS!#REF!</f>
        <v>#REF!</v>
      </c>
      <c r="U37" s="217" t="e">
        <f>RESULTADOS!#REF!</f>
        <v>#REF!</v>
      </c>
      <c r="V37" s="217" t="e">
        <f t="shared" si="0"/>
        <v>#REF!</v>
      </c>
      <c r="W37" s="217"/>
      <c r="X37" s="217" t="e">
        <f>RESULTADOS!#REF!</f>
        <v>#REF!</v>
      </c>
      <c r="Y37" s="217"/>
      <c r="Z37" s="221"/>
      <c r="AA37" s="214" t="e">
        <f>RESULTADOS!#REF!</f>
        <v>#REF!</v>
      </c>
      <c r="AB37" s="214" t="e">
        <f>RESULTADOS!#REF!</f>
        <v>#REF!</v>
      </c>
      <c r="AC37" s="214" t="e">
        <f>RESULTADOS!#REF!</f>
        <v>#REF!</v>
      </c>
      <c r="AD37" s="214" t="e">
        <f>RESULTADOS!#REF!</f>
        <v>#REF!</v>
      </c>
      <c r="AE37" s="214" t="e">
        <f>RESULTADOS!#REF!</f>
        <v>#REF!</v>
      </c>
      <c r="AF37" s="214" t="e">
        <f>RESULTADOS!#REF!</f>
        <v>#REF!</v>
      </c>
      <c r="AG37" s="214" t="e">
        <f>RESULTADOS!#REF!</f>
        <v>#REF!</v>
      </c>
      <c r="AH37" s="214" t="e">
        <f>RESULTADOS!#REF!</f>
        <v>#REF!</v>
      </c>
      <c r="AI37" s="214" t="e">
        <f>RESULTADOS!#REF!</f>
        <v>#REF!</v>
      </c>
      <c r="AJ37" s="214" t="e">
        <f>RESULTADOS!#REF!</f>
        <v>#REF!</v>
      </c>
      <c r="AK37" s="214" t="e">
        <f>RESULTADOS!#REF!</f>
        <v>#REF!</v>
      </c>
      <c r="AL37" s="214" t="e">
        <f>RESULTADOS!#REF!</f>
        <v>#REF!</v>
      </c>
      <c r="AM37" s="214" t="e">
        <f>RESULTADOS!#REF!</f>
        <v>#REF!</v>
      </c>
      <c r="AN37" s="214" t="e">
        <f>RESULTADOS!#REF!</f>
        <v>#REF!</v>
      </c>
      <c r="AO37" s="214" t="e">
        <f>RESULTADOS!#REF!</f>
        <v>#REF!</v>
      </c>
      <c r="AP37" s="214" t="e">
        <f>RESULTADOS!#REF!</f>
        <v>#REF!</v>
      </c>
      <c r="AQ37" s="214" t="e">
        <f>RESULTADOS!#REF!</f>
        <v>#REF!</v>
      </c>
      <c r="AR37" s="214" t="e">
        <f>RESULTADOS!#REF!</f>
        <v>#REF!</v>
      </c>
      <c r="AS37" s="214" t="e">
        <f>RESULTADOS!#REF!</f>
        <v>#REF!</v>
      </c>
      <c r="AT37" s="214" t="e">
        <f>RESULTADOS!#REF!</f>
        <v>#REF!</v>
      </c>
      <c r="AU37" s="214" t="e">
        <f>RESULTADOS!#REF!</f>
        <v>#REF!</v>
      </c>
      <c r="AV37" s="214" t="e">
        <f>RESULTADOS!#REF!</f>
        <v>#REF!</v>
      </c>
      <c r="AW37" s="214" t="e">
        <f>RESULTADOS!#REF!</f>
        <v>#REF!</v>
      </c>
      <c r="AX37" s="214" t="e">
        <f>RESULTADOS!#REF!</f>
        <v>#REF!</v>
      </c>
      <c r="AY37" s="214" t="e">
        <f>RESULTADOS!#REF!</f>
        <v>#REF!</v>
      </c>
      <c r="AZ37" s="214" t="e">
        <f>RESULTADOS!#REF!</f>
        <v>#REF!</v>
      </c>
      <c r="BA37" s="214" t="e">
        <f>RESULTADOS!#REF!</f>
        <v>#REF!</v>
      </c>
      <c r="BB37" s="214" t="e">
        <f>RESULTADOS!#REF!</f>
        <v>#REF!</v>
      </c>
      <c r="BC37" s="214" t="e">
        <f>RESULTADOS!#REF!</f>
        <v>#REF!</v>
      </c>
      <c r="BD37" s="214" t="e">
        <f>RESULTADOS!#REF!</f>
        <v>#REF!</v>
      </c>
      <c r="BE37" s="214" t="e">
        <f>RESULTADOS!#REF!</f>
        <v>#REF!</v>
      </c>
      <c r="BF37" s="214" t="e">
        <f>RESULTADOS!#REF!</f>
        <v>#REF!</v>
      </c>
      <c r="BG37" s="214" t="e">
        <f>RESULTADOS!#REF!</f>
        <v>#REF!</v>
      </c>
      <c r="BH37" s="214" t="e">
        <f>RESULTADOS!#REF!</f>
        <v>#REF!</v>
      </c>
      <c r="BI37" s="214" t="e">
        <f>RESULTADOS!#REF!</f>
        <v>#REF!</v>
      </c>
      <c r="BJ37" s="214" t="e">
        <f>RESULTADOS!#REF!</f>
        <v>#REF!</v>
      </c>
      <c r="BK37" s="214" t="e">
        <f>RESULTADOS!#REF!</f>
        <v>#REF!</v>
      </c>
      <c r="BL37" s="214" t="e">
        <f>RESULTADOS!#REF!</f>
        <v>#REF!</v>
      </c>
      <c r="BM37" s="214" t="e">
        <f>RESULTADOS!#REF!</f>
        <v>#REF!</v>
      </c>
      <c r="BN37" s="214" t="e">
        <f>RESULTADOS!#REF!</f>
        <v>#REF!</v>
      </c>
      <c r="BO37" s="214" t="e">
        <f>RESULTADOS!#REF!</f>
        <v>#REF!</v>
      </c>
      <c r="BP37" s="214" t="e">
        <f>RESULTADOS!#REF!</f>
        <v>#REF!</v>
      </c>
      <c r="BQ37" s="214" t="e">
        <f>RESULTADOS!#REF!</f>
        <v>#REF!</v>
      </c>
      <c r="BR37" s="214" t="e">
        <f>RESULTADOS!#REF!</f>
        <v>#REF!</v>
      </c>
      <c r="BS37" s="214" t="e">
        <f>RESULTADOS!#REF!</f>
        <v>#REF!</v>
      </c>
      <c r="BT37" s="214" t="e">
        <f>RESULTADOS!#REF!</f>
        <v>#REF!</v>
      </c>
      <c r="BU37" s="214" t="e">
        <f>RESULTADOS!#REF!</f>
        <v>#REF!</v>
      </c>
      <c r="BV37" s="214" t="e">
        <f>RESULTADOS!#REF!</f>
        <v>#REF!</v>
      </c>
      <c r="BW37" s="214" t="e">
        <f>RESULTADOS!#REF!</f>
        <v>#REF!</v>
      </c>
      <c r="BX37" s="214" t="e">
        <f>RESULTADOS!#REF!</f>
        <v>#REF!</v>
      </c>
      <c r="BY37" s="214" t="e">
        <f>RESULTADOS!#REF!</f>
        <v>#REF!</v>
      </c>
      <c r="BZ37" s="214" t="e">
        <f>RESULTADOS!#REF!</f>
        <v>#REF!</v>
      </c>
      <c r="CA37" s="214" t="e">
        <f>RESULTADOS!#REF!</f>
        <v>#REF!</v>
      </c>
      <c r="CB37" s="214" t="e">
        <f>RESULTADOS!#REF!</f>
        <v>#REF!</v>
      </c>
      <c r="CC37" s="214" t="e">
        <f>RESULTADOS!#REF!</f>
        <v>#REF!</v>
      </c>
      <c r="CD37" s="214" t="e">
        <f>RESULTADOS!#REF!</f>
        <v>#REF!</v>
      </c>
      <c r="CE37" s="214" t="e">
        <f>RESULTADOS!#REF!</f>
        <v>#REF!</v>
      </c>
      <c r="CF37" s="214" t="e">
        <f>RESULTADOS!#REF!</f>
        <v>#REF!</v>
      </c>
      <c r="CG37" s="214" t="e">
        <f>RESULTADOS!#REF!</f>
        <v>#REF!</v>
      </c>
      <c r="CH37" s="214" t="e">
        <f>RESULTADOS!#REF!</f>
        <v>#REF!</v>
      </c>
      <c r="CI37" s="214" t="e">
        <f>RESULTADOS!#REF!</f>
        <v>#REF!</v>
      </c>
      <c r="CJ37" s="214" t="e">
        <f>RESULTADOS!#REF!</f>
        <v>#REF!</v>
      </c>
      <c r="CK37" s="214" t="e">
        <f>RESULTADOS!#REF!</f>
        <v>#REF!</v>
      </c>
      <c r="CL37" s="214" t="e">
        <f>RESULTADOS!#REF!</f>
        <v>#REF!</v>
      </c>
      <c r="CM37" s="214" t="e">
        <f>RESULTADOS!#REF!</f>
        <v>#REF!</v>
      </c>
      <c r="CN37" s="214" t="e">
        <f>RESULTADOS!#REF!</f>
        <v>#REF!</v>
      </c>
      <c r="CO37" s="214" t="e">
        <f>RESULTADOS!#REF!</f>
        <v>#REF!</v>
      </c>
      <c r="CP37" s="214" t="e">
        <f>RESULTADOS!#REF!</f>
        <v>#REF!</v>
      </c>
      <c r="CQ37" s="214" t="e">
        <f>RESULTADOS!#REF!</f>
        <v>#REF!</v>
      </c>
      <c r="CR37" s="214" t="e">
        <f>RESULTADOS!#REF!</f>
        <v>#REF!</v>
      </c>
      <c r="CS37" s="214" t="e">
        <f>RESULTADOS!#REF!</f>
        <v>#REF!</v>
      </c>
      <c r="CT37" s="214" t="e">
        <f>RESULTADOS!#REF!</f>
        <v>#REF!</v>
      </c>
      <c r="CU37" s="214" t="e">
        <f>RESULTADOS!#REF!</f>
        <v>#REF!</v>
      </c>
      <c r="CV37" s="214" t="e">
        <f>RESULTADOS!#REF!</f>
        <v>#REF!</v>
      </c>
      <c r="CW37" s="214" t="e">
        <f>RESULTADOS!#REF!</f>
        <v>#REF!</v>
      </c>
      <c r="CX37" s="214" t="e">
        <f>RESULTADOS!#REF!</f>
        <v>#REF!</v>
      </c>
      <c r="CY37" s="214" t="e">
        <f>RESULTADOS!#REF!</f>
        <v>#REF!</v>
      </c>
      <c r="CZ37" s="214" t="e">
        <f>RESULTADOS!#REF!</f>
        <v>#REF!</v>
      </c>
      <c r="DA37" s="214" t="e">
        <f>RESULTADOS!#REF!</f>
        <v>#REF!</v>
      </c>
      <c r="DB37" s="214" t="e">
        <f>RESULTADOS!#REF!</f>
        <v>#REF!</v>
      </c>
      <c r="DC37" s="214" t="e">
        <f>RESULTADOS!#REF!</f>
        <v>#REF!</v>
      </c>
      <c r="DD37" s="214" t="e">
        <f>RESULTADOS!#REF!</f>
        <v>#REF!</v>
      </c>
      <c r="DE37" s="214" t="e">
        <f>RESULTADOS!#REF!</f>
        <v>#REF!</v>
      </c>
      <c r="DF37" s="214" t="e">
        <f>RESULTADOS!#REF!</f>
        <v>#REF!</v>
      </c>
      <c r="DG37" s="214" t="e">
        <f>RESULTADOS!#REF!</f>
        <v>#REF!</v>
      </c>
      <c r="DH37" s="214" t="e">
        <f>RESULTADOS!#REF!</f>
        <v>#REF!</v>
      </c>
      <c r="DI37" s="214" t="e">
        <f>RESULTADOS!#REF!</f>
        <v>#REF!</v>
      </c>
      <c r="DJ37" s="214" t="e">
        <f>RESULTADOS!#REF!</f>
        <v>#REF!</v>
      </c>
      <c r="DK37" s="214" t="e">
        <f>RESULTADOS!#REF!</f>
        <v>#REF!</v>
      </c>
      <c r="DL37" s="214" t="e">
        <f>RESULTADOS!#REF!</f>
        <v>#REF!</v>
      </c>
      <c r="DM37" s="214" t="e">
        <f>RESULTADOS!#REF!</f>
        <v>#REF!</v>
      </c>
      <c r="DN37" s="214" t="e">
        <f>RESULTADOS!#REF!</f>
        <v>#REF!</v>
      </c>
      <c r="DO37" s="217" t="e">
        <f>RESULTADOS!#REF!</f>
        <v>#REF!</v>
      </c>
      <c r="DP37" s="217" t="e">
        <f>RESULTADOS!#REF!</f>
        <v>#REF!</v>
      </c>
      <c r="DQ37" s="217" t="e">
        <f t="shared" si="1"/>
        <v>#REF!</v>
      </c>
      <c r="DR37" s="217" t="str">
        <f t="array" ref="DR37">IFERROR(INDEX('03.Muestra'!$E$8:$E$17,SMALL(IF("Documento no web"='03.Muestra'!$D$8:$D$17,ROW('03.Muestra'!$E$8:$E$17)-MIN(ROW('03.Muestra'!$D$8:$D$17))+1,""),ROW()-2)),"")</f>
        <v/>
      </c>
      <c r="DS37" s="217" t="e">
        <f>RESULTADOS!#REF!</f>
        <v>#REF!</v>
      </c>
      <c r="DT37" s="217" t="str">
        <f t="array" ref="DT37">IFERROR(INDEX('03.Muestra'!$G$8:$G$17,SMALL(IF("Documento no web"='03.Muestra'!$D$8:$D$17,ROW('03.Muestra'!$G$8:$G$17)-MIN(ROW('03.Muestra'!$D$8:$D$17))+1,""),ROW()-2)),"")</f>
        <v/>
      </c>
      <c r="DU37" s="221" t="str">
        <f t="array" ref="DU37">IFERROR(INDEX('03.Muestra'!$H$8:$H$17,SMALL(IF("Documento no web"='03.Muestra'!$D$8:$D$17,ROW('03.Muestra'!$H$8:$H$17)-MIN(ROW('03.Muestra'!$D$8:$D$17))+1,""),ROW()-2)),"")</f>
        <v/>
      </c>
      <c r="DV37" s="214" t="e">
        <f>RESULTADOS!#REF!</f>
        <v>#REF!</v>
      </c>
      <c r="DW37" s="214" t="e">
        <f>RESULTADOS!#REF!</f>
        <v>#REF!</v>
      </c>
      <c r="DX37" s="214" t="e">
        <f>RESULTADOS!#REF!</f>
        <v>#REF!</v>
      </c>
      <c r="DY37" s="214" t="e">
        <f>RESULTADOS!#REF!</f>
        <v>#REF!</v>
      </c>
      <c r="DZ37" s="214" t="e">
        <f>RESULTADOS!#REF!</f>
        <v>#REF!</v>
      </c>
      <c r="EA37" s="214" t="e">
        <f>RESULTADOS!#REF!</f>
        <v>#REF!</v>
      </c>
      <c r="EB37" s="214" t="e">
        <f>RESULTADOS!#REF!</f>
        <v>#REF!</v>
      </c>
      <c r="EC37" s="214" t="e">
        <f>RESULTADOS!#REF!</f>
        <v>#REF!</v>
      </c>
      <c r="ED37" s="214" t="e">
        <f>RESULTADOS!#REF!</f>
        <v>#REF!</v>
      </c>
      <c r="EE37" s="214" t="e">
        <f>RESULTADOS!#REF!</f>
        <v>#REF!</v>
      </c>
      <c r="EF37" s="214" t="e">
        <f>RESULTADOS!#REF!</f>
        <v>#REF!</v>
      </c>
      <c r="EG37" s="214" t="e">
        <f>RESULTADOS!#REF!</f>
        <v>#REF!</v>
      </c>
      <c r="EH37" s="214" t="e">
        <f>RESULTADOS!#REF!</f>
        <v>#REF!</v>
      </c>
      <c r="EI37" s="214" t="e">
        <f>RESULTADOS!#REF!</f>
        <v>#REF!</v>
      </c>
      <c r="EJ37" s="214" t="e">
        <f>RESULTADOS!#REF!</f>
        <v>#REF!</v>
      </c>
      <c r="EK37" s="214" t="e">
        <f>RESULTADOS!#REF!</f>
        <v>#REF!</v>
      </c>
      <c r="EL37" s="214" t="e">
        <f>RESULTADOS!#REF!</f>
        <v>#REF!</v>
      </c>
      <c r="EM37" s="214" t="e">
        <f>RESULTADOS!#REF!</f>
        <v>#REF!</v>
      </c>
      <c r="EN37" s="214" t="e">
        <f>RESULTADOS!#REF!</f>
        <v>#REF!</v>
      </c>
      <c r="EO37" s="214" t="e">
        <f>RESULTADOS!#REF!</f>
        <v>#REF!</v>
      </c>
      <c r="EP37" s="214" t="e">
        <f>RESULTADOS!#REF!</f>
        <v>#REF!</v>
      </c>
      <c r="EQ37" s="214" t="e">
        <f>RESULTADOS!#REF!</f>
        <v>#REF!</v>
      </c>
      <c r="ER37" s="214" t="e">
        <f>RESULTADOS!#REF!</f>
        <v>#REF!</v>
      </c>
      <c r="ES37" s="214" t="e">
        <f>RESULTADOS!#REF!</f>
        <v>#REF!</v>
      </c>
      <c r="ET37" s="214" t="e">
        <f>RESULTADOS!#REF!</f>
        <v>#REF!</v>
      </c>
      <c r="EU37" s="214" t="e">
        <f>RESULTADOS!#REF!</f>
        <v>#REF!</v>
      </c>
      <c r="EV37" s="214" t="e">
        <f>RESULTADOS!#REF!</f>
        <v>#REF!</v>
      </c>
      <c r="EW37" s="214" t="e">
        <f>RESULTADOS!#REF!</f>
        <v>#REF!</v>
      </c>
      <c r="EX37" s="214" t="e">
        <f>RESULTADOS!#REF!</f>
        <v>#REF!</v>
      </c>
      <c r="EY37" s="214" t="e">
        <f>RESULTADOS!#REF!</f>
        <v>#REF!</v>
      </c>
      <c r="EZ37" s="214" t="e">
        <f>RESULTADOS!#REF!</f>
        <v>#REF!</v>
      </c>
      <c r="FA37" s="214" t="e">
        <f>RESULTADOS!#REF!</f>
        <v>#REF!</v>
      </c>
      <c r="FB37" s="214" t="e">
        <f>RESULTADOS!#REF!</f>
        <v>#REF!</v>
      </c>
      <c r="FC37" s="214" t="e">
        <f>RESULTADOS!#REF!</f>
        <v>#REF!</v>
      </c>
      <c r="FD37" s="214" t="e">
        <f>RESULTADOS!#REF!</f>
        <v>#REF!</v>
      </c>
      <c r="FE37" s="214" t="e">
        <f>RESULTADOS!#REF!</f>
        <v>#REF!</v>
      </c>
      <c r="FF37" s="214" t="e">
        <f>RESULTADOS!#REF!</f>
        <v>#REF!</v>
      </c>
      <c r="FG37" s="214" t="e">
        <f>RESULTADOS!#REF!</f>
        <v>#REF!</v>
      </c>
      <c r="FH37" s="214" t="e">
        <f>RESULTADOS!#REF!</f>
        <v>#REF!</v>
      </c>
      <c r="FI37" s="214" t="e">
        <f>RESULTADOS!#REF!</f>
        <v>#REF!</v>
      </c>
      <c r="FJ37" s="214" t="e">
        <f>RESULTADOS!#REF!</f>
        <v>#REF!</v>
      </c>
      <c r="FK37" s="214" t="e">
        <f>RESULTADOS!#REF!</f>
        <v>#REF!</v>
      </c>
      <c r="FL37" s="214" t="e">
        <f>RESULTADOS!#REF!</f>
        <v>#REF!</v>
      </c>
      <c r="FM37" s="214" t="e">
        <f>RESULTADOS!#REF!</f>
        <v>#REF!</v>
      </c>
      <c r="FN37" s="214" t="e">
        <f>RESULTADOS!#REF!</f>
        <v>#REF!</v>
      </c>
    </row>
    <row r="38" spans="3:170" ht="12.75" customHeight="1"/>
    <row r="39" spans="3:170" ht="12.75" customHeight="1"/>
    <row r="40" spans="3:170" ht="12.75" customHeight="1"/>
    <row r="41" spans="3:170" ht="12.75" customHeight="1"/>
    <row r="42" spans="3:170" ht="12.75" customHeight="1"/>
    <row r="43" spans="3:170" ht="12.75" customHeight="1"/>
    <row r="44" spans="3:170" ht="12.75" customHeight="1"/>
    <row r="45" spans="3:170" ht="12.75" customHeight="1"/>
    <row r="46" spans="3:170" ht="12.75" customHeight="1"/>
    <row r="47" spans="3:170" ht="12.75" customHeight="1"/>
    <row r="48" spans="3:170"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
    <mergeCell ref="T1:DN1"/>
    <mergeCell ref="DO1:FN1"/>
  </mergeCell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6" workbookViewId="0">
      <selection activeCell="C13" sqref="C13"/>
    </sheetView>
  </sheetViews>
  <sheetFormatPr baseColWidth="10" defaultColWidth="12.6640625" defaultRowHeight="15" customHeight="1"/>
  <cols>
    <col min="1" max="1" width="11.5" customWidth="1"/>
    <col min="2" max="2" width="79.83203125" customWidth="1"/>
    <col min="3" max="3" width="126.5" customWidth="1"/>
    <col min="4" max="4" width="8.1640625" customWidth="1"/>
    <col min="5" max="5" width="16" customWidth="1"/>
    <col min="6" max="11" width="9.1640625" customWidth="1"/>
    <col min="12" max="12" width="23.1640625" customWidth="1"/>
    <col min="13" max="13" width="4" customWidth="1"/>
    <col min="14" max="19" width="9.1640625" customWidth="1"/>
    <col min="20" max="20" width="20" customWidth="1"/>
    <col min="21" max="23" width="9.1640625" customWidth="1"/>
    <col min="24" max="24" width="8.6640625" customWidth="1"/>
    <col min="25" max="26" width="11.5" customWidth="1"/>
  </cols>
  <sheetData>
    <row r="1" spans="1:26"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26" ht="25.5" customHeight="1">
      <c r="A2" s="1"/>
      <c r="B2" s="19" t="s">
        <v>0</v>
      </c>
      <c r="C2" s="18"/>
      <c r="D2" s="18"/>
      <c r="E2" s="18"/>
      <c r="F2" s="18"/>
      <c r="G2" s="18"/>
      <c r="H2" s="18"/>
      <c r="I2" s="18"/>
      <c r="J2" s="18"/>
      <c r="K2" s="18"/>
      <c r="L2" s="18"/>
      <c r="M2" s="18"/>
      <c r="N2" s="18"/>
      <c r="O2" s="18"/>
      <c r="P2" s="18"/>
      <c r="Q2" s="18"/>
      <c r="R2" s="18"/>
      <c r="S2" s="18"/>
      <c r="T2" s="18"/>
      <c r="U2" s="18"/>
      <c r="V2" s="18"/>
      <c r="W2" s="18"/>
      <c r="X2" s="18"/>
      <c r="Y2" s="18"/>
      <c r="Z2" s="18"/>
    </row>
    <row r="3" spans="1:26" ht="23.25" customHeight="1">
      <c r="A3" s="1"/>
      <c r="B3" s="20" t="s">
        <v>2</v>
      </c>
      <c r="C3" s="18"/>
      <c r="D3" s="233" t="s">
        <v>13</v>
      </c>
      <c r="E3" s="234"/>
      <c r="F3" s="18"/>
      <c r="G3" s="18"/>
      <c r="H3" s="18"/>
      <c r="I3" s="18"/>
      <c r="J3" s="18"/>
      <c r="K3" s="18"/>
      <c r="L3" s="18"/>
      <c r="M3" s="18"/>
      <c r="N3" s="18"/>
      <c r="O3" s="18"/>
      <c r="P3" s="18"/>
      <c r="Q3" s="18"/>
      <c r="R3" s="18"/>
      <c r="S3" s="18"/>
      <c r="T3" s="18"/>
      <c r="U3" s="18"/>
      <c r="V3" s="18"/>
      <c r="W3" s="18"/>
      <c r="X3" s="18"/>
      <c r="Y3" s="18"/>
      <c r="Z3" s="18"/>
    </row>
    <row r="4" spans="1:26" ht="16.5" customHeight="1">
      <c r="A4" s="1"/>
      <c r="B4" s="21"/>
      <c r="C4" s="18"/>
      <c r="D4" s="18"/>
      <c r="E4" s="18"/>
      <c r="F4" s="18"/>
      <c r="G4" s="18"/>
      <c r="H4" s="18"/>
      <c r="I4" s="18"/>
      <c r="J4" s="18"/>
      <c r="K4" s="18"/>
      <c r="L4" s="18"/>
      <c r="M4" s="18"/>
      <c r="N4" s="18"/>
      <c r="O4" s="18"/>
      <c r="P4" s="18"/>
      <c r="Q4" s="18"/>
      <c r="R4" s="18"/>
      <c r="S4" s="18"/>
      <c r="T4" s="18"/>
      <c r="U4" s="18"/>
      <c r="V4" s="18"/>
      <c r="W4" s="18"/>
      <c r="X4" s="18"/>
      <c r="Y4" s="18"/>
      <c r="Z4" s="18"/>
    </row>
    <row r="5" spans="1:26" ht="28.5" customHeight="1">
      <c r="A5" s="22"/>
      <c r="B5" s="8" t="s">
        <v>14</v>
      </c>
      <c r="C5" s="8"/>
      <c r="D5" s="18"/>
      <c r="E5" s="18"/>
      <c r="F5" s="18"/>
      <c r="G5" s="18"/>
      <c r="H5" s="18"/>
      <c r="I5" s="18"/>
      <c r="J5" s="18"/>
      <c r="K5" s="18"/>
      <c r="L5" s="18"/>
      <c r="M5" s="18"/>
      <c r="N5" s="18"/>
      <c r="O5" s="23"/>
      <c r="P5" s="23"/>
      <c r="Q5" s="23"/>
      <c r="R5" s="23"/>
      <c r="S5" s="23"/>
      <c r="T5" s="23"/>
      <c r="U5" s="23"/>
      <c r="V5" s="23"/>
      <c r="W5" s="23"/>
      <c r="X5" s="23"/>
      <c r="Y5" s="23"/>
      <c r="Z5" s="23"/>
    </row>
    <row r="6" spans="1:26" ht="10.5" customHeight="1">
      <c r="A6" s="22"/>
      <c r="B6" s="22"/>
      <c r="C6" s="22"/>
      <c r="D6" s="18"/>
      <c r="E6" s="18"/>
      <c r="F6" s="18"/>
      <c r="G6" s="18"/>
      <c r="H6" s="18"/>
      <c r="I6" s="18"/>
      <c r="J6" s="18"/>
      <c r="K6" s="18"/>
      <c r="L6" s="18"/>
      <c r="M6" s="18"/>
      <c r="N6" s="18"/>
      <c r="O6" s="18"/>
      <c r="P6" s="18"/>
      <c r="Q6" s="18"/>
      <c r="R6" s="18"/>
      <c r="S6" s="18"/>
      <c r="T6" s="18"/>
      <c r="U6" s="18"/>
      <c r="V6" s="18"/>
      <c r="W6" s="18"/>
      <c r="X6" s="18"/>
      <c r="Y6" s="18"/>
      <c r="Z6" s="18"/>
    </row>
    <row r="7" spans="1:26" ht="21.75" customHeight="1">
      <c r="A7" s="22"/>
      <c r="B7" s="24" t="s">
        <v>15</v>
      </c>
      <c r="C7" s="289" t="s">
        <v>495</v>
      </c>
      <c r="D7" s="18"/>
      <c r="E7" s="18"/>
      <c r="F7" s="18"/>
      <c r="G7" s="18"/>
      <c r="H7" s="18"/>
      <c r="I7" s="18"/>
      <c r="J7" s="18"/>
      <c r="K7" s="18"/>
      <c r="L7" s="18"/>
      <c r="M7" s="18"/>
      <c r="N7" s="18"/>
      <c r="O7" s="18"/>
      <c r="P7" s="18"/>
      <c r="Q7" s="18"/>
      <c r="R7" s="18"/>
      <c r="S7" s="18"/>
      <c r="T7" s="18"/>
      <c r="U7" s="18"/>
      <c r="V7" s="18"/>
      <c r="W7" s="18"/>
      <c r="X7" s="18"/>
      <c r="Y7" s="18"/>
      <c r="Z7" s="18"/>
    </row>
    <row r="8" spans="1:26" ht="10.5" customHeight="1">
      <c r="A8" s="22"/>
      <c r="B8" s="22"/>
      <c r="C8" s="25"/>
      <c r="D8" s="18"/>
      <c r="E8" s="18"/>
      <c r="F8" s="18"/>
      <c r="G8" s="18"/>
      <c r="H8" s="18"/>
      <c r="I8" s="18"/>
      <c r="J8" s="18"/>
      <c r="K8" s="18"/>
      <c r="L8" s="18"/>
      <c r="M8" s="18"/>
      <c r="N8" s="18"/>
      <c r="O8" s="18"/>
      <c r="P8" s="18"/>
      <c r="Q8" s="18"/>
      <c r="R8" s="18"/>
      <c r="S8" s="18"/>
      <c r="T8" s="18"/>
      <c r="U8" s="18"/>
      <c r="V8" s="18"/>
      <c r="W8" s="18"/>
      <c r="X8" s="18"/>
      <c r="Y8" s="18"/>
      <c r="Z8" s="18"/>
    </row>
    <row r="9" spans="1:26" ht="21.75" customHeight="1">
      <c r="A9" s="22"/>
      <c r="B9" s="24" t="s">
        <v>16</v>
      </c>
      <c r="C9" s="290" t="s">
        <v>498</v>
      </c>
      <c r="D9" s="18"/>
      <c r="E9" s="18"/>
      <c r="F9" s="18"/>
      <c r="G9" s="18"/>
      <c r="H9" s="18"/>
      <c r="I9" s="18"/>
      <c r="J9" s="18"/>
      <c r="K9" s="18"/>
      <c r="L9" s="18"/>
      <c r="M9" s="18"/>
      <c r="N9" s="18"/>
      <c r="O9" s="18"/>
      <c r="P9" s="18"/>
      <c r="Q9" s="18"/>
      <c r="R9" s="18"/>
      <c r="S9" s="18"/>
      <c r="T9" s="18"/>
      <c r="U9" s="18"/>
      <c r="V9" s="18"/>
      <c r="W9" s="18"/>
      <c r="X9" s="18"/>
      <c r="Y9" s="18"/>
      <c r="Z9" s="18"/>
    </row>
    <row r="10" spans="1:26" ht="14.25" customHeight="1">
      <c r="A10" s="22"/>
      <c r="B10" s="24"/>
      <c r="C10" s="25"/>
      <c r="D10" s="18"/>
      <c r="E10" s="18"/>
      <c r="F10" s="18"/>
      <c r="G10" s="18"/>
      <c r="H10" s="18"/>
      <c r="I10" s="18"/>
      <c r="J10" s="18"/>
      <c r="K10" s="18"/>
      <c r="L10" s="18"/>
      <c r="M10" s="18"/>
      <c r="N10" s="18"/>
      <c r="O10" s="18"/>
      <c r="P10" s="18"/>
      <c r="Q10" s="18"/>
      <c r="R10" s="18"/>
      <c r="S10" s="18"/>
      <c r="T10" s="18"/>
      <c r="U10" s="18"/>
      <c r="V10" s="18"/>
      <c r="W10" s="18"/>
      <c r="X10" s="18"/>
      <c r="Y10" s="18"/>
      <c r="Z10" s="18"/>
    </row>
    <row r="11" spans="1:26" ht="13.5" customHeight="1">
      <c r="A11" s="26"/>
      <c r="B11" s="27"/>
      <c r="C11" s="27"/>
      <c r="D11" s="18"/>
      <c r="E11" s="18"/>
      <c r="F11" s="18"/>
      <c r="G11" s="18"/>
      <c r="H11" s="18"/>
      <c r="I11" s="18"/>
      <c r="J11" s="18"/>
      <c r="K11" s="18"/>
      <c r="L11" s="18"/>
      <c r="M11" s="18"/>
      <c r="N11" s="18"/>
      <c r="O11" s="18"/>
      <c r="P11" s="18"/>
      <c r="Q11" s="18"/>
      <c r="R11" s="18"/>
      <c r="S11" s="18"/>
      <c r="T11" s="18"/>
      <c r="U11" s="18"/>
      <c r="V11" s="18"/>
      <c r="W11" s="18"/>
      <c r="X11" s="18"/>
      <c r="Y11" s="18"/>
      <c r="Z11" s="18"/>
    </row>
    <row r="12" spans="1:26" ht="10.5" customHeight="1">
      <c r="A12" s="22"/>
      <c r="B12" s="22"/>
      <c r="C12" s="25"/>
      <c r="D12" s="18"/>
      <c r="E12" s="18"/>
      <c r="F12" s="18"/>
      <c r="G12" s="18"/>
      <c r="H12" s="18"/>
      <c r="I12" s="18"/>
      <c r="J12" s="18"/>
      <c r="K12" s="18"/>
      <c r="L12" s="18"/>
      <c r="M12" s="18"/>
      <c r="N12" s="18"/>
      <c r="O12" s="18"/>
      <c r="P12" s="18"/>
      <c r="Q12" s="18"/>
      <c r="R12" s="18"/>
      <c r="S12" s="18"/>
      <c r="T12" s="18"/>
      <c r="U12" s="18"/>
      <c r="V12" s="18"/>
      <c r="W12" s="18"/>
      <c r="X12" s="18"/>
      <c r="Y12" s="18"/>
      <c r="Z12" s="18"/>
    </row>
    <row r="13" spans="1:26" ht="21.75" customHeight="1">
      <c r="A13" s="22"/>
      <c r="B13" s="24" t="s">
        <v>17</v>
      </c>
      <c r="C13" s="28" t="s">
        <v>18</v>
      </c>
      <c r="D13" s="18"/>
      <c r="E13" s="18"/>
      <c r="F13" s="18"/>
      <c r="G13" s="18"/>
      <c r="H13" s="18"/>
      <c r="I13" s="18"/>
      <c r="J13" s="18"/>
      <c r="K13" s="18"/>
      <c r="L13" s="18"/>
      <c r="M13" s="18"/>
      <c r="N13" s="18"/>
      <c r="O13" s="18"/>
      <c r="P13" s="18"/>
      <c r="Q13" s="18"/>
      <c r="R13" s="18"/>
      <c r="S13" s="18"/>
      <c r="T13" s="18"/>
      <c r="U13" s="18"/>
      <c r="V13" s="18"/>
      <c r="W13" s="18"/>
      <c r="X13" s="18"/>
      <c r="Y13" s="18"/>
      <c r="Z13" s="18"/>
    </row>
    <row r="14" spans="1:26" ht="10.5" customHeight="1">
      <c r="A14" s="22"/>
      <c r="B14" s="22"/>
      <c r="C14" s="25"/>
      <c r="D14" s="18"/>
      <c r="E14" s="18"/>
      <c r="F14" s="18"/>
      <c r="G14" s="18"/>
      <c r="H14" s="18"/>
      <c r="I14" s="18"/>
      <c r="J14" s="18"/>
      <c r="K14" s="18"/>
      <c r="L14" s="18"/>
      <c r="M14" s="18"/>
      <c r="N14" s="18"/>
      <c r="O14" s="18"/>
      <c r="P14" s="18"/>
      <c r="Q14" s="18"/>
      <c r="R14" s="18"/>
      <c r="S14" s="18"/>
      <c r="T14" s="18"/>
      <c r="U14" s="18"/>
      <c r="V14" s="18"/>
      <c r="W14" s="18"/>
      <c r="X14" s="18"/>
      <c r="Y14" s="18"/>
      <c r="Z14" s="18"/>
    </row>
    <row r="15" spans="1:26" ht="21.75" customHeight="1">
      <c r="A15" s="22"/>
      <c r="B15" s="24" t="s">
        <v>19</v>
      </c>
      <c r="C15" s="287" t="s">
        <v>496</v>
      </c>
      <c r="D15" s="29"/>
      <c r="E15" s="18"/>
      <c r="F15" s="18"/>
      <c r="G15" s="18"/>
      <c r="H15" s="30"/>
      <c r="I15" s="18"/>
      <c r="J15" s="18"/>
      <c r="K15" s="18"/>
      <c r="L15" s="18"/>
      <c r="M15" s="18"/>
      <c r="N15" s="18"/>
      <c r="O15" s="18"/>
      <c r="P15" s="18"/>
      <c r="Q15" s="18"/>
      <c r="R15" s="18"/>
      <c r="S15" s="18"/>
      <c r="T15" s="18"/>
      <c r="U15" s="18"/>
      <c r="V15" s="18"/>
      <c r="W15" s="18"/>
      <c r="X15" s="18"/>
      <c r="Y15" s="18"/>
      <c r="Z15" s="18"/>
    </row>
    <row r="16" spans="1:26" ht="12.75" customHeight="1">
      <c r="A16" s="22"/>
      <c r="B16" s="22"/>
      <c r="C16" s="24"/>
      <c r="D16" s="31"/>
      <c r="E16" s="18"/>
      <c r="F16" s="18"/>
      <c r="G16" s="18"/>
      <c r="H16" s="18"/>
      <c r="I16" s="18"/>
      <c r="J16" s="18"/>
      <c r="K16" s="18"/>
      <c r="L16" s="18"/>
      <c r="M16" s="18"/>
      <c r="N16" s="18"/>
      <c r="O16" s="18"/>
      <c r="P16" s="18"/>
      <c r="Q16" s="18"/>
      <c r="R16" s="18"/>
      <c r="S16" s="18"/>
      <c r="T16" s="18"/>
      <c r="U16" s="18"/>
      <c r="V16" s="18"/>
      <c r="W16" s="18"/>
      <c r="X16" s="18"/>
      <c r="Y16" s="18"/>
      <c r="Z16" s="18"/>
    </row>
    <row r="17" spans="1:26" ht="21.75" customHeight="1">
      <c r="A17" s="22"/>
      <c r="B17" s="24" t="s">
        <v>20</v>
      </c>
      <c r="C17" s="288" t="s">
        <v>497</v>
      </c>
      <c r="D17" s="32"/>
      <c r="E17" s="32"/>
      <c r="F17" s="32"/>
      <c r="G17" s="32"/>
      <c r="H17" s="32"/>
      <c r="I17" s="32"/>
      <c r="J17" s="32"/>
      <c r="K17" s="32"/>
      <c r="L17" s="32"/>
      <c r="M17" s="32"/>
      <c r="N17" s="18"/>
      <c r="O17" s="18"/>
      <c r="P17" s="18"/>
      <c r="Q17" s="18"/>
      <c r="R17" s="18"/>
      <c r="S17" s="18"/>
      <c r="T17" s="22"/>
      <c r="U17" s="22"/>
      <c r="V17" s="18"/>
      <c r="W17" s="18"/>
      <c r="X17" s="18"/>
      <c r="Y17" s="18"/>
      <c r="Z17" s="18"/>
    </row>
    <row r="18" spans="1:26" ht="12.75" customHeight="1">
      <c r="A18" s="22"/>
      <c r="B18" s="24"/>
      <c r="C18" s="24"/>
      <c r="D18" s="31"/>
      <c r="E18" s="18"/>
      <c r="F18" s="18"/>
      <c r="G18" s="18"/>
      <c r="H18" s="18"/>
      <c r="I18" s="18"/>
      <c r="J18" s="18"/>
      <c r="K18" s="18"/>
      <c r="L18" s="18"/>
      <c r="M18" s="18"/>
      <c r="N18" s="18"/>
      <c r="O18" s="18"/>
      <c r="P18" s="18"/>
      <c r="Q18" s="18"/>
      <c r="R18" s="18"/>
      <c r="S18" s="18"/>
      <c r="T18" s="18"/>
      <c r="U18" s="18"/>
      <c r="V18" s="18"/>
      <c r="W18" s="18"/>
      <c r="X18" s="18"/>
      <c r="Y18" s="18"/>
      <c r="Z18" s="18"/>
    </row>
    <row r="19" spans="1:26" ht="21.75" customHeight="1">
      <c r="A19" s="22"/>
      <c r="B19" s="24" t="s">
        <v>21</v>
      </c>
      <c r="C19" s="28" t="s">
        <v>22</v>
      </c>
      <c r="D19" s="32"/>
      <c r="E19" s="32"/>
      <c r="F19" s="32"/>
      <c r="G19" s="32"/>
      <c r="H19" s="32"/>
      <c r="I19" s="32"/>
      <c r="J19" s="32"/>
      <c r="K19" s="32"/>
      <c r="L19" s="32"/>
      <c r="M19" s="32"/>
      <c r="N19" s="18"/>
      <c r="O19" s="18"/>
      <c r="P19" s="18"/>
      <c r="Q19" s="18"/>
      <c r="R19" s="18"/>
      <c r="S19" s="18"/>
      <c r="T19" s="22"/>
      <c r="U19" s="22"/>
      <c r="V19" s="18"/>
      <c r="W19" s="18"/>
      <c r="X19" s="18"/>
      <c r="Y19" s="18"/>
      <c r="Z19" s="18"/>
    </row>
    <row r="20" spans="1:26" ht="10.5" customHeight="1">
      <c r="A20" s="22"/>
      <c r="B20" s="22"/>
      <c r="C20" s="25"/>
      <c r="D20" s="18"/>
      <c r="E20" s="18"/>
      <c r="F20" s="18"/>
      <c r="G20" s="18"/>
      <c r="H20" s="18"/>
      <c r="I20" s="18"/>
      <c r="J20" s="18"/>
      <c r="K20" s="18"/>
      <c r="L20" s="18"/>
      <c r="M20" s="18"/>
      <c r="N20" s="18"/>
      <c r="O20" s="18"/>
      <c r="P20" s="18"/>
      <c r="Q20" s="18"/>
      <c r="R20" s="18"/>
      <c r="S20" s="18"/>
      <c r="T20" s="18"/>
      <c r="U20" s="18"/>
      <c r="V20" s="18"/>
      <c r="W20" s="18"/>
      <c r="X20" s="18"/>
      <c r="Y20" s="18"/>
      <c r="Z20" s="18"/>
    </row>
    <row r="21" spans="1:26" ht="22.5" customHeight="1">
      <c r="A21" s="22"/>
      <c r="B21" s="24" t="s">
        <v>23</v>
      </c>
      <c r="C21" s="33">
        <v>45823</v>
      </c>
      <c r="D21" s="32"/>
      <c r="E21" s="32"/>
      <c r="F21" s="32"/>
      <c r="G21" s="32"/>
      <c r="H21" s="32"/>
      <c r="I21" s="32"/>
      <c r="J21" s="32"/>
      <c r="K21" s="32"/>
      <c r="L21" s="32"/>
      <c r="M21" s="32"/>
      <c r="N21" s="22"/>
      <c r="O21" s="22"/>
      <c r="P21" s="22"/>
      <c r="Q21" s="22"/>
      <c r="R21" s="22"/>
      <c r="S21" s="22"/>
      <c r="T21" s="22"/>
      <c r="U21" s="22"/>
      <c r="V21" s="22"/>
      <c r="W21" s="22"/>
      <c r="X21" s="22"/>
      <c r="Y21" s="22"/>
      <c r="Z21" s="22"/>
    </row>
    <row r="22" spans="1:26" ht="11.25" customHeight="1">
      <c r="A22" s="22"/>
      <c r="B22" s="24"/>
      <c r="C22" s="24"/>
      <c r="D22" s="22"/>
      <c r="E22" s="22"/>
      <c r="F22" s="22"/>
      <c r="G22" s="22"/>
      <c r="H22" s="22"/>
      <c r="I22" s="22"/>
      <c r="J22" s="22"/>
      <c r="K22" s="22"/>
      <c r="L22" s="22"/>
      <c r="M22" s="22"/>
      <c r="N22" s="22"/>
      <c r="O22" s="22"/>
      <c r="P22" s="22"/>
      <c r="Q22" s="22"/>
      <c r="R22" s="22"/>
      <c r="S22" s="22"/>
      <c r="T22" s="22"/>
      <c r="U22" s="22"/>
      <c r="V22" s="22"/>
      <c r="W22" s="22"/>
      <c r="X22" s="22"/>
      <c r="Y22" s="22"/>
      <c r="Z22" s="22"/>
    </row>
    <row r="23" spans="1:26" ht="14.25" customHeight="1">
      <c r="A23" s="22"/>
      <c r="B23" s="27"/>
      <c r="C23" s="27"/>
      <c r="D23" s="18"/>
      <c r="E23" s="18"/>
      <c r="F23" s="18"/>
      <c r="G23" s="18"/>
      <c r="H23" s="18"/>
      <c r="I23" s="18"/>
      <c r="J23" s="18"/>
      <c r="K23" s="18"/>
      <c r="L23" s="18"/>
      <c r="M23" s="18"/>
      <c r="N23" s="18"/>
      <c r="O23" s="22"/>
      <c r="P23" s="22"/>
      <c r="Q23" s="22"/>
      <c r="R23" s="22"/>
      <c r="S23" s="22"/>
      <c r="T23" s="22"/>
      <c r="U23" s="22"/>
      <c r="V23" s="22"/>
      <c r="W23" s="22"/>
      <c r="X23" s="22"/>
      <c r="Y23" s="22"/>
      <c r="Z23" s="22"/>
    </row>
    <row r="24" spans="1:26" ht="10.5" customHeight="1">
      <c r="A24" s="22"/>
      <c r="B24" s="22"/>
      <c r="C24" s="31"/>
      <c r="D24" s="18"/>
      <c r="E24" s="18"/>
      <c r="F24" s="18"/>
      <c r="G24" s="18"/>
      <c r="H24" s="18"/>
      <c r="I24" s="18"/>
      <c r="J24" s="18"/>
      <c r="K24" s="18"/>
      <c r="L24" s="18"/>
      <c r="M24" s="18"/>
      <c r="N24" s="18"/>
      <c r="O24" s="18"/>
      <c r="P24" s="22"/>
      <c r="Q24" s="18"/>
      <c r="R24" s="18"/>
      <c r="S24" s="18"/>
      <c r="T24" s="22"/>
      <c r="U24" s="18"/>
      <c r="V24" s="18"/>
      <c r="W24" s="18"/>
      <c r="X24" s="18"/>
      <c r="Y24" s="18"/>
      <c r="Z24" s="18"/>
    </row>
    <row r="25" spans="1:26" ht="21.75" customHeight="1">
      <c r="A25" s="22"/>
      <c r="B25" s="24" t="s">
        <v>24</v>
      </c>
      <c r="C25" s="34" t="s">
        <v>25</v>
      </c>
      <c r="D25" s="29"/>
      <c r="E25" s="18"/>
      <c r="F25" s="18"/>
      <c r="G25" s="18"/>
      <c r="H25" s="18"/>
      <c r="I25" s="18"/>
      <c r="J25" s="18"/>
      <c r="K25" s="18"/>
      <c r="L25" s="18"/>
      <c r="M25" s="18"/>
      <c r="N25" s="18"/>
      <c r="O25" s="18"/>
      <c r="P25" s="22"/>
      <c r="Q25" s="18"/>
      <c r="R25" s="18"/>
      <c r="S25" s="18"/>
      <c r="T25" s="22"/>
      <c r="U25" s="18"/>
      <c r="V25" s="18"/>
      <c r="W25" s="18"/>
      <c r="X25" s="18"/>
      <c r="Y25" s="18"/>
      <c r="Z25" s="18"/>
    </row>
    <row r="26" spans="1:26" ht="10.5" customHeight="1">
      <c r="A26" s="22"/>
      <c r="B26" s="22"/>
      <c r="C26" s="31"/>
      <c r="D26" s="18"/>
      <c r="E26" s="18"/>
      <c r="F26" s="18"/>
      <c r="G26" s="18"/>
      <c r="H26" s="18"/>
      <c r="I26" s="18"/>
      <c r="J26" s="18"/>
      <c r="K26" s="18"/>
      <c r="L26" s="18"/>
      <c r="M26" s="18"/>
      <c r="N26" s="18"/>
      <c r="O26" s="18"/>
      <c r="P26" s="22"/>
      <c r="Q26" s="18"/>
      <c r="R26" s="18"/>
      <c r="S26" s="18"/>
      <c r="T26" s="22"/>
      <c r="U26" s="18"/>
      <c r="V26" s="18"/>
      <c r="W26" s="18"/>
      <c r="X26" s="18"/>
      <c r="Y26" s="18"/>
      <c r="Z26" s="18"/>
    </row>
    <row r="27" spans="1:26" ht="21.75" customHeight="1">
      <c r="A27" s="22"/>
      <c r="B27" s="24" t="s">
        <v>26</v>
      </c>
      <c r="C27" s="28" t="s">
        <v>27</v>
      </c>
      <c r="D27" s="18"/>
      <c r="E27" s="18"/>
      <c r="F27" s="18"/>
      <c r="G27" s="18"/>
      <c r="H27" s="18"/>
      <c r="I27" s="18"/>
      <c r="J27" s="18"/>
      <c r="K27" s="18"/>
      <c r="L27" s="18"/>
      <c r="M27" s="18"/>
      <c r="N27" s="18"/>
      <c r="O27" s="18"/>
      <c r="P27" s="22"/>
      <c r="Q27" s="18"/>
      <c r="R27" s="18"/>
      <c r="S27" s="18"/>
      <c r="T27" s="22"/>
      <c r="U27" s="18"/>
      <c r="V27" s="18"/>
      <c r="W27" s="18"/>
      <c r="X27" s="18"/>
      <c r="Y27" s="18"/>
      <c r="Z27" s="18"/>
    </row>
    <row r="28" spans="1:26" ht="10.5" customHeight="1">
      <c r="A28" s="22"/>
      <c r="B28" s="22"/>
      <c r="C28" s="31"/>
      <c r="D28" s="18"/>
      <c r="E28" s="18"/>
      <c r="F28" s="18"/>
      <c r="G28" s="18"/>
      <c r="H28" s="18"/>
      <c r="I28" s="18"/>
      <c r="J28" s="18"/>
      <c r="K28" s="18"/>
      <c r="L28" s="18"/>
      <c r="M28" s="18"/>
      <c r="N28" s="18"/>
      <c r="O28" s="18"/>
      <c r="P28" s="22"/>
      <c r="Q28" s="18"/>
      <c r="R28" s="18"/>
      <c r="S28" s="18"/>
      <c r="T28" s="22"/>
      <c r="U28" s="18"/>
      <c r="V28" s="18"/>
      <c r="W28" s="18"/>
      <c r="X28" s="18"/>
      <c r="Y28" s="18"/>
      <c r="Z28" s="18"/>
    </row>
    <row r="29" spans="1:26" ht="13.5" customHeight="1">
      <c r="A29" s="22"/>
      <c r="B29" s="27"/>
      <c r="C29" s="27"/>
      <c r="D29" s="18"/>
      <c r="E29" s="18"/>
      <c r="F29" s="18"/>
      <c r="G29" s="18"/>
      <c r="H29" s="18"/>
      <c r="I29" s="18"/>
      <c r="J29" s="18"/>
      <c r="K29" s="18"/>
      <c r="L29" s="18"/>
      <c r="M29" s="18"/>
      <c r="N29" s="18"/>
      <c r="O29" s="18"/>
      <c r="P29" s="22"/>
      <c r="Q29" s="18"/>
      <c r="R29" s="18"/>
      <c r="S29" s="18"/>
      <c r="T29" s="22"/>
      <c r="U29" s="18"/>
      <c r="V29" s="18"/>
      <c r="W29" s="18"/>
      <c r="X29" s="18"/>
      <c r="Y29" s="18"/>
      <c r="Z29" s="18"/>
    </row>
    <row r="30" spans="1:26" ht="12.75" customHeight="1">
      <c r="A30" s="22"/>
      <c r="B30" s="24"/>
      <c r="C30" s="29"/>
      <c r="D30" s="29"/>
      <c r="E30" s="18"/>
      <c r="F30" s="18"/>
      <c r="G30" s="35"/>
      <c r="H30" s="18"/>
      <c r="I30" s="18"/>
      <c r="J30" s="18"/>
      <c r="K30" s="18"/>
      <c r="L30" s="18"/>
      <c r="M30" s="18"/>
      <c r="N30" s="18"/>
      <c r="O30" s="18"/>
      <c r="P30" s="18"/>
      <c r="Q30" s="18"/>
      <c r="R30" s="18"/>
      <c r="S30" s="18"/>
      <c r="T30" s="22"/>
      <c r="U30" s="18"/>
      <c r="V30" s="18"/>
      <c r="W30" s="18"/>
      <c r="X30" s="18"/>
      <c r="Y30" s="18"/>
      <c r="Z30" s="18"/>
    </row>
    <row r="31" spans="1:26" ht="21.75" customHeight="1">
      <c r="A31" s="22"/>
      <c r="B31" s="36" t="s">
        <v>28</v>
      </c>
      <c r="C31" s="28" t="s">
        <v>29</v>
      </c>
      <c r="D31" s="29"/>
      <c r="E31" s="18"/>
      <c r="F31" s="18"/>
      <c r="G31" s="18"/>
      <c r="H31" s="18"/>
      <c r="I31" s="18"/>
      <c r="J31" s="18"/>
      <c r="K31" s="18"/>
      <c r="L31" s="18"/>
      <c r="M31" s="18"/>
      <c r="N31" s="18"/>
      <c r="O31" s="18"/>
      <c r="P31" s="18"/>
      <c r="Q31" s="18"/>
      <c r="R31" s="18"/>
      <c r="S31" s="18"/>
      <c r="T31" s="22"/>
      <c r="U31" s="18"/>
      <c r="V31" s="18"/>
      <c r="W31" s="18"/>
      <c r="X31" s="18"/>
      <c r="Y31" s="18"/>
      <c r="Z31" s="18"/>
    </row>
    <row r="32" spans="1:26" ht="10.5" customHeight="1">
      <c r="A32" s="22"/>
      <c r="B32" s="18"/>
      <c r="C32" s="29"/>
      <c r="D32" s="18"/>
      <c r="E32" s="18"/>
      <c r="F32" s="18"/>
      <c r="G32" s="18"/>
      <c r="H32" s="18"/>
      <c r="I32" s="18"/>
      <c r="J32" s="18"/>
      <c r="K32" s="18"/>
      <c r="L32" s="18"/>
      <c r="M32" s="18"/>
      <c r="N32" s="18"/>
      <c r="O32" s="18"/>
      <c r="P32" s="18"/>
      <c r="Q32" s="18"/>
      <c r="R32" s="18"/>
      <c r="S32" s="18"/>
      <c r="T32" s="22"/>
      <c r="U32" s="18"/>
      <c r="V32" s="18"/>
      <c r="W32" s="18"/>
      <c r="X32" s="18"/>
      <c r="Y32" s="18"/>
      <c r="Z32" s="18"/>
    </row>
    <row r="33" spans="1:26" ht="21.75" customHeight="1">
      <c r="A33" s="22"/>
      <c r="B33" s="24" t="s">
        <v>30</v>
      </c>
      <c r="C33" s="28"/>
      <c r="D33" s="29"/>
      <c r="E33" s="18"/>
      <c r="F33" s="18"/>
      <c r="G33" s="18"/>
      <c r="H33" s="18"/>
      <c r="I33" s="18"/>
      <c r="J33" s="18"/>
      <c r="K33" s="18"/>
      <c r="L33" s="18"/>
      <c r="M33" s="18"/>
      <c r="N33" s="18"/>
      <c r="O33" s="18"/>
      <c r="P33" s="18"/>
      <c r="Q33" s="18"/>
      <c r="R33" s="18"/>
      <c r="S33" s="18"/>
      <c r="T33" s="22"/>
      <c r="U33" s="18"/>
      <c r="V33" s="18"/>
      <c r="W33" s="18"/>
      <c r="X33" s="18"/>
      <c r="Y33" s="18"/>
      <c r="Z33" s="18"/>
    </row>
    <row r="34" spans="1:26" ht="10.5" customHeight="1">
      <c r="A34" s="22"/>
      <c r="B34" s="18"/>
      <c r="C34" s="29"/>
      <c r="D34" s="18"/>
      <c r="E34" s="18"/>
      <c r="F34" s="18"/>
      <c r="G34" s="18"/>
      <c r="H34" s="18"/>
      <c r="I34" s="18"/>
      <c r="J34" s="18"/>
      <c r="K34" s="18"/>
      <c r="L34" s="18"/>
      <c r="M34" s="18"/>
      <c r="N34" s="18"/>
      <c r="O34" s="18"/>
      <c r="P34" s="18"/>
      <c r="Q34" s="18"/>
      <c r="R34" s="18"/>
      <c r="S34" s="18"/>
      <c r="T34" s="22"/>
      <c r="U34" s="18"/>
      <c r="V34" s="18"/>
      <c r="W34" s="18"/>
      <c r="X34" s="18"/>
      <c r="Y34" s="18"/>
      <c r="Z34" s="18"/>
    </row>
    <row r="35" spans="1:26" ht="21.75" customHeight="1">
      <c r="A35" s="22"/>
      <c r="B35" s="24" t="s">
        <v>31</v>
      </c>
      <c r="C35" s="37"/>
      <c r="D35" s="29"/>
      <c r="E35" s="18"/>
      <c r="F35" s="18"/>
      <c r="G35" s="18"/>
      <c r="H35" s="18"/>
      <c r="I35" s="18"/>
      <c r="J35" s="18"/>
      <c r="K35" s="18"/>
      <c r="L35" s="18"/>
      <c r="M35" s="18"/>
      <c r="N35" s="18"/>
      <c r="O35" s="18"/>
      <c r="P35" s="18"/>
      <c r="Q35" s="18"/>
      <c r="R35" s="18"/>
      <c r="S35" s="18"/>
      <c r="T35" s="22"/>
      <c r="U35" s="18"/>
      <c r="V35" s="18"/>
      <c r="W35" s="18"/>
      <c r="X35" s="18"/>
      <c r="Y35" s="18"/>
      <c r="Z35" s="18"/>
    </row>
    <row r="36" spans="1:26" ht="19.5" customHeight="1">
      <c r="A36" s="22"/>
      <c r="B36" s="22"/>
      <c r="C36" s="22"/>
      <c r="D36" s="18"/>
      <c r="E36" s="18"/>
      <c r="F36" s="18"/>
      <c r="G36" s="18"/>
      <c r="H36" s="18"/>
      <c r="I36" s="18"/>
      <c r="J36" s="18"/>
      <c r="K36" s="18"/>
      <c r="L36" s="18"/>
      <c r="M36" s="18"/>
      <c r="N36" s="18"/>
      <c r="O36" s="18"/>
      <c r="P36" s="18"/>
      <c r="Q36" s="18"/>
      <c r="R36" s="18"/>
      <c r="S36" s="18"/>
      <c r="T36" s="18"/>
      <c r="U36" s="18"/>
      <c r="V36" s="18"/>
      <c r="W36" s="18"/>
      <c r="X36" s="18"/>
      <c r="Y36" s="18"/>
      <c r="Z36" s="18"/>
    </row>
    <row r="37" spans="1:26" ht="12" customHeight="1">
      <c r="A37" s="22"/>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2" customHeight="1">
      <c r="A38" s="22"/>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2" customHeight="1">
      <c r="A39" s="22"/>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 customHeight="1">
      <c r="A40" s="22"/>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2" customHeight="1">
      <c r="A41" s="22"/>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2" customHeight="1">
      <c r="A42" s="22"/>
      <c r="B42" s="18"/>
      <c r="C42" s="22"/>
      <c r="D42" s="18"/>
      <c r="E42" s="18"/>
      <c r="F42" s="18"/>
      <c r="G42" s="18"/>
      <c r="H42" s="18"/>
      <c r="I42" s="18"/>
      <c r="J42" s="18"/>
      <c r="K42" s="18"/>
      <c r="L42" s="18"/>
      <c r="M42" s="18"/>
      <c r="N42" s="18"/>
      <c r="O42" s="18"/>
      <c r="P42" s="18"/>
      <c r="Q42" s="18"/>
      <c r="R42" s="18"/>
      <c r="S42" s="18"/>
      <c r="T42" s="18"/>
      <c r="U42" s="18"/>
      <c r="V42" s="18"/>
      <c r="W42" s="18"/>
      <c r="X42" s="18"/>
      <c r="Y42" s="18"/>
      <c r="Z42" s="18"/>
    </row>
    <row r="43" spans="1:26" ht="12" customHeight="1">
      <c r="A43" s="22"/>
      <c r="B43" s="18"/>
      <c r="C43" s="22"/>
      <c r="D43" s="18"/>
      <c r="E43" s="18"/>
      <c r="F43" s="18"/>
      <c r="G43" s="18"/>
      <c r="H43" s="18"/>
      <c r="I43" s="18"/>
      <c r="J43" s="18"/>
      <c r="K43" s="18"/>
      <c r="L43" s="18"/>
      <c r="M43" s="18"/>
      <c r="N43" s="18"/>
      <c r="O43" s="18"/>
      <c r="P43" s="18"/>
      <c r="Q43" s="18"/>
      <c r="R43" s="18"/>
      <c r="S43" s="18"/>
      <c r="T43" s="18"/>
      <c r="U43" s="18"/>
      <c r="V43" s="18"/>
      <c r="W43" s="18"/>
      <c r="X43" s="18"/>
      <c r="Y43" s="18"/>
      <c r="Z43" s="18"/>
    </row>
    <row r="44" spans="1:26" ht="12" customHeight="1">
      <c r="A44" s="22"/>
      <c r="B44" s="18"/>
      <c r="C44" s="22"/>
      <c r="D44" s="18"/>
      <c r="E44" s="18"/>
      <c r="F44" s="18"/>
      <c r="G44" s="18"/>
      <c r="H44" s="18"/>
      <c r="I44" s="18"/>
      <c r="J44" s="18"/>
      <c r="K44" s="18"/>
      <c r="L44" s="18"/>
      <c r="M44" s="18"/>
      <c r="N44" s="18"/>
      <c r="O44" s="18"/>
      <c r="P44" s="18"/>
      <c r="Q44" s="18"/>
      <c r="R44" s="18"/>
      <c r="S44" s="18"/>
      <c r="T44" s="18"/>
      <c r="U44" s="18"/>
      <c r="V44" s="18"/>
      <c r="W44" s="18"/>
      <c r="X44" s="18"/>
      <c r="Y44" s="18"/>
      <c r="Z44" s="18"/>
    </row>
    <row r="45" spans="1:26" ht="12" customHeight="1">
      <c r="A45" s="22"/>
      <c r="B45" s="18"/>
      <c r="C45" s="22"/>
      <c r="D45" s="18"/>
      <c r="E45" s="18"/>
      <c r="F45" s="18"/>
      <c r="G45" s="18"/>
      <c r="H45" s="18"/>
      <c r="I45" s="18"/>
      <c r="J45" s="18"/>
      <c r="K45" s="18"/>
      <c r="L45" s="18"/>
      <c r="M45" s="18"/>
      <c r="N45" s="18"/>
      <c r="O45" s="18"/>
      <c r="P45" s="18"/>
      <c r="Q45" s="18"/>
      <c r="R45" s="18"/>
      <c r="S45" s="18"/>
      <c r="T45" s="18"/>
      <c r="U45" s="18"/>
      <c r="V45" s="18"/>
      <c r="W45" s="18"/>
      <c r="X45" s="18"/>
      <c r="Y45" s="18"/>
      <c r="Z45" s="18"/>
    </row>
    <row r="46" spans="1:26" ht="12" customHeight="1">
      <c r="A46" s="22"/>
      <c r="B46" s="18"/>
      <c r="C46" s="22"/>
      <c r="D46" s="18"/>
      <c r="E46" s="18"/>
      <c r="F46" s="18"/>
      <c r="G46" s="18"/>
      <c r="H46" s="18"/>
      <c r="I46" s="18"/>
      <c r="J46" s="18"/>
      <c r="K46" s="18"/>
      <c r="L46" s="18"/>
      <c r="M46" s="18"/>
      <c r="N46" s="18"/>
      <c r="O46" s="18"/>
      <c r="P46" s="18"/>
      <c r="Q46" s="18"/>
      <c r="R46" s="18"/>
      <c r="S46" s="18"/>
      <c r="T46" s="18"/>
      <c r="U46" s="18"/>
      <c r="V46" s="18"/>
      <c r="W46" s="18"/>
      <c r="X46" s="18"/>
      <c r="Y46" s="18"/>
      <c r="Z46" s="18"/>
    </row>
    <row r="47" spans="1:26" ht="12" customHeight="1">
      <c r="A47" s="22"/>
      <c r="B47" s="18"/>
      <c r="C47" s="22"/>
      <c r="D47" s="18"/>
      <c r="E47" s="18"/>
      <c r="F47" s="18"/>
      <c r="G47" s="18"/>
      <c r="H47" s="18"/>
      <c r="I47" s="18"/>
      <c r="J47" s="18"/>
      <c r="K47" s="18"/>
      <c r="L47" s="18"/>
      <c r="M47" s="18"/>
      <c r="N47" s="18"/>
      <c r="O47" s="18"/>
      <c r="P47" s="18"/>
      <c r="Q47" s="18"/>
      <c r="R47" s="18"/>
      <c r="S47" s="18"/>
      <c r="T47" s="18"/>
      <c r="U47" s="18"/>
      <c r="V47" s="18"/>
      <c r="W47" s="18"/>
      <c r="X47" s="18"/>
      <c r="Y47" s="18"/>
      <c r="Z47" s="18"/>
    </row>
    <row r="48" spans="1:26" ht="12" customHeight="1">
      <c r="A48" s="22"/>
      <c r="B48" s="18"/>
      <c r="C48" s="22"/>
      <c r="D48" s="18"/>
      <c r="E48" s="18"/>
      <c r="F48" s="18"/>
      <c r="G48" s="18"/>
      <c r="H48" s="18"/>
      <c r="I48" s="18"/>
      <c r="J48" s="18"/>
      <c r="K48" s="18"/>
      <c r="L48" s="18"/>
      <c r="M48" s="18"/>
      <c r="N48" s="18"/>
      <c r="O48" s="18"/>
      <c r="P48" s="18"/>
      <c r="Q48" s="18"/>
      <c r="R48" s="18"/>
      <c r="S48" s="18"/>
      <c r="T48" s="18"/>
      <c r="U48" s="18"/>
      <c r="V48" s="18"/>
      <c r="W48" s="18"/>
      <c r="X48" s="18"/>
      <c r="Y48" s="18"/>
      <c r="Z48" s="18"/>
    </row>
    <row r="49" spans="1:26" ht="12" customHeight="1">
      <c r="A49" s="22"/>
      <c r="B49" s="18"/>
      <c r="C49" s="22"/>
      <c r="D49" s="18"/>
      <c r="E49" s="18"/>
      <c r="F49" s="18"/>
      <c r="G49" s="18"/>
      <c r="H49" s="18"/>
      <c r="I49" s="18"/>
      <c r="J49" s="18"/>
      <c r="K49" s="18"/>
      <c r="L49" s="18"/>
      <c r="M49" s="18"/>
      <c r="N49" s="18"/>
      <c r="O49" s="18"/>
      <c r="P49" s="18"/>
      <c r="Q49" s="18"/>
      <c r="R49" s="18"/>
      <c r="S49" s="18"/>
      <c r="T49" s="18"/>
      <c r="U49" s="18"/>
      <c r="V49" s="18"/>
      <c r="W49" s="18"/>
      <c r="X49" s="18"/>
      <c r="Y49" s="18"/>
      <c r="Z49" s="18"/>
    </row>
    <row r="50" spans="1:26" ht="12" customHeight="1">
      <c r="A50" s="22"/>
      <c r="B50" s="18"/>
      <c r="C50" s="22"/>
      <c r="D50" s="18"/>
      <c r="E50" s="18"/>
      <c r="F50" s="18"/>
      <c r="G50" s="18"/>
      <c r="H50" s="18"/>
      <c r="I50" s="18"/>
      <c r="J50" s="18"/>
      <c r="K50" s="18"/>
      <c r="L50" s="18"/>
      <c r="M50" s="18"/>
      <c r="N50" s="18"/>
      <c r="O50" s="18"/>
      <c r="P50" s="18"/>
      <c r="Q50" s="18"/>
      <c r="R50" s="18"/>
      <c r="S50" s="18"/>
      <c r="T50" s="18"/>
      <c r="U50" s="18"/>
      <c r="V50" s="18"/>
      <c r="W50" s="18"/>
      <c r="X50" s="18"/>
      <c r="Y50" s="18"/>
      <c r="Z50" s="18"/>
    </row>
    <row r="51" spans="1:26" ht="12" customHeight="1">
      <c r="A51" s="22"/>
      <c r="B51" s="18"/>
      <c r="C51" s="22"/>
      <c r="D51" s="18"/>
      <c r="E51" s="18"/>
      <c r="F51" s="18"/>
      <c r="G51" s="18"/>
      <c r="H51" s="18"/>
      <c r="I51" s="18"/>
      <c r="J51" s="18"/>
      <c r="K51" s="18"/>
      <c r="L51" s="18"/>
      <c r="M51" s="18"/>
      <c r="N51" s="18"/>
      <c r="O51" s="18"/>
      <c r="P51" s="18"/>
      <c r="Q51" s="18"/>
      <c r="R51" s="18"/>
      <c r="S51" s="18"/>
      <c r="T51" s="18"/>
      <c r="U51" s="18"/>
      <c r="V51" s="18"/>
      <c r="W51" s="18"/>
      <c r="X51" s="18"/>
      <c r="Y51" s="18"/>
      <c r="Z51" s="18"/>
    </row>
    <row r="52" spans="1:26" ht="12" customHeight="1">
      <c r="A52" s="22"/>
      <c r="B52" s="18"/>
      <c r="C52" s="22"/>
      <c r="D52" s="18"/>
      <c r="E52" s="18"/>
      <c r="F52" s="18"/>
      <c r="G52" s="18"/>
      <c r="H52" s="18"/>
      <c r="I52" s="18"/>
      <c r="J52" s="18"/>
      <c r="K52" s="18"/>
      <c r="L52" s="18"/>
      <c r="M52" s="18"/>
      <c r="N52" s="18"/>
      <c r="O52" s="18"/>
      <c r="P52" s="18"/>
      <c r="Q52" s="18"/>
      <c r="R52" s="18"/>
      <c r="S52" s="18"/>
      <c r="T52" s="18"/>
      <c r="U52" s="18"/>
      <c r="V52" s="18"/>
      <c r="W52" s="18"/>
      <c r="X52" s="18"/>
      <c r="Y52" s="18"/>
      <c r="Z52" s="18"/>
    </row>
    <row r="53" spans="1:26" ht="12" customHeight="1">
      <c r="A53" s="22"/>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 customHeight="1">
      <c r="A54" s="22"/>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 customHeight="1">
      <c r="A55" s="22"/>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 customHeight="1">
      <c r="A56" s="22"/>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 customHeight="1">
      <c r="A57" s="22"/>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 customHeight="1">
      <c r="A58" s="22"/>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 customHeight="1">
      <c r="A59" s="22"/>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 customHeight="1">
      <c r="A60" s="22"/>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 customHeight="1">
      <c r="A61" s="22"/>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 customHeight="1">
      <c r="A62" s="22"/>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 customHeight="1">
      <c r="A63" s="22"/>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 customHeight="1">
      <c r="A64" s="22"/>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 customHeight="1">
      <c r="A65" s="22"/>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 customHeight="1">
      <c r="A66" s="22"/>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 customHeight="1">
      <c r="A67" s="22"/>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 customHeight="1">
      <c r="A68" s="22"/>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 customHeight="1">
      <c r="A69" s="22"/>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 customHeight="1">
      <c r="A70" s="22"/>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 customHeight="1">
      <c r="A71" s="22"/>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 customHeight="1">
      <c r="A72" s="22"/>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 customHeight="1">
      <c r="A73" s="22"/>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 customHeight="1">
      <c r="A74" s="22"/>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 customHeight="1">
      <c r="A75" s="22"/>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 customHeight="1">
      <c r="A76" s="22"/>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 customHeight="1">
      <c r="A77" s="22"/>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 customHeight="1">
      <c r="A78" s="22"/>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 customHeight="1">
      <c r="A79" s="22"/>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 customHeight="1">
      <c r="A80" s="22"/>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 customHeight="1">
      <c r="A81" s="22"/>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 customHeight="1">
      <c r="A82" s="22"/>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 customHeight="1">
      <c r="A83" s="22"/>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 customHeight="1">
      <c r="A84" s="22"/>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 customHeight="1">
      <c r="A85" s="22"/>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 customHeight="1">
      <c r="A86" s="22"/>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 customHeight="1">
      <c r="A87" s="22"/>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 customHeight="1">
      <c r="A88" s="22"/>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 customHeight="1">
      <c r="A89" s="22"/>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 customHeight="1">
      <c r="A90" s="22"/>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 customHeight="1">
      <c r="A91" s="22"/>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 customHeight="1">
      <c r="A92" s="22"/>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 customHeight="1">
      <c r="A93" s="22"/>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 customHeight="1">
      <c r="A94" s="22"/>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 customHeight="1">
      <c r="A95" s="22"/>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 customHeight="1">
      <c r="A96" s="22"/>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 customHeight="1">
      <c r="A97" s="22"/>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 customHeight="1">
      <c r="A98" s="22"/>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 customHeight="1">
      <c r="A99" s="22"/>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 customHeight="1">
      <c r="A100" s="22"/>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 customHeight="1">
      <c r="A101" s="22"/>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 customHeight="1">
      <c r="A102" s="22"/>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 customHeight="1">
      <c r="A103" s="22"/>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 customHeight="1">
      <c r="A104" s="22"/>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 customHeight="1">
      <c r="A105" s="22"/>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 customHeight="1">
      <c r="A106" s="22"/>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 customHeight="1">
      <c r="A107" s="22"/>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 customHeight="1">
      <c r="A108" s="22"/>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 customHeight="1">
      <c r="A109" s="22"/>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 customHeight="1">
      <c r="A110" s="22"/>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 customHeight="1">
      <c r="A111" s="22"/>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 customHeight="1">
      <c r="A112" s="22"/>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 customHeight="1">
      <c r="A113" s="22"/>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 customHeight="1">
      <c r="A114" s="22"/>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 customHeight="1">
      <c r="A115" s="22"/>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 customHeight="1">
      <c r="A116" s="22"/>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 customHeight="1">
      <c r="A117" s="22"/>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 customHeight="1">
      <c r="A118" s="22"/>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 customHeight="1">
      <c r="A119" s="22"/>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 customHeight="1">
      <c r="A120" s="22"/>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 customHeight="1">
      <c r="A121" s="22"/>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 customHeight="1">
      <c r="A122" s="22"/>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 customHeight="1">
      <c r="A123" s="22"/>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 customHeight="1">
      <c r="A124" s="22"/>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 customHeight="1">
      <c r="A125" s="22"/>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 customHeight="1">
      <c r="A126" s="22"/>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 customHeight="1">
      <c r="A127" s="22"/>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 customHeight="1">
      <c r="A128" s="22"/>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 customHeight="1">
      <c r="A129" s="22"/>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 customHeight="1">
      <c r="A130" s="22"/>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 customHeight="1">
      <c r="A131" s="22"/>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 customHeight="1">
      <c r="A132" s="22"/>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 customHeight="1">
      <c r="A133" s="22"/>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 customHeight="1">
      <c r="A134" s="22"/>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 customHeight="1">
      <c r="A135" s="22"/>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 customHeight="1">
      <c r="A136" s="22"/>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 customHeight="1">
      <c r="A137" s="22"/>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 customHeight="1">
      <c r="A138" s="22"/>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 customHeight="1">
      <c r="A139" s="22"/>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 customHeight="1">
      <c r="A140" s="22"/>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 customHeight="1">
      <c r="A141" s="22"/>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 customHeight="1">
      <c r="A142" s="22"/>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 customHeight="1">
      <c r="A143" s="22"/>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 customHeight="1">
      <c r="A144" s="22"/>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 customHeight="1">
      <c r="A145" s="22"/>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 customHeight="1">
      <c r="A146" s="22"/>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 customHeight="1">
      <c r="A147" s="22"/>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 customHeight="1">
      <c r="A148" s="22"/>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 customHeight="1">
      <c r="A149" s="22"/>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 customHeight="1">
      <c r="A150" s="22"/>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 customHeight="1">
      <c r="A151" s="22"/>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 customHeight="1">
      <c r="A152" s="22"/>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 customHeight="1">
      <c r="A153" s="22"/>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 customHeight="1">
      <c r="A154" s="22"/>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 customHeight="1">
      <c r="A155" s="22"/>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 customHeight="1">
      <c r="A156" s="22"/>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 customHeight="1">
      <c r="A157" s="22"/>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 customHeight="1">
      <c r="A158" s="22"/>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 customHeight="1">
      <c r="A159" s="22"/>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 customHeight="1">
      <c r="A160" s="22"/>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 customHeight="1">
      <c r="A161" s="22"/>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 customHeight="1">
      <c r="A162" s="22"/>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 customHeight="1">
      <c r="A163" s="22"/>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 customHeight="1">
      <c r="A164" s="22"/>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 customHeight="1">
      <c r="A165" s="22"/>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 customHeight="1">
      <c r="A166" s="22"/>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 customHeight="1">
      <c r="A167" s="22"/>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 customHeight="1">
      <c r="A168" s="22"/>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 customHeight="1">
      <c r="A169" s="22"/>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 customHeight="1">
      <c r="A170" s="22"/>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 customHeight="1">
      <c r="A171" s="22"/>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 customHeight="1">
      <c r="A172" s="22"/>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 customHeight="1">
      <c r="A173" s="22"/>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 customHeight="1">
      <c r="A174" s="22"/>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 customHeight="1">
      <c r="A175" s="22"/>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 customHeight="1">
      <c r="A176" s="22"/>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 customHeight="1">
      <c r="A177" s="22"/>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 customHeight="1">
      <c r="A178" s="22"/>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 customHeight="1">
      <c r="A179" s="22"/>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 customHeight="1">
      <c r="A180" s="22"/>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 customHeight="1">
      <c r="A181" s="22"/>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 customHeight="1">
      <c r="A182" s="22"/>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 customHeight="1">
      <c r="A183" s="22"/>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 customHeight="1">
      <c r="A184" s="22"/>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 customHeight="1">
      <c r="A185" s="22"/>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 customHeight="1">
      <c r="A186" s="22"/>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 customHeight="1">
      <c r="A187" s="22"/>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 customHeight="1">
      <c r="A188" s="22"/>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 customHeight="1">
      <c r="A189" s="22"/>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 customHeight="1">
      <c r="A190" s="22"/>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 customHeight="1">
      <c r="A191" s="22"/>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 customHeight="1">
      <c r="A192" s="22"/>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 customHeight="1">
      <c r="A193" s="22"/>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 customHeight="1">
      <c r="A194" s="22"/>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 customHeight="1">
      <c r="A195" s="22"/>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 customHeight="1">
      <c r="A196" s="22"/>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 customHeight="1">
      <c r="A197" s="22"/>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 customHeight="1">
      <c r="A198" s="22"/>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 customHeight="1">
      <c r="A199" s="22"/>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 customHeight="1">
      <c r="A200" s="22"/>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 customHeight="1">
      <c r="A201" s="22"/>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 customHeight="1">
      <c r="A202" s="22"/>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 customHeight="1">
      <c r="A203" s="22"/>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 customHeight="1">
      <c r="A204" s="22"/>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 customHeight="1">
      <c r="A205" s="22"/>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 customHeight="1">
      <c r="A206" s="22"/>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 customHeight="1">
      <c r="A207" s="22"/>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 customHeight="1">
      <c r="A208" s="22"/>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 customHeight="1">
      <c r="A209" s="22"/>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 customHeight="1">
      <c r="A210" s="22"/>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 customHeight="1">
      <c r="A211" s="22"/>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 customHeight="1">
      <c r="A212" s="22"/>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 customHeight="1">
      <c r="A213" s="22"/>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 customHeight="1">
      <c r="A214" s="22"/>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 customHeight="1">
      <c r="A215" s="22"/>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 customHeight="1">
      <c r="A216" s="22"/>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 customHeight="1">
      <c r="A217" s="22"/>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 customHeight="1">
      <c r="A218" s="22"/>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 customHeight="1">
      <c r="A219" s="22"/>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 customHeight="1">
      <c r="A220" s="22"/>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 customHeight="1">
      <c r="A221" s="22"/>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 customHeight="1">
      <c r="A222" s="22"/>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 customHeight="1">
      <c r="A223" s="22"/>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 customHeight="1">
      <c r="A224" s="22"/>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 customHeight="1">
      <c r="A225" s="22"/>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 customHeight="1">
      <c r="A226" s="22"/>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 customHeight="1">
      <c r="A227" s="22"/>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 customHeight="1">
      <c r="A228" s="22"/>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 customHeight="1">
      <c r="A229" s="22"/>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 customHeight="1">
      <c r="A230" s="22"/>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 customHeight="1">
      <c r="A231" s="22"/>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 customHeight="1">
      <c r="A232" s="22"/>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 customHeight="1">
      <c r="A233" s="22"/>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 customHeight="1">
      <c r="A234" s="22"/>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 customHeight="1">
      <c r="A235" s="22"/>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ht="12.7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ht="12.7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ht="12.7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ht="12.7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ht="12.7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ht="12.7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ht="12.7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ht="12.7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ht="12.7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ht="12.7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ht="12.7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ht="12.7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ht="12.7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ht="12.7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ht="12.7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ht="12.7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ht="12.7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ht="12.7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ht="12.7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ht="12.7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ht="12.7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ht="12.7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ht="12.7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ht="12.7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ht="12.7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ht="12.7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ht="12.7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ht="12.7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ht="12.7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ht="12.7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ht="12.7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ht="12.7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ht="12.7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ht="12.7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ht="12.7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ht="12.7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ht="12.7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ht="12.7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ht="12.7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ht="12.7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ht="12.7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ht="12.7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ht="12.7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ht="12.7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ht="12.7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ht="12.7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ht="12.7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ht="12.7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ht="12.7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ht="12.7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ht="12.7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ht="12.7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ht="12.7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ht="12.7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ht="12.7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ht="12.7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ht="12.7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ht="12.7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ht="12.7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ht="12.7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ht="12.7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ht="12.7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ht="12.7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ht="12.7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ht="12.7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ht="12.7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ht="12.7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ht="12.7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ht="12.7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ht="12.7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ht="12.7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ht="12.7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ht="12.7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ht="12.7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ht="12.7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ht="12.7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ht="12.7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ht="12.7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ht="12.7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ht="12.7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ht="12.7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ht="12.7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ht="12.7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ht="12.7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ht="12.7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ht="12.7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ht="12.7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ht="12.7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ht="12.7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ht="12.7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ht="12.7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ht="12.7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ht="12.7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ht="12.7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ht="12.7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ht="12.7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ht="12.7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ht="12.7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ht="12.7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ht="12.7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ht="12.7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ht="12.7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ht="12.7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ht="12.7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ht="12.7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ht="12.7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ht="12.7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ht="12.7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ht="12.7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ht="12.7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ht="12.7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ht="12.7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ht="12.7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ht="12.7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ht="12.7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ht="12.7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ht="12.7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ht="12.7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ht="12.7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ht="12.7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ht="12.7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ht="12.7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ht="12.7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ht="12.7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ht="12.7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ht="12.7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ht="12.7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ht="12.7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ht="12.7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ht="12.7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ht="12.7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ht="12.7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ht="12.7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ht="12.7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ht="12.7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ht="12.7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ht="12.7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ht="12.7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ht="12.7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ht="12.7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ht="12.7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ht="12.7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ht="12.7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ht="12.7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ht="12.7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ht="12.7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ht="12.7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ht="12.7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ht="12.7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ht="12.7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ht="12.7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ht="12.7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ht="12.7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ht="12.7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ht="12.7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ht="12.7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ht="12.7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ht="12.7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ht="12.7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ht="12.7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ht="12.7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ht="12.7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ht="12.7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ht="12.7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ht="12.7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ht="12.7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ht="12.7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ht="12.7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ht="12.7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ht="12.7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ht="12.7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ht="12.7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ht="12.7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ht="12.7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ht="12.7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ht="12.7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ht="12.7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ht="12.7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ht="12.7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ht="12.7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ht="12.7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ht="12.7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ht="12.7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ht="12.7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ht="12.7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ht="12.7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ht="12.7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ht="12.7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ht="12.7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ht="12.7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ht="12.7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ht="12.7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ht="12.7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ht="12.7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ht="12.7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ht="12.7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ht="12.7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ht="12.7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ht="12.7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ht="12.7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ht="12.7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ht="12.7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ht="12.7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ht="12.7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ht="12.7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ht="12.7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ht="12.7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ht="12.7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ht="12.7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ht="12.7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ht="12.7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ht="12.7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ht="12.7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ht="12.7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ht="12.7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ht="12.7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ht="12.7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ht="12.7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ht="12.7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ht="12.7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ht="12.7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ht="12.7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ht="12.7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ht="12.7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ht="12.7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ht="12.7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ht="12.7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ht="12.7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ht="12.7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ht="12.7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ht="12.7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ht="12.7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ht="12.7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ht="12.7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ht="12.7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ht="12.7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ht="12.7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ht="12.7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ht="12.7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ht="12.7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ht="12.7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ht="12.7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ht="12.7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ht="12.7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ht="12.7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ht="12.7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ht="12.7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ht="12.7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ht="12.7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ht="12.7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ht="12.7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ht="12.7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ht="12.7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ht="12.7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ht="12.7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ht="12.7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ht="12.7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ht="12.7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ht="12.7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ht="12.7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ht="12.7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ht="12.7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ht="12.7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ht="12.7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ht="12.7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ht="12.7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ht="12.7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ht="12.7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ht="12.7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ht="12.7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ht="12.7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ht="12.7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ht="12.7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ht="12.7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ht="12.7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ht="12.7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ht="12.7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ht="12.7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ht="12.7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ht="12.7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ht="12.7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ht="12.7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ht="12.7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ht="12.7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ht="12.7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ht="12.7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ht="12.7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ht="12.7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ht="12.7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ht="12.7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ht="12.7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ht="12.7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ht="12.7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ht="12.7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ht="12.7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ht="12.7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ht="12.7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ht="12.7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ht="12.7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ht="12.7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ht="12.7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ht="12.7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ht="12.7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ht="12.7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ht="12.7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ht="12.7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ht="12.7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ht="12.7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ht="12.7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ht="12.7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ht="12.7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ht="12.7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ht="12.7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ht="12.7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ht="12.7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ht="12.7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ht="12.7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ht="12.7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ht="12.7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ht="12.7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ht="12.7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ht="12.7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ht="12.7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ht="12.7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ht="12.7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ht="12.7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ht="12.7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ht="12.7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ht="12.7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ht="12.7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ht="12.7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ht="12.7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ht="12.7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ht="12.7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ht="12.7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ht="12.7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ht="12.7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ht="12.7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ht="12.7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ht="12.7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ht="12.7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ht="12.7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ht="12.7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ht="12.7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ht="12.7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ht="12.7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ht="12.7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ht="12.7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ht="12.7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ht="12.7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ht="12.7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ht="12.7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ht="12.7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ht="12.7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ht="12.7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ht="12.7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ht="12.7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ht="12.7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ht="12.7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ht="12.7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ht="12.7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ht="12.7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ht="12.7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ht="12.7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ht="12.7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ht="12.7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ht="12.7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ht="12.7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ht="12.7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ht="12.7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ht="12.7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ht="12.7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ht="12.7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ht="12.7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ht="12.7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ht="12.7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ht="12.7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ht="12.7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ht="12.7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ht="12.7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ht="12.7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ht="12.7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ht="12.7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ht="12.7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ht="12.7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ht="12.7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ht="12.7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ht="12.7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ht="12.7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ht="12.7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ht="12.7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ht="12.7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ht="12.7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ht="12.7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ht="12.7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ht="12.7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ht="12.7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ht="12.7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ht="12.7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ht="12.7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ht="12.7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ht="12.7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ht="12.7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ht="12.7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ht="12.7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ht="12.7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ht="12.7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ht="12.7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ht="12.7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ht="12.7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ht="12.7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ht="12.7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ht="12.7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ht="12.7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ht="12.7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ht="12.7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ht="12.7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ht="12.7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ht="12.7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ht="12.7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ht="12.7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ht="12.7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ht="12.7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ht="12.7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ht="12.7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ht="12.7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ht="12.7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ht="12.7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ht="12.7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ht="12.7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ht="12.7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ht="12.7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ht="12.7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ht="12.7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ht="12.7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ht="12.7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ht="12.7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ht="12.7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ht="12.7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ht="12.7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ht="12.7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ht="12.7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ht="12.7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ht="12.7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ht="12.7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ht="12.7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ht="12.7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ht="12.7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ht="12.7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ht="12.7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ht="12.7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ht="12.7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ht="12.7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ht="12.7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ht="12.7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ht="12.7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ht="12.7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ht="12.7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ht="12.7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ht="12.7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ht="12.7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ht="12.7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ht="12.7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ht="12.7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ht="12.7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ht="12.7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ht="12.7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ht="12.7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ht="12.7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ht="12.7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ht="12.7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ht="12.7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ht="12.7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ht="12.7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ht="12.7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ht="12.7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ht="12.7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ht="12.7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ht="12.7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ht="12.7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ht="12.7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ht="12.7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ht="12.7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ht="12.7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ht="12.7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ht="12.7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ht="12.7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ht="12.7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ht="12.7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ht="12.7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ht="12.7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ht="12.7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ht="12.7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ht="12.7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ht="12.7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ht="12.7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ht="12.7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ht="12.7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ht="12.7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ht="12.7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ht="12.7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ht="12.7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ht="12.7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ht="12.7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ht="12.7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ht="12.7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ht="12.7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ht="12.7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ht="12.7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ht="12.7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ht="12.7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ht="12.7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ht="12.7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ht="12.7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ht="12.7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ht="12.7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ht="12.7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ht="12.7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ht="12.7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ht="12.7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ht="12.7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ht="12.7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ht="12.7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ht="12.7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ht="12.7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ht="12.7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ht="12.7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ht="12.7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ht="12.7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ht="12.7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ht="12.7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ht="12.7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ht="12.7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ht="12.7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ht="12.7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ht="12.7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ht="12.7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ht="12.7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ht="12.7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ht="12.7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ht="12.7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ht="12.7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ht="12.7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ht="12.7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ht="12.7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ht="12.7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ht="12.7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ht="12.7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ht="12.7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ht="12.7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ht="12.7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ht="12.7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ht="12.7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ht="12.7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ht="12.7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ht="12.7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ht="12.7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ht="12.7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ht="12.7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ht="12.7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ht="12.7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ht="12.7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ht="12.7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ht="12.7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ht="12.7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ht="12.7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ht="12.7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ht="12.7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ht="12.7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ht="12.7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ht="12.7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ht="12.7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ht="12.7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ht="12.7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ht="12.7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ht="12.7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ht="12.7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ht="12.7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ht="12.7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ht="12.7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ht="12.7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ht="12.7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ht="12.7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ht="12.7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ht="12.7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ht="12.7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ht="12.7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ht="12.7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ht="12.7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ht="12.7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ht="12.7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ht="12.7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ht="12.7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ht="12.7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ht="12.7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ht="12.7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ht="12.7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ht="12.7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ht="12.7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ht="12.7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ht="12.7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ht="12.7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ht="12.7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ht="12.7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ht="12.7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ht="12.7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ht="12.7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ht="12.7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ht="12.7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ht="12.7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ht="12.7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ht="12.7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ht="12.7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ht="12.7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ht="12.7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ht="12.7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ht="12.7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ht="12.7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ht="12.7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ht="12.7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ht="12.7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ht="12.7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ht="12.7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ht="12.7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ht="12.7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ht="12.7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ht="12.7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ht="12.7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ht="12.7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ht="12.7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ht="12.7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ht="12.7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ht="12.7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ht="12.7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ht="12.7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ht="12.7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ht="12.7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ht="12.7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ht="12.7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ht="12.7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ht="12.7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ht="12.7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ht="12.7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ht="12.7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ht="12.7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ht="12.7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ht="12.7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ht="12.7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ht="12.7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ht="12.7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ht="12.7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ht="12.7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ht="12.7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ht="12.7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ht="12.7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ht="12.7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ht="12.7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ht="12.7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ht="12.7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ht="12.7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ht="12.7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ht="12.7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ht="12.7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ht="12.7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ht="12.7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ht="12.7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ht="12.7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ht="12.7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ht="12.7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ht="12.7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ht="12.7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ht="12.7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ht="12.7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ht="12.7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ht="12.7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ht="12.7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ht="12.7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ht="12.7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ht="12.7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ht="12.7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ht="12.7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ht="12.7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ht="12.7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ht="12.7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ht="12.7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ht="12.7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ht="12.7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ht="12.7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ht="12.7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ht="12.7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ht="12.7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ht="12.7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ht="12.7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ht="12.7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ht="12.7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ht="12.7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ht="12.7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ht="12.7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ht="12.7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ht="12.7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ht="12.7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ht="12.7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ht="12.7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ht="12.7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ht="12.7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ht="12.7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ht="12.7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ht="12.7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ht="12.7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ht="12.7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ht="12.7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ht="12.7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ht="12.7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ht="12.7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ht="12.7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ht="12.7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ht="12.7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ht="12.7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ht="12.7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ht="12.7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ht="12.7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ht="12.7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ht="12.7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ht="12.7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ht="12.7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ht="12.7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ht="12.7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ht="12.7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ht="12.75"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ht="12.75"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ht="12.75"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ht="12.75"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ht="12.75"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ht="12.75"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ht="12.75"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ht="12.75"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ht="12.75"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ht="12.75"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ht="12.75"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ht="12.75"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ht="12.75"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ht="12.75"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ht="12.75"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ht="12.75"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ht="12.75"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ht="12.75"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ht="12.75"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ht="12.75"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ht="12.75"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ht="12.75"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ht="12.75"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ht="12.75"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ht="12.75"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ht="12.75"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ht="12.75"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ht="12.75" customHeight="1">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ht="12.75" customHeight="1">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ht="12.75" customHeight="1">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ht="12.75" customHeight="1">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ht="12.75" customHeight="1">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ht="12.75" customHeight="1">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ht="12.75" customHeight="1">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ht="12.75" customHeight="1">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ht="12.75" customHeight="1">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sheetData>
  <mergeCells count="1">
    <mergeCell ref="D3:E3"/>
  </mergeCells>
  <hyperlinks>
    <hyperlink ref="C17" r:id="rId1" xr:uid="{00000000-0004-0000-0100-000000000000}"/>
    <hyperlink ref="C9" r:id="rId2" xr:uid="{E3206F36-EAE6-2C4A-A85E-4BC63A3DFC53}"/>
  </hyperlinks>
  <pageMargins left="0.7" right="0.7" top="0.75" bottom="0.75" header="0" footer="0"/>
  <pageSetup paperSize="9" orientation="portrait"/>
  <legacyDrawing r:id="rId3"/>
  <extLst>
    <ext xmlns:x14="http://schemas.microsoft.com/office/spreadsheetml/2009/9/main" uri="{CCE6A557-97BC-4b89-ADB6-D9C93CAAB3DF}">
      <x14:dataValidations xmlns:xm="http://schemas.microsoft.com/office/excel/2006/main" count="2">
        <x14:dataValidation type="list" allowBlank="1" showErrorMessage="1" xr:uid="{00000000-0002-0000-0100-000000000000}">
          <x14:formula1>
            <xm:f>'DATA - Oculta'!$S$10:$S$11</xm:f>
          </x14:formula1>
          <xm:sqref>C13</xm:sqref>
        </x14:dataValidation>
        <x14:dataValidation type="list" allowBlank="1" showInputMessage="1" showErrorMessage="1" prompt="Error - Seleccione una de las opciones del desplegable." xr:uid="{00000000-0002-0000-0100-000001000000}">
          <x14:formula1>
            <xm:f>'DATA - Oculta'!$G$9:$G$11</xm:f>
          </x14:formula1>
          <xm:sqref>C31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F1000"/>
  <sheetViews>
    <sheetView workbookViewId="0"/>
  </sheetViews>
  <sheetFormatPr baseColWidth="10" defaultColWidth="12.6640625" defaultRowHeight="15" customHeight="1"/>
  <cols>
    <col min="1" max="1" width="11.5" customWidth="1"/>
    <col min="2" max="2" width="14" customWidth="1"/>
    <col min="3" max="3" width="8.6640625" customWidth="1"/>
    <col min="4" max="4" width="9.5" customWidth="1"/>
    <col min="5" max="5" width="14.5" customWidth="1"/>
    <col min="6" max="6" width="8.5" customWidth="1"/>
    <col min="7" max="7" width="11.5" customWidth="1"/>
    <col min="8" max="8" width="12" customWidth="1"/>
    <col min="9" max="9" width="8.6640625" customWidth="1"/>
    <col min="10" max="10" width="11.5" customWidth="1"/>
    <col min="11" max="11" width="19.5" customWidth="1"/>
    <col min="12" max="12" width="40.6640625" customWidth="1"/>
    <col min="13" max="32" width="11.5" customWidth="1"/>
  </cols>
  <sheetData>
    <row r="1" spans="1:32" ht="12.75" customHeight="1">
      <c r="A1" s="1"/>
      <c r="B1" s="2"/>
      <c r="C1" s="3"/>
      <c r="D1" s="3"/>
      <c r="E1" s="3"/>
      <c r="F1" s="3"/>
      <c r="G1" s="3"/>
      <c r="H1" s="3"/>
      <c r="I1" s="3"/>
      <c r="J1" s="3"/>
      <c r="K1" s="3"/>
      <c r="L1" s="3"/>
      <c r="M1" s="3"/>
      <c r="N1" s="3"/>
      <c r="O1" s="3"/>
      <c r="P1" s="3"/>
      <c r="Q1" s="3"/>
      <c r="R1" s="3"/>
      <c r="S1" s="3"/>
      <c r="T1" s="3"/>
      <c r="U1" s="3"/>
      <c r="V1" s="3"/>
      <c r="W1" s="38"/>
      <c r="X1" s="38"/>
      <c r="Y1" s="38"/>
      <c r="Z1" s="38"/>
      <c r="AA1" s="38"/>
      <c r="AB1" s="38"/>
      <c r="AC1" s="38"/>
      <c r="AD1" s="38"/>
      <c r="AE1" s="38"/>
      <c r="AF1" s="38"/>
    </row>
    <row r="2" spans="1:32" ht="25.5" customHeight="1">
      <c r="A2" s="1"/>
      <c r="B2" s="4" t="s">
        <v>0</v>
      </c>
      <c r="C2" s="3"/>
      <c r="D2" s="3"/>
      <c r="E2" s="3"/>
      <c r="F2" s="3"/>
      <c r="G2" s="3"/>
      <c r="H2" s="3"/>
      <c r="I2" s="3"/>
      <c r="J2" s="3"/>
      <c r="K2" s="3"/>
      <c r="L2" s="3"/>
      <c r="M2" s="3"/>
      <c r="N2" s="3"/>
      <c r="O2" s="3"/>
      <c r="P2" s="3"/>
      <c r="Q2" s="3"/>
      <c r="R2" s="3"/>
      <c r="S2" s="3"/>
      <c r="T2" s="3"/>
      <c r="U2" s="3"/>
      <c r="V2" s="3"/>
      <c r="W2" s="38"/>
      <c r="X2" s="38"/>
      <c r="Y2" s="38"/>
      <c r="Z2" s="38"/>
      <c r="AA2" s="38"/>
      <c r="AB2" s="38"/>
      <c r="AC2" s="38"/>
      <c r="AD2" s="38"/>
      <c r="AE2" s="38"/>
      <c r="AF2" s="38"/>
    </row>
    <row r="3" spans="1:32" ht="23.25" customHeight="1">
      <c r="A3" s="1"/>
      <c r="B3" s="6" t="s">
        <v>2</v>
      </c>
      <c r="C3" s="3"/>
      <c r="D3" s="3"/>
      <c r="E3" s="3"/>
      <c r="F3" s="3"/>
      <c r="G3" s="3"/>
      <c r="H3" s="3"/>
      <c r="I3" s="3"/>
      <c r="J3" s="3"/>
      <c r="K3" s="3"/>
      <c r="L3" s="3"/>
      <c r="M3" s="3"/>
      <c r="N3" s="3"/>
      <c r="O3" s="3"/>
      <c r="P3" s="3"/>
      <c r="Q3" s="3"/>
      <c r="R3" s="3"/>
      <c r="S3" s="3"/>
      <c r="T3" s="3"/>
      <c r="U3" s="3"/>
      <c r="V3" s="3"/>
      <c r="W3" s="38"/>
      <c r="X3" s="38"/>
      <c r="Y3" s="38"/>
      <c r="Z3" s="38"/>
      <c r="AA3" s="38"/>
      <c r="AB3" s="38"/>
      <c r="AC3" s="38"/>
      <c r="AD3" s="38"/>
      <c r="AE3" s="38"/>
      <c r="AF3" s="38"/>
    </row>
    <row r="4" spans="1:32" ht="16.5" customHeight="1">
      <c r="A4" s="1"/>
      <c r="B4" s="7"/>
      <c r="C4" s="3"/>
      <c r="D4" s="3"/>
      <c r="E4" s="3"/>
      <c r="F4" s="3"/>
      <c r="G4" s="3"/>
      <c r="H4" s="3"/>
      <c r="I4" s="3"/>
      <c r="J4" s="3"/>
      <c r="K4" s="3"/>
      <c r="L4" s="3"/>
      <c r="M4" s="3"/>
      <c r="N4" s="3"/>
      <c r="O4" s="3"/>
      <c r="P4" s="3"/>
      <c r="Q4" s="3"/>
      <c r="R4" s="3"/>
      <c r="S4" s="3"/>
      <c r="T4" s="3"/>
      <c r="U4" s="3"/>
      <c r="V4" s="3"/>
      <c r="W4" s="38"/>
      <c r="X4" s="38"/>
      <c r="Y4" s="38"/>
      <c r="Z4" s="38"/>
      <c r="AA4" s="38"/>
      <c r="AB4" s="38"/>
      <c r="AC4" s="38"/>
      <c r="AD4" s="38"/>
      <c r="AE4" s="38"/>
      <c r="AF4" s="38"/>
    </row>
    <row r="5" spans="1:32" ht="28.5" customHeight="1">
      <c r="A5" s="38"/>
      <c r="B5" s="8" t="s">
        <v>32</v>
      </c>
      <c r="C5" s="8"/>
      <c r="D5" s="9"/>
      <c r="E5" s="9"/>
      <c r="F5" s="9"/>
      <c r="G5" s="9"/>
      <c r="H5" s="9"/>
      <c r="I5" s="9"/>
      <c r="J5" s="9"/>
      <c r="K5" s="9"/>
      <c r="L5" s="9"/>
      <c r="M5" s="10"/>
      <c r="N5" s="10"/>
      <c r="O5" s="10"/>
      <c r="P5" s="10"/>
      <c r="Q5" s="10"/>
      <c r="R5" s="10"/>
      <c r="S5" s="10"/>
      <c r="T5" s="10"/>
      <c r="U5" s="10"/>
      <c r="V5" s="10"/>
      <c r="W5" s="11"/>
      <c r="X5" s="11"/>
      <c r="Y5" s="11"/>
      <c r="Z5" s="11"/>
      <c r="AA5" s="11"/>
      <c r="AB5" s="11"/>
      <c r="AC5" s="11"/>
      <c r="AD5" s="11"/>
      <c r="AE5" s="11"/>
      <c r="AF5" s="11"/>
    </row>
    <row r="6" spans="1:32" ht="27.75" customHeight="1">
      <c r="A6" s="38"/>
      <c r="B6" s="235" t="s">
        <v>33</v>
      </c>
      <c r="C6" s="236"/>
      <c r="D6" s="236"/>
      <c r="E6" s="236"/>
      <c r="F6" s="236"/>
      <c r="G6" s="236"/>
      <c r="H6" s="236"/>
      <c r="I6" s="236"/>
      <c r="J6" s="236"/>
      <c r="K6" s="236"/>
      <c r="L6" s="237"/>
      <c r="M6" s="38"/>
      <c r="N6" s="38"/>
      <c r="O6" s="38"/>
      <c r="P6" s="38"/>
      <c r="Q6" s="38"/>
      <c r="R6" s="38"/>
      <c r="S6" s="38"/>
      <c r="T6" s="38"/>
      <c r="U6" s="38"/>
      <c r="V6" s="38"/>
      <c r="W6" s="38"/>
      <c r="X6" s="38"/>
      <c r="Y6" s="38"/>
      <c r="Z6" s="38"/>
      <c r="AA6" s="38"/>
      <c r="AB6" s="38"/>
      <c r="AC6" s="38"/>
      <c r="AD6" s="38"/>
      <c r="AE6" s="38"/>
      <c r="AF6" s="38"/>
    </row>
    <row r="7" spans="1:32" ht="33" customHeight="1">
      <c r="A7" s="38"/>
      <c r="B7" s="238" t="s">
        <v>34</v>
      </c>
      <c r="C7" s="239"/>
      <c r="D7" s="239"/>
      <c r="E7" s="239"/>
      <c r="F7" s="239"/>
      <c r="G7" s="239"/>
      <c r="H7" s="239"/>
      <c r="I7" s="239"/>
      <c r="J7" s="239"/>
      <c r="K7" s="239"/>
      <c r="L7" s="240"/>
      <c r="M7" s="38"/>
      <c r="N7" s="38"/>
      <c r="O7" s="38"/>
      <c r="P7" s="38"/>
      <c r="Q7" s="38"/>
      <c r="R7" s="38"/>
      <c r="S7" s="38"/>
      <c r="T7" s="38"/>
      <c r="U7" s="38"/>
      <c r="V7" s="38"/>
      <c r="W7" s="38"/>
      <c r="X7" s="38"/>
      <c r="Y7" s="38"/>
      <c r="Z7" s="38"/>
      <c r="AA7" s="38"/>
      <c r="AB7" s="38"/>
      <c r="AC7" s="38"/>
      <c r="AD7" s="38"/>
      <c r="AE7" s="38"/>
      <c r="AF7" s="38"/>
    </row>
    <row r="8" spans="1:32" ht="21.75" customHeight="1">
      <c r="A8" s="38"/>
      <c r="B8" s="38"/>
      <c r="C8" s="38"/>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row>
    <row r="9" spans="1:32" ht="17.25" customHeight="1">
      <c r="A9" s="38"/>
      <c r="B9" s="39" t="s">
        <v>35</v>
      </c>
      <c r="C9" s="40" t="s">
        <v>36</v>
      </c>
      <c r="D9" s="38"/>
      <c r="E9" s="39" t="s">
        <v>37</v>
      </c>
      <c r="F9" s="40" t="s">
        <v>38</v>
      </c>
      <c r="G9" s="38"/>
      <c r="H9" s="39" t="s">
        <v>39</v>
      </c>
      <c r="I9" s="40" t="s">
        <v>38</v>
      </c>
      <c r="J9" s="38"/>
      <c r="K9" s="38"/>
      <c r="L9" s="38"/>
      <c r="M9" s="38"/>
      <c r="N9" s="38"/>
      <c r="O9" s="38"/>
      <c r="P9" s="38"/>
      <c r="Q9" s="38"/>
      <c r="R9" s="38"/>
      <c r="S9" s="38"/>
      <c r="T9" s="38"/>
      <c r="U9" s="38"/>
      <c r="V9" s="38"/>
      <c r="W9" s="38"/>
      <c r="X9" s="38"/>
      <c r="Y9" s="38"/>
      <c r="Z9" s="38"/>
      <c r="AA9" s="38"/>
      <c r="AB9" s="38"/>
      <c r="AC9" s="38"/>
      <c r="AD9" s="38"/>
      <c r="AE9" s="38"/>
      <c r="AF9" s="38"/>
    </row>
    <row r="10" spans="1:32" ht="17.25" customHeight="1">
      <c r="A10" s="38"/>
      <c r="B10" s="39" t="s">
        <v>40</v>
      </c>
      <c r="C10" s="40" t="s">
        <v>38</v>
      </c>
      <c r="D10" s="38"/>
      <c r="E10" s="39" t="s">
        <v>41</v>
      </c>
      <c r="F10" s="40" t="s">
        <v>38</v>
      </c>
      <c r="G10" s="38"/>
      <c r="H10" s="39" t="s">
        <v>42</v>
      </c>
      <c r="I10" s="40" t="s">
        <v>38</v>
      </c>
      <c r="J10" s="38"/>
      <c r="K10" s="38"/>
      <c r="L10" s="38"/>
      <c r="M10" s="38"/>
      <c r="N10" s="38"/>
      <c r="O10" s="38"/>
      <c r="P10" s="38"/>
      <c r="Q10" s="38"/>
      <c r="R10" s="38"/>
      <c r="S10" s="38"/>
      <c r="T10" s="38"/>
      <c r="U10" s="38"/>
      <c r="V10" s="38"/>
      <c r="W10" s="38"/>
      <c r="X10" s="38"/>
      <c r="Y10" s="38"/>
      <c r="Z10" s="38"/>
      <c r="AA10" s="38"/>
      <c r="AB10" s="38"/>
      <c r="AC10" s="38"/>
      <c r="AD10" s="38"/>
      <c r="AE10" s="38"/>
      <c r="AF10" s="38"/>
    </row>
    <row r="11" spans="1:32" ht="17.25" customHeight="1">
      <c r="A11" s="38"/>
      <c r="B11" s="39" t="s">
        <v>43</v>
      </c>
      <c r="C11" s="40" t="s">
        <v>38</v>
      </c>
      <c r="D11" s="38"/>
      <c r="E11" s="39" t="s">
        <v>44</v>
      </c>
      <c r="F11" s="40" t="s">
        <v>38</v>
      </c>
      <c r="G11" s="38"/>
      <c r="H11" s="39" t="s">
        <v>45</v>
      </c>
      <c r="I11" s="40" t="s">
        <v>38</v>
      </c>
      <c r="J11" s="38"/>
      <c r="K11" s="38"/>
      <c r="L11" s="38"/>
      <c r="M11" s="38"/>
      <c r="N11" s="38"/>
      <c r="O11" s="38"/>
      <c r="P11" s="38"/>
      <c r="Q11" s="38"/>
      <c r="R11" s="38"/>
      <c r="S11" s="38"/>
      <c r="T11" s="38"/>
      <c r="U11" s="38"/>
      <c r="V11" s="38"/>
      <c r="W11" s="38"/>
      <c r="X11" s="38"/>
      <c r="Y11" s="38"/>
      <c r="Z11" s="38"/>
      <c r="AA11" s="38"/>
      <c r="AB11" s="38"/>
      <c r="AC11" s="38"/>
      <c r="AD11" s="38"/>
      <c r="AE11" s="38"/>
      <c r="AF11" s="38"/>
    </row>
    <row r="12" spans="1:32" ht="17.25" customHeight="1">
      <c r="A12" s="38"/>
      <c r="B12" s="39" t="s">
        <v>46</v>
      </c>
      <c r="C12" s="40" t="s">
        <v>36</v>
      </c>
      <c r="D12" s="38"/>
      <c r="E12" s="39" t="s">
        <v>47</v>
      </c>
      <c r="F12" s="40" t="s">
        <v>38</v>
      </c>
      <c r="G12" s="38"/>
      <c r="H12" s="39" t="s">
        <v>48</v>
      </c>
      <c r="I12" s="40" t="s">
        <v>36</v>
      </c>
      <c r="J12" s="38"/>
      <c r="K12" s="41" t="s">
        <v>49</v>
      </c>
      <c r="L12" s="41" t="s">
        <v>50</v>
      </c>
      <c r="M12" s="38"/>
      <c r="N12" s="38"/>
      <c r="O12" s="38"/>
      <c r="P12" s="38"/>
      <c r="Q12" s="38"/>
      <c r="R12" s="38"/>
      <c r="S12" s="38"/>
      <c r="T12" s="38"/>
      <c r="U12" s="38"/>
      <c r="V12" s="38"/>
      <c r="W12" s="38"/>
      <c r="X12" s="38"/>
      <c r="Y12" s="38"/>
      <c r="Z12" s="38"/>
      <c r="AA12" s="38"/>
      <c r="AB12" s="38"/>
      <c r="AC12" s="38"/>
      <c r="AD12" s="38"/>
      <c r="AE12" s="38"/>
      <c r="AF12" s="38"/>
    </row>
    <row r="13" spans="1:32" ht="17.25" customHeight="1">
      <c r="A13" s="38"/>
      <c r="B13" s="39" t="s">
        <v>51</v>
      </c>
      <c r="C13" s="40" t="s">
        <v>38</v>
      </c>
      <c r="D13" s="38"/>
      <c r="E13" s="39" t="s">
        <v>52</v>
      </c>
      <c r="F13" s="40" t="s">
        <v>38</v>
      </c>
      <c r="G13" s="38"/>
      <c r="H13" s="38"/>
      <c r="I13" s="38"/>
      <c r="J13" s="38"/>
      <c r="K13" s="42" t="s">
        <v>53</v>
      </c>
      <c r="L13" s="42" t="s">
        <v>54</v>
      </c>
      <c r="M13" s="38"/>
      <c r="N13" s="38"/>
      <c r="O13" s="38"/>
      <c r="P13" s="38"/>
      <c r="Q13" s="38"/>
      <c r="R13" s="38"/>
      <c r="S13" s="38"/>
      <c r="T13" s="38"/>
      <c r="U13" s="38"/>
      <c r="V13" s="38"/>
      <c r="W13" s="38"/>
      <c r="X13" s="38"/>
      <c r="Y13" s="38"/>
      <c r="Z13" s="38"/>
      <c r="AA13" s="38"/>
      <c r="AB13" s="38"/>
      <c r="AC13" s="38"/>
      <c r="AD13" s="38"/>
      <c r="AE13" s="38"/>
      <c r="AF13" s="38"/>
    </row>
    <row r="14" spans="1:32" ht="17.25" customHeight="1">
      <c r="A14" s="38"/>
      <c r="B14" s="38"/>
      <c r="C14" s="38"/>
      <c r="D14" s="38"/>
      <c r="E14" s="38"/>
      <c r="F14" s="38"/>
      <c r="G14" s="38"/>
      <c r="H14" s="38"/>
      <c r="I14" s="38"/>
      <c r="J14" s="38"/>
      <c r="K14" s="42"/>
      <c r="L14" s="42"/>
      <c r="M14" s="38"/>
      <c r="N14" s="38"/>
      <c r="O14" s="38"/>
      <c r="P14" s="38"/>
      <c r="Q14" s="38"/>
      <c r="R14" s="38"/>
      <c r="S14" s="38"/>
      <c r="T14" s="38"/>
      <c r="U14" s="38"/>
      <c r="V14" s="38"/>
      <c r="W14" s="38"/>
      <c r="X14" s="38"/>
      <c r="Y14" s="38"/>
      <c r="Z14" s="38"/>
      <c r="AA14" s="38"/>
      <c r="AB14" s="38"/>
      <c r="AC14" s="38"/>
      <c r="AD14" s="38"/>
      <c r="AE14" s="38"/>
      <c r="AF14" s="38"/>
    </row>
    <row r="15" spans="1:32" ht="17.25" customHeight="1">
      <c r="A15" s="38"/>
      <c r="B15" s="38"/>
      <c r="C15" s="38"/>
      <c r="D15" s="38"/>
      <c r="E15" s="38"/>
      <c r="F15" s="38"/>
      <c r="G15" s="38"/>
      <c r="H15" s="38"/>
      <c r="I15" s="38"/>
      <c r="J15" s="38"/>
      <c r="K15" s="42"/>
      <c r="L15" s="42"/>
      <c r="M15" s="38"/>
      <c r="N15" s="38"/>
      <c r="O15" s="38"/>
      <c r="P15" s="38"/>
      <c r="Q15" s="38"/>
      <c r="R15" s="38"/>
      <c r="S15" s="38"/>
      <c r="T15" s="38"/>
      <c r="U15" s="38"/>
      <c r="V15" s="38"/>
      <c r="W15" s="38"/>
      <c r="X15" s="38"/>
      <c r="Y15" s="38"/>
      <c r="Z15" s="38"/>
      <c r="AA15" s="38"/>
      <c r="AB15" s="38"/>
      <c r="AC15" s="38"/>
      <c r="AD15" s="38"/>
      <c r="AE15" s="38"/>
      <c r="AF15" s="38"/>
    </row>
    <row r="16" spans="1:32" ht="17.25" customHeight="1">
      <c r="A16" s="38"/>
      <c r="B16" s="38"/>
      <c r="C16" s="38"/>
      <c r="D16" s="38"/>
      <c r="E16" s="38"/>
      <c r="F16" s="38"/>
      <c r="G16" s="38"/>
      <c r="H16" s="38"/>
      <c r="I16" s="38"/>
      <c r="J16" s="38"/>
      <c r="K16" s="42"/>
      <c r="L16" s="42"/>
      <c r="M16" s="38"/>
      <c r="N16" s="38"/>
      <c r="O16" s="38"/>
      <c r="P16" s="38"/>
      <c r="Q16" s="38"/>
      <c r="R16" s="38"/>
      <c r="S16" s="38"/>
      <c r="T16" s="38"/>
      <c r="U16" s="38"/>
      <c r="V16" s="38"/>
      <c r="W16" s="38"/>
      <c r="X16" s="38"/>
      <c r="Y16" s="38"/>
      <c r="Z16" s="38"/>
      <c r="AA16" s="38"/>
      <c r="AB16" s="38"/>
      <c r="AC16" s="38"/>
      <c r="AD16" s="38"/>
      <c r="AE16" s="38"/>
      <c r="AF16" s="38"/>
    </row>
    <row r="17" spans="1:32" ht="12.75" customHeight="1">
      <c r="A17" s="38"/>
      <c r="B17" s="38"/>
      <c r="C17" s="241" t="s">
        <v>55</v>
      </c>
      <c r="D17" s="242"/>
      <c r="E17" s="242"/>
      <c r="F17" s="242"/>
      <c r="G17" s="243"/>
      <c r="H17" s="38"/>
      <c r="I17" s="38"/>
      <c r="J17" s="38"/>
      <c r="K17" s="42"/>
      <c r="L17" s="42"/>
      <c r="M17" s="38"/>
      <c r="N17" s="38"/>
      <c r="O17" s="38"/>
      <c r="P17" s="38"/>
      <c r="Q17" s="38"/>
      <c r="R17" s="38"/>
      <c r="S17" s="38"/>
      <c r="T17" s="38"/>
      <c r="U17" s="38"/>
      <c r="V17" s="38"/>
      <c r="W17" s="38"/>
      <c r="X17" s="38"/>
      <c r="Y17" s="38"/>
      <c r="Z17" s="38"/>
      <c r="AA17" s="38"/>
      <c r="AB17" s="38"/>
      <c r="AC17" s="38"/>
      <c r="AD17" s="38"/>
      <c r="AE17" s="38"/>
      <c r="AF17" s="38"/>
    </row>
    <row r="18" spans="1:32" ht="12.75" customHeight="1">
      <c r="A18" s="38"/>
      <c r="B18" s="38"/>
      <c r="C18" s="244"/>
      <c r="D18" s="245"/>
      <c r="E18" s="245"/>
      <c r="F18" s="245"/>
      <c r="G18" s="246"/>
      <c r="H18" s="38"/>
      <c r="I18" s="38"/>
      <c r="J18" s="38"/>
      <c r="K18" s="42"/>
      <c r="L18" s="42"/>
      <c r="M18" s="38"/>
      <c r="N18" s="38"/>
      <c r="O18" s="38"/>
      <c r="P18" s="38"/>
      <c r="Q18" s="38"/>
      <c r="R18" s="38"/>
      <c r="S18" s="38"/>
      <c r="T18" s="38"/>
      <c r="U18" s="38"/>
      <c r="V18" s="38"/>
      <c r="W18" s="38"/>
      <c r="X18" s="38"/>
      <c r="Y18" s="38"/>
      <c r="Z18" s="38"/>
      <c r="AA18" s="38"/>
      <c r="AB18" s="38"/>
      <c r="AC18" s="38"/>
      <c r="AD18" s="38"/>
      <c r="AE18" s="38"/>
      <c r="AF18" s="38"/>
    </row>
    <row r="19" spans="1:32" ht="12.75" customHeight="1">
      <c r="A19" s="38"/>
      <c r="B19" s="38"/>
      <c r="C19" s="247"/>
      <c r="D19" s="248"/>
      <c r="E19" s="248"/>
      <c r="F19" s="248"/>
      <c r="G19" s="249"/>
      <c r="H19" s="38"/>
      <c r="I19" s="38"/>
      <c r="J19" s="38"/>
      <c r="K19" s="42"/>
      <c r="L19" s="42"/>
      <c r="M19" s="38"/>
      <c r="N19" s="38"/>
      <c r="O19" s="38"/>
      <c r="P19" s="38"/>
      <c r="Q19" s="38"/>
      <c r="R19" s="38"/>
      <c r="S19" s="38"/>
      <c r="T19" s="38"/>
      <c r="U19" s="38"/>
      <c r="V19" s="38"/>
      <c r="W19" s="38"/>
      <c r="X19" s="38"/>
      <c r="Y19" s="38"/>
      <c r="Z19" s="38"/>
      <c r="AA19" s="38"/>
      <c r="AB19" s="38"/>
      <c r="AC19" s="38"/>
      <c r="AD19" s="38"/>
      <c r="AE19" s="38"/>
      <c r="AF19" s="38"/>
    </row>
    <row r="20" spans="1:32" ht="12.75" customHeight="1">
      <c r="A20" s="38"/>
      <c r="B20" s="38"/>
      <c r="C20" s="38"/>
      <c r="D20" s="38"/>
      <c r="E20" s="38"/>
      <c r="F20" s="38"/>
      <c r="G20" s="38"/>
      <c r="H20" s="38"/>
      <c r="I20" s="38"/>
      <c r="J20" s="38"/>
      <c r="K20" s="42"/>
      <c r="L20" s="42"/>
      <c r="M20" s="38"/>
      <c r="N20" s="38"/>
      <c r="O20" s="38"/>
      <c r="P20" s="38"/>
      <c r="Q20" s="38"/>
      <c r="R20" s="38"/>
      <c r="S20" s="38"/>
      <c r="T20" s="38"/>
      <c r="U20" s="38"/>
      <c r="V20" s="38"/>
      <c r="W20" s="38"/>
      <c r="X20" s="38"/>
      <c r="Y20" s="38"/>
      <c r="Z20" s="38"/>
      <c r="AA20" s="38"/>
      <c r="AB20" s="38"/>
      <c r="AC20" s="38"/>
      <c r="AD20" s="38"/>
      <c r="AE20" s="38"/>
      <c r="AF20" s="38"/>
    </row>
    <row r="21" spans="1:32" ht="12.75" customHeight="1">
      <c r="A21" s="38"/>
      <c r="B21" s="38"/>
      <c r="C21" s="38"/>
      <c r="D21" s="38"/>
      <c r="E21" s="38"/>
      <c r="F21" s="38"/>
      <c r="G21" s="38"/>
      <c r="H21" s="38"/>
      <c r="I21" s="38"/>
      <c r="J21" s="38"/>
      <c r="K21" s="42"/>
      <c r="L21" s="42"/>
      <c r="M21" s="38"/>
      <c r="N21" s="38"/>
      <c r="O21" s="38"/>
      <c r="P21" s="38"/>
      <c r="Q21" s="38"/>
      <c r="R21" s="38"/>
      <c r="S21" s="38"/>
      <c r="T21" s="38"/>
      <c r="U21" s="38"/>
      <c r="V21" s="38"/>
      <c r="W21" s="38"/>
      <c r="X21" s="38"/>
      <c r="Y21" s="38"/>
      <c r="Z21" s="38"/>
      <c r="AA21" s="38"/>
      <c r="AB21" s="38"/>
      <c r="AC21" s="38"/>
      <c r="AD21" s="38"/>
      <c r="AE21" s="38"/>
      <c r="AF21" s="38"/>
    </row>
    <row r="22" spans="1:32" ht="12.75" customHeight="1">
      <c r="A22" s="38"/>
      <c r="B22" s="38"/>
      <c r="C22" s="38"/>
      <c r="D22" s="38"/>
      <c r="E22" s="38"/>
      <c r="F22" s="38"/>
      <c r="G22" s="38"/>
      <c r="H22" s="38"/>
      <c r="I22" s="38"/>
      <c r="J22" s="38"/>
      <c r="K22" s="42"/>
      <c r="L22" s="42"/>
      <c r="M22" s="38"/>
      <c r="N22" s="38"/>
      <c r="O22" s="38"/>
      <c r="P22" s="38"/>
      <c r="Q22" s="38"/>
      <c r="R22" s="38"/>
      <c r="S22" s="38"/>
      <c r="T22" s="38"/>
      <c r="U22" s="38"/>
      <c r="V22" s="38"/>
      <c r="W22" s="38"/>
      <c r="X22" s="38"/>
      <c r="Y22" s="38"/>
      <c r="Z22" s="38"/>
      <c r="AA22" s="38"/>
      <c r="AB22" s="38"/>
      <c r="AC22" s="38"/>
      <c r="AD22" s="38"/>
      <c r="AE22" s="38"/>
      <c r="AF22" s="38"/>
    </row>
    <row r="23" spans="1:32" ht="12.75" customHeight="1">
      <c r="A23" s="38"/>
      <c r="B23" s="38"/>
      <c r="C23" s="38"/>
      <c r="D23" s="38"/>
      <c r="E23" s="38"/>
      <c r="F23" s="38"/>
      <c r="G23" s="38"/>
      <c r="H23" s="38"/>
      <c r="I23" s="38"/>
      <c r="J23" s="38"/>
      <c r="K23" s="42"/>
      <c r="L23" s="42"/>
      <c r="M23" s="38"/>
      <c r="N23" s="38"/>
      <c r="O23" s="38"/>
      <c r="P23" s="38"/>
      <c r="Q23" s="38"/>
      <c r="R23" s="38"/>
      <c r="S23" s="38"/>
      <c r="T23" s="38"/>
      <c r="U23" s="38"/>
      <c r="V23" s="38"/>
      <c r="W23" s="38"/>
      <c r="X23" s="38"/>
      <c r="Y23" s="38"/>
      <c r="Z23" s="38"/>
      <c r="AA23" s="38"/>
      <c r="AB23" s="38"/>
      <c r="AC23" s="38"/>
      <c r="AD23" s="38"/>
      <c r="AE23" s="38"/>
      <c r="AF23" s="38"/>
    </row>
    <row r="24" spans="1:32" ht="12.75" customHeight="1">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row>
    <row r="25" spans="1:32" ht="12.75" customHeight="1">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row>
    <row r="26" spans="1:32" ht="12.75" customHeight="1">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row>
    <row r="27" spans="1:32" ht="12.75" customHeight="1">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row>
    <row r="28" spans="1:32" ht="12.75" customHeight="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row>
    <row r="29" spans="1:32" ht="12.75"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row>
    <row r="30" spans="1:32" ht="12.75" customHeight="1">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row>
    <row r="31" spans="1:32" ht="12.75" customHeight="1">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row>
    <row r="32" spans="1:32" ht="12.75" customHeight="1">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row>
    <row r="33" spans="1:32" ht="12.75" customHeight="1">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row>
    <row r="34" spans="1:32" ht="12.75" customHeight="1">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row>
    <row r="35" spans="1:32" ht="12.75" customHeigh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row>
    <row r="36" spans="1:32" ht="12.75" customHeigh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row>
    <row r="37" spans="1:32" ht="12.7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row>
    <row r="38" spans="1:32" ht="12.75" customHeigh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row>
    <row r="39" spans="1:32" ht="12.75" customHeigh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row>
    <row r="40" spans="1:32" ht="12.75"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row>
    <row r="41" spans="1:32" ht="12.75"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row>
    <row r="42" spans="1:32" ht="12.75" customHeigh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row>
    <row r="43" spans="1:32" ht="12.75" customHeigh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row>
    <row r="44" spans="1:32" ht="12.75" customHeigh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row>
    <row r="45" spans="1:32" ht="12.75" customHeigh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row>
    <row r="46" spans="1:32" ht="12.75" customHeigh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row>
    <row r="47" spans="1:32" ht="12.75" customHeigh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row>
    <row r="48" spans="1:32" ht="12.75" customHeigh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row>
    <row r="49" spans="1:32" ht="12.75" customHeigh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row>
    <row r="50" spans="1:32" ht="12.75"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row>
    <row r="51" spans="1:32" ht="12.75" customHeigh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row>
    <row r="52" spans="1:32" ht="12.75"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row>
    <row r="53" spans="1:32" ht="12.75" customHeigh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row>
    <row r="54" spans="1:32" ht="12.75"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row>
    <row r="55" spans="1:32" ht="12.75"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row>
    <row r="56" spans="1:32" ht="12.7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row>
    <row r="57" spans="1:32" ht="12.7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row>
    <row r="58" spans="1:32" ht="12.75"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row>
    <row r="59" spans="1:32" ht="12.75"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row>
    <row r="60" spans="1:32" ht="12.75" customHeigh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row>
    <row r="61" spans="1:32" ht="12.75" customHeigh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row>
    <row r="62" spans="1:32" ht="12.75" customHeigh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row>
    <row r="63" spans="1:32" ht="12.75"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row>
    <row r="64" spans="1:32" ht="12.7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row>
    <row r="65" spans="1:32" ht="12.75"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row>
    <row r="66" spans="1:32" ht="12.75"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row>
    <row r="67" spans="1:32" ht="12.7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row>
    <row r="68" spans="1:32" ht="12.75"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row>
    <row r="69" spans="1:32" ht="12.75"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row>
    <row r="70" spans="1:32" ht="12.7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row>
    <row r="71" spans="1:32" ht="12.75"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row>
    <row r="72" spans="1:32" ht="12.7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row>
    <row r="73" spans="1:32" ht="12.7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row>
    <row r="74" spans="1:32" ht="12.7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row>
    <row r="75" spans="1:32" ht="12.7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row>
    <row r="76" spans="1:32" ht="12.7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row>
    <row r="77" spans="1:32" ht="12.7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row>
    <row r="78" spans="1:32" ht="12.7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row>
    <row r="79" spans="1:32" ht="12.7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row>
    <row r="80" spans="1:32" ht="12.7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row>
    <row r="81" spans="1:32" ht="12.7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row>
    <row r="82" spans="1:32" ht="12.7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row>
    <row r="83" spans="1:32" ht="12.7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row>
    <row r="84" spans="1:32" ht="12.7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row>
    <row r="85" spans="1:32" ht="12.7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row>
    <row r="86" spans="1:32" ht="12.7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row>
    <row r="87" spans="1:32" ht="12.7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row>
    <row r="88" spans="1:32" ht="12.7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row>
    <row r="89" spans="1:32" ht="12.7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2.7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row>
    <row r="91" spans="1:32" ht="12.7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row>
    <row r="92" spans="1:32" ht="12.7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row>
    <row r="93" spans="1:32" ht="12.7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row>
    <row r="94" spans="1:32" ht="12.7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row>
    <row r="95" spans="1:32" ht="12.7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row>
    <row r="96" spans="1:32" ht="12.7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row>
    <row r="97" spans="1:32" ht="12.7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row>
    <row r="98" spans="1:32" ht="12.7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row>
    <row r="99" spans="1:32" ht="12.7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row>
    <row r="100" spans="1:32" ht="12.7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row>
    <row r="101" spans="1:32" ht="12.7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row>
    <row r="102" spans="1:32" ht="12.7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row>
    <row r="103" spans="1:32" ht="12.7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row>
    <row r="104" spans="1:32" ht="12.7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row>
    <row r="105" spans="1:32" ht="12.7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row>
    <row r="106" spans="1:32" ht="12.7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row>
    <row r="107" spans="1:32" ht="12.7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row>
    <row r="108" spans="1:32" ht="12.7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row>
    <row r="109" spans="1:32" ht="12.7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row>
    <row r="110" spans="1:32" ht="12.7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row>
    <row r="111" spans="1:32" ht="12.7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row>
    <row r="112" spans="1:32" ht="12.7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row>
    <row r="113" spans="1:32" ht="12.7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row>
    <row r="114" spans="1:32" ht="12.7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row>
    <row r="115" spans="1:32" ht="12.7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row>
    <row r="116" spans="1:32" ht="12.7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row>
    <row r="117" spans="1:32" ht="12.7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row>
    <row r="118" spans="1:32" ht="12.7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row>
    <row r="119" spans="1:32" ht="12.7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row>
    <row r="120" spans="1:32" ht="12.7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row>
    <row r="121" spans="1:32" ht="12.7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row>
    <row r="122" spans="1:32" ht="12.7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row>
    <row r="123" spans="1:32" ht="12.7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row>
    <row r="124" spans="1:32" ht="12.7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row>
    <row r="125" spans="1:32" ht="12.7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row>
    <row r="126" spans="1:32" ht="12.7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row>
    <row r="127" spans="1:32" ht="12.7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row>
    <row r="128" spans="1:32" ht="12.7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row>
    <row r="129" spans="1:32" ht="12.7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row>
    <row r="130" spans="1:32" ht="12.7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row>
    <row r="131" spans="1:32" ht="12.7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row>
    <row r="132" spans="1:32" ht="12.7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row>
    <row r="133" spans="1:32" ht="12.7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row>
    <row r="134" spans="1:32" ht="12.7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row>
    <row r="135" spans="1:32" ht="12.7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row>
    <row r="136" spans="1:32" ht="12.7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row>
    <row r="137" spans="1:32" ht="12.7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row>
    <row r="138" spans="1:32" ht="12.7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row>
    <row r="139" spans="1:32" ht="12.7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row>
    <row r="140" spans="1:32" ht="12.7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row>
    <row r="141" spans="1:32" ht="12.7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row>
    <row r="142" spans="1:32" ht="12.7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row>
    <row r="143" spans="1:32" ht="12.7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row>
    <row r="144" spans="1:32" ht="12.7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row>
    <row r="145" spans="1:32" ht="12.7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row>
    <row r="146" spans="1:32" ht="12.7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row>
    <row r="147" spans="1:32" ht="12.7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row>
    <row r="148" spans="1:32" ht="12.7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row>
    <row r="149" spans="1:32" ht="12.7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row>
    <row r="150" spans="1:32" ht="12.7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row>
    <row r="151" spans="1:32" ht="12.7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row>
    <row r="152" spans="1:32" ht="12.7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row>
    <row r="153" spans="1:32" ht="12.7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row>
    <row r="154" spans="1:32" ht="12.7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row>
    <row r="155" spans="1:32" ht="12.7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row>
    <row r="156" spans="1:32" ht="12.7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row>
    <row r="157" spans="1:32" ht="12.7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row>
    <row r="158" spans="1:32" ht="12.7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row>
    <row r="159" spans="1:32" ht="12.7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row>
    <row r="160" spans="1:32" ht="12.7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row>
    <row r="161" spans="1:32" ht="12.7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row>
    <row r="162" spans="1:32" ht="12.7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row>
    <row r="163" spans="1:32" ht="12.7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row>
    <row r="164" spans="1:32" ht="12.7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row>
    <row r="165" spans="1:32" ht="12.7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row>
    <row r="166" spans="1:32" ht="12.7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row>
    <row r="167" spans="1:32" ht="12.7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row>
    <row r="168" spans="1:32" ht="12.7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row>
    <row r="169" spans="1:32" ht="12.7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row>
    <row r="170" spans="1:32" ht="12.7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row>
    <row r="171" spans="1:32" ht="12.7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row>
    <row r="172" spans="1:32" ht="12.7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row>
    <row r="173" spans="1:32" ht="12.7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row>
    <row r="174" spans="1:32" ht="12.7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row>
    <row r="175" spans="1:32" ht="12.7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row>
    <row r="176" spans="1:32" ht="12.7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row>
    <row r="177" spans="1:32" ht="12.7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row>
    <row r="178" spans="1:32" ht="12.7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row>
    <row r="179" spans="1:32" ht="12.7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row>
    <row r="180" spans="1:32" ht="12.7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row>
    <row r="181" spans="1:32" ht="12.7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row>
    <row r="182" spans="1:32" ht="12.7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row>
    <row r="183" spans="1:32" ht="12.7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row>
    <row r="184" spans="1:32" ht="12.7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row>
    <row r="185" spans="1:32" ht="12.7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row>
    <row r="186" spans="1:32" ht="12.7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row>
    <row r="187" spans="1:32" ht="12.7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row>
    <row r="188" spans="1:32" ht="12.7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row>
    <row r="189" spans="1:32" ht="12.7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row>
    <row r="190" spans="1:32" ht="12.7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row>
    <row r="191" spans="1:32" ht="12.7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row>
    <row r="192" spans="1:32" ht="12.7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row>
    <row r="193" spans="1:32" ht="12.7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row>
    <row r="194" spans="1:32" ht="12.7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row>
    <row r="195" spans="1:32" ht="12.7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row>
    <row r="196" spans="1:32" ht="12.7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row>
    <row r="197" spans="1:32" ht="12.7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row>
    <row r="198" spans="1:32" ht="12.7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row>
    <row r="199" spans="1:32" ht="12.7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row>
    <row r="200" spans="1:32" ht="12.7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row>
    <row r="201" spans="1:32" ht="12.7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row>
    <row r="202" spans="1:32" ht="12.7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row>
    <row r="203" spans="1:32" ht="12.7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row>
    <row r="204" spans="1:32" ht="12.7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row>
    <row r="205" spans="1:32" ht="12.7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row>
    <row r="206" spans="1:32" ht="12.7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row>
    <row r="207" spans="1:32" ht="12.7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row>
    <row r="208" spans="1:32" ht="12.7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row>
    <row r="209" spans="1:32" ht="12.7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row>
    <row r="210" spans="1:32" ht="12.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row>
    <row r="211" spans="1:32" ht="12.7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row>
    <row r="212" spans="1:32" ht="12.7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row>
    <row r="213" spans="1:32" ht="12.7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row>
    <row r="214" spans="1:32" ht="12.7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row>
    <row r="215" spans="1:32" ht="12.7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row>
    <row r="216" spans="1:32" ht="12.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row>
    <row r="217" spans="1:32" ht="12.7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row>
    <row r="218" spans="1:32" ht="12.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row>
    <row r="219" spans="1:32" ht="12.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row>
    <row r="220" spans="1:32" ht="12.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row>
    <row r="221" spans="1:32" ht="12.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row>
    <row r="222" spans="1:32" ht="12.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row>
    <row r="223" spans="1:32" ht="12.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row>
    <row r="224" spans="1:32" ht="12.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row>
    <row r="225" spans="1:32" ht="12.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row>
    <row r="226" spans="1:32" ht="12.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row>
    <row r="227" spans="1:32" ht="12.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row>
    <row r="228" spans="1:32" ht="12.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row>
    <row r="229" spans="1:32" ht="12.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row>
    <row r="230" spans="1:32" ht="12.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row>
    <row r="231" spans="1:32" ht="12.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row>
    <row r="232" spans="1:32" ht="12.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row>
    <row r="233" spans="1:32" ht="12.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row>
    <row r="234" spans="1:32" ht="12.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row>
    <row r="235" spans="1:32" ht="12.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row>
    <row r="236" spans="1:32" ht="12.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row>
    <row r="237" spans="1:32" ht="12.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c r="AF237" s="38"/>
    </row>
    <row r="238" spans="1:32" ht="12.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row>
    <row r="239" spans="1:32" ht="12.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row>
    <row r="240" spans="1:32" ht="12.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row>
    <row r="241" spans="1:32" ht="12.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row>
    <row r="242" spans="1:32" ht="12.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row>
    <row r="243" spans="1:32" ht="12.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row>
    <row r="244" spans="1:32" ht="12.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row>
    <row r="245" spans="1:32" ht="12.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row>
    <row r="246" spans="1:32" ht="12.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row>
    <row r="247" spans="1:32" ht="12.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row>
    <row r="248" spans="1:32" ht="12.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row>
    <row r="249" spans="1:32" ht="12.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row>
    <row r="250" spans="1:32" ht="12.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row>
    <row r="251" spans="1:32" ht="12.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row>
    <row r="252" spans="1:32" ht="12.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row>
    <row r="253" spans="1:32" ht="12.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c r="AF253" s="38"/>
    </row>
    <row r="254" spans="1:32" ht="12.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row>
    <row r="255" spans="1:32" ht="12.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row>
    <row r="256" spans="1:32" ht="12.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row>
    <row r="257" spans="1:32" ht="12.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row>
    <row r="258" spans="1:32" ht="12.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row>
    <row r="259" spans="1:32" ht="12.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c r="AF259" s="38"/>
    </row>
    <row r="260" spans="1:32" ht="12.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row>
    <row r="261" spans="1:32" ht="12.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row>
    <row r="262" spans="1:32" ht="12.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c r="AF262" s="38"/>
    </row>
    <row r="263" spans="1:32" ht="12.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c r="AF263" s="38"/>
    </row>
    <row r="264" spans="1:32" ht="12.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c r="AF264" s="38"/>
    </row>
    <row r="265" spans="1:32" ht="12.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row>
    <row r="266" spans="1:32" ht="12.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c r="AF266" s="38"/>
    </row>
    <row r="267" spans="1:32" ht="12.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c r="AF267" s="38"/>
    </row>
    <row r="268" spans="1:32" ht="12.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c r="AF268" s="38"/>
    </row>
    <row r="269" spans="1:32" ht="12.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c r="AF269" s="38"/>
    </row>
    <row r="270" spans="1:32" ht="12.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c r="AF270" s="38"/>
    </row>
    <row r="271" spans="1:32" ht="12.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row>
    <row r="272" spans="1:32" ht="12.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c r="AF272" s="38"/>
    </row>
    <row r="273" spans="1:32" ht="12.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row>
    <row r="274" spans="1:32" ht="12.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c r="AF274" s="38"/>
    </row>
    <row r="275" spans="1:32" ht="12.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row>
    <row r="276" spans="1:32" ht="12.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row>
    <row r="277" spans="1:32" ht="12.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row>
    <row r="278" spans="1:32" ht="12.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row>
    <row r="279" spans="1:32" ht="12.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c r="AF279" s="38"/>
    </row>
    <row r="280" spans="1:32" ht="12.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c r="AF280" s="38"/>
    </row>
    <row r="281" spans="1:32" ht="12.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c r="AF281" s="38"/>
    </row>
    <row r="282" spans="1:32" ht="12.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c r="AF282" s="38"/>
    </row>
    <row r="283" spans="1:32" ht="12.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row>
    <row r="284" spans="1:32" ht="12.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c r="AF284" s="38"/>
    </row>
    <row r="285" spans="1:32" ht="12.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c r="AF285" s="38"/>
    </row>
    <row r="286" spans="1:32" ht="12.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row>
    <row r="287" spans="1:32" ht="12.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row>
    <row r="288" spans="1:32" ht="12.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c r="AF288" s="38"/>
    </row>
    <row r="289" spans="1:32" ht="12.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c r="AF289" s="38"/>
    </row>
    <row r="290" spans="1:32" ht="12.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c r="AF290" s="38"/>
    </row>
    <row r="291" spans="1:32" ht="12.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row>
    <row r="292" spans="1:32" ht="12.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row>
    <row r="293" spans="1:32" ht="12.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row>
    <row r="294" spans="1:32" ht="12.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row>
    <row r="295" spans="1:32" ht="12.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c r="AF295" s="38"/>
    </row>
    <row r="296" spans="1:32" ht="12.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row>
    <row r="297" spans="1:32" ht="12.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row>
    <row r="298" spans="1:32" ht="12.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c r="AF298" s="38"/>
    </row>
    <row r="299" spans="1:32" ht="12.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c r="AF299" s="38"/>
    </row>
    <row r="300" spans="1:32" ht="12.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row>
    <row r="301" spans="1:32" ht="12.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row>
    <row r="302" spans="1:32" ht="12.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row>
    <row r="303" spans="1:32" ht="12.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row>
    <row r="304" spans="1:32" ht="12.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row>
    <row r="305" spans="1:32" ht="12.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row>
    <row r="306" spans="1:32" ht="12.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row>
    <row r="307" spans="1:32" ht="12.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row>
    <row r="308" spans="1:32" ht="12.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row>
    <row r="309" spans="1:32" ht="12.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row>
    <row r="310" spans="1:32" ht="12.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row>
    <row r="311" spans="1:32" ht="12.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row>
    <row r="312" spans="1:32" ht="12.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row>
    <row r="313" spans="1:32" ht="12.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row>
    <row r="314" spans="1:32" ht="12.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row>
    <row r="315" spans="1:32" ht="12.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row>
    <row r="316" spans="1:32" ht="12.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row>
    <row r="317" spans="1:32" ht="12.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row>
    <row r="318" spans="1:32" ht="12.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row>
    <row r="319" spans="1:32" ht="12.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row>
    <row r="320" spans="1:32" ht="12.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row>
    <row r="321" spans="1:32" ht="12.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row>
    <row r="322" spans="1:32" ht="12.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row>
    <row r="323" spans="1:32" ht="12.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row>
    <row r="324" spans="1:32" ht="12.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row>
    <row r="325" spans="1:32" ht="12.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row>
    <row r="326" spans="1:32" ht="12.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row>
    <row r="327" spans="1:32" ht="12.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row>
    <row r="328" spans="1:32" ht="12.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c r="AF328" s="38"/>
    </row>
    <row r="329" spans="1:32" ht="12.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c r="AF329" s="38"/>
    </row>
    <row r="330" spans="1:32" ht="12.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c r="AF330" s="38"/>
    </row>
    <row r="331" spans="1:32" ht="12.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c r="AF331" s="38"/>
    </row>
    <row r="332" spans="1:32" ht="12.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c r="AF332" s="38"/>
    </row>
    <row r="333" spans="1:32" ht="12.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c r="AF333" s="38"/>
    </row>
    <row r="334" spans="1:32" ht="12.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c r="AF334" s="38"/>
    </row>
    <row r="335" spans="1:32" ht="12.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c r="AF335" s="38"/>
    </row>
    <row r="336" spans="1:32" ht="12.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c r="AF336" s="38"/>
    </row>
    <row r="337" spans="1:32" ht="12.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c r="AF337" s="38"/>
    </row>
    <row r="338" spans="1:32" ht="12.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c r="AF338" s="38"/>
    </row>
    <row r="339" spans="1:32" ht="12.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c r="AF339" s="38"/>
    </row>
    <row r="340" spans="1:32" ht="12.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c r="AF340" s="38"/>
    </row>
    <row r="341" spans="1:32" ht="12.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row>
    <row r="342" spans="1:32" ht="12.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row>
    <row r="343" spans="1:32" ht="12.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c r="AF343" s="38"/>
    </row>
    <row r="344" spans="1:32" ht="12.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c r="AF344" s="38"/>
    </row>
    <row r="345" spans="1:32" ht="12.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c r="AF345" s="38"/>
    </row>
    <row r="346" spans="1:32" ht="12.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c r="AF346" s="38"/>
    </row>
    <row r="347" spans="1:32" ht="12.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c r="AF347" s="38"/>
    </row>
    <row r="348" spans="1:32" ht="12.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c r="AF348" s="38"/>
    </row>
    <row r="349" spans="1:32" ht="12.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c r="AF349" s="38"/>
    </row>
    <row r="350" spans="1:32" ht="12.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c r="AF350" s="38"/>
    </row>
    <row r="351" spans="1:32" ht="12.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c r="AF351" s="38"/>
    </row>
    <row r="352" spans="1:32" ht="12.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c r="AF352" s="38"/>
    </row>
    <row r="353" spans="1:32" ht="12.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c r="AF353" s="38"/>
    </row>
    <row r="354" spans="1:32" ht="12.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c r="AF354" s="38"/>
    </row>
    <row r="355" spans="1:32" ht="12.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c r="AF355" s="38"/>
    </row>
    <row r="356" spans="1:32" ht="12.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c r="AF356" s="38"/>
    </row>
    <row r="357" spans="1:32" ht="12.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c r="AF357" s="38"/>
    </row>
    <row r="358" spans="1:32" ht="12.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row>
    <row r="359" spans="1:32" ht="12.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row>
    <row r="360" spans="1:32" ht="12.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row>
    <row r="361" spans="1:32" ht="12.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row>
    <row r="362" spans="1:32" ht="12.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c r="AF362" s="38"/>
    </row>
    <row r="363" spans="1:32" ht="12.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c r="AF363" s="38"/>
    </row>
    <row r="364" spans="1:32" ht="12.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c r="AF364" s="38"/>
    </row>
    <row r="365" spans="1:32" ht="12.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c r="AF365" s="38"/>
    </row>
    <row r="366" spans="1:32" ht="12.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c r="AF366" s="38"/>
    </row>
    <row r="367" spans="1:32" ht="12.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c r="AF367" s="38"/>
    </row>
    <row r="368" spans="1:32" ht="12.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c r="AF368" s="38"/>
    </row>
    <row r="369" spans="1:32" ht="12.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row>
    <row r="370" spans="1:32" ht="12.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c r="AF370" s="38"/>
    </row>
    <row r="371" spans="1:32" ht="12.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c r="AF371" s="38"/>
    </row>
    <row r="372" spans="1:32" ht="12.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c r="AF372" s="38"/>
    </row>
    <row r="373" spans="1:32" ht="12.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c r="AF373" s="38"/>
    </row>
    <row r="374" spans="1:32" ht="12.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c r="AF374" s="38"/>
    </row>
    <row r="375" spans="1:32" ht="12.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c r="AF375" s="38"/>
    </row>
    <row r="376" spans="1:32" ht="12.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c r="AF376" s="38"/>
    </row>
    <row r="377" spans="1:32" ht="12.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c r="AF377" s="38"/>
    </row>
    <row r="378" spans="1:32" ht="12.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c r="AF378" s="38"/>
    </row>
    <row r="379" spans="1:32" ht="12.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c r="AF379" s="38"/>
    </row>
    <row r="380" spans="1:32" ht="12.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c r="AF380" s="38"/>
    </row>
    <row r="381" spans="1:32" ht="12.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c r="AF381" s="38"/>
    </row>
    <row r="382" spans="1:32" ht="12.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c r="AF382" s="38"/>
    </row>
    <row r="383" spans="1:32" ht="12.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c r="AF383" s="38"/>
    </row>
    <row r="384" spans="1:32" ht="12.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c r="AF384" s="38"/>
    </row>
    <row r="385" spans="1:32" ht="12.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c r="AF385" s="38"/>
    </row>
    <row r="386" spans="1:32" ht="12.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c r="AF386" s="38"/>
    </row>
    <row r="387" spans="1:32" ht="12.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c r="AF387" s="38"/>
    </row>
    <row r="388" spans="1:32" ht="12.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c r="AF388" s="38"/>
    </row>
    <row r="389" spans="1:32" ht="12.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c r="AF389" s="38"/>
    </row>
    <row r="390" spans="1:32" ht="12.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c r="AF390" s="38"/>
    </row>
    <row r="391" spans="1:32" ht="12.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row>
    <row r="392" spans="1:32" ht="12.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c r="AF392" s="38"/>
    </row>
    <row r="393" spans="1:32" ht="12.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c r="AF393" s="38"/>
    </row>
    <row r="394" spans="1:32" ht="12.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c r="AF394" s="38"/>
    </row>
    <row r="395" spans="1:32" ht="12.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c r="AF395" s="38"/>
    </row>
    <row r="396" spans="1:32" ht="12.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c r="AF396" s="38"/>
    </row>
    <row r="397" spans="1:32" ht="12.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c r="AF397" s="38"/>
    </row>
    <row r="398" spans="1:32" ht="12.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c r="AF398" s="38"/>
    </row>
    <row r="399" spans="1:32" ht="12.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c r="AF399" s="38"/>
    </row>
    <row r="400" spans="1:32" ht="12.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c r="AF400" s="38"/>
    </row>
    <row r="401" spans="1:32" ht="12.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c r="AF401" s="38"/>
    </row>
    <row r="402" spans="1:32" ht="12.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c r="AF402" s="38"/>
    </row>
    <row r="403" spans="1:32" ht="12.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c r="AF403" s="38"/>
    </row>
    <row r="404" spans="1:32" ht="12.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c r="AF404" s="38"/>
    </row>
    <row r="405" spans="1:32" ht="12.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c r="AF405" s="38"/>
    </row>
    <row r="406" spans="1:32" ht="12.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c r="AF406" s="38"/>
    </row>
    <row r="407" spans="1:32" ht="12.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c r="AF407" s="38"/>
    </row>
    <row r="408" spans="1:32" ht="12.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c r="AF408" s="38"/>
    </row>
    <row r="409" spans="1:32" ht="12.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c r="AF409" s="38"/>
    </row>
    <row r="410" spans="1:32" ht="12.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c r="AF410" s="38"/>
    </row>
    <row r="411" spans="1:32" ht="12.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c r="AF411" s="38"/>
    </row>
    <row r="412" spans="1:32" ht="12.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row>
    <row r="413" spans="1:32" ht="12.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c r="AF413" s="38"/>
    </row>
    <row r="414" spans="1:32" ht="12.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c r="AF414" s="38"/>
    </row>
    <row r="415" spans="1:32" ht="12.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c r="AF415" s="38"/>
    </row>
    <row r="416" spans="1:32" ht="12.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c r="AF416" s="38"/>
    </row>
    <row r="417" spans="1:32" ht="12.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c r="AF417" s="38"/>
    </row>
    <row r="418" spans="1:32" ht="12.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c r="AF418" s="38"/>
    </row>
    <row r="419" spans="1:32" ht="12.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c r="AF419" s="38"/>
    </row>
    <row r="420" spans="1:32" ht="12.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c r="AF420" s="38"/>
    </row>
    <row r="421" spans="1:32" ht="12.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c r="AF421" s="38"/>
    </row>
    <row r="422" spans="1:32" ht="12.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c r="AF422" s="38"/>
    </row>
    <row r="423" spans="1:32" ht="12.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c r="AF423" s="38"/>
    </row>
    <row r="424" spans="1:32" ht="12.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c r="AF424" s="38"/>
    </row>
    <row r="425" spans="1:32" ht="12.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row>
    <row r="426" spans="1:32" ht="12.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row>
    <row r="427" spans="1:32" ht="12.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row>
    <row r="428" spans="1:32" ht="12.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row>
    <row r="429" spans="1:32" ht="12.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c r="AF429" s="38"/>
    </row>
    <row r="430" spans="1:32" ht="12.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c r="AF430" s="38"/>
    </row>
    <row r="431" spans="1:32" ht="12.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c r="AF431" s="38"/>
    </row>
    <row r="432" spans="1:32" ht="12.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c r="AF432" s="38"/>
    </row>
    <row r="433" spans="1:32" ht="12.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c r="AF433" s="38"/>
    </row>
    <row r="434" spans="1:32" ht="12.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c r="AF434" s="38"/>
    </row>
    <row r="435" spans="1:32" ht="12.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c r="AF435" s="38"/>
    </row>
    <row r="436" spans="1:32" ht="12.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c r="AF436" s="38"/>
    </row>
    <row r="437" spans="1:32" ht="12.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c r="AF437" s="38"/>
    </row>
    <row r="438" spans="1:32" ht="12.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c r="AF438" s="38"/>
    </row>
    <row r="439" spans="1:32" ht="12.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c r="AF439" s="38"/>
    </row>
    <row r="440" spans="1:32" ht="12.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c r="AF440" s="38"/>
    </row>
    <row r="441" spans="1:32" ht="12.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c r="AF441" s="38"/>
    </row>
    <row r="442" spans="1:32" ht="12.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c r="AF442" s="38"/>
    </row>
    <row r="443" spans="1:32" ht="12.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c r="AF443" s="38"/>
    </row>
    <row r="444" spans="1:32" ht="12.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c r="AF444" s="38"/>
    </row>
    <row r="445" spans="1:32" ht="12.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c r="AF445" s="38"/>
    </row>
    <row r="446" spans="1:32" ht="12.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c r="AF446" s="38"/>
    </row>
    <row r="447" spans="1:32" ht="12.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c r="AF447" s="38"/>
    </row>
    <row r="448" spans="1:32" ht="12.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c r="AF448" s="38"/>
    </row>
    <row r="449" spans="1:32" ht="12.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c r="AF449" s="38"/>
    </row>
    <row r="450" spans="1:32" ht="12.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c r="AF450" s="38"/>
    </row>
    <row r="451" spans="1:32" ht="12.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c r="AF451" s="38"/>
    </row>
    <row r="452" spans="1:32" ht="12.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c r="AF452" s="38"/>
    </row>
    <row r="453" spans="1:32" ht="12.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c r="AF453" s="38"/>
    </row>
    <row r="454" spans="1:32" ht="12.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c r="AF454" s="38"/>
    </row>
    <row r="455" spans="1:32" ht="12.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c r="AF455" s="38"/>
    </row>
    <row r="456" spans="1:32" ht="12.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c r="AF456" s="38"/>
    </row>
    <row r="457" spans="1:32" ht="12.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c r="AF457" s="38"/>
    </row>
    <row r="458" spans="1:32" ht="12.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c r="AF458" s="38"/>
    </row>
    <row r="459" spans="1:32" ht="12.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c r="AF459" s="38"/>
    </row>
    <row r="460" spans="1:32" ht="12.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c r="AF460" s="38"/>
    </row>
    <row r="461" spans="1:32" ht="12.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c r="AF461" s="38"/>
    </row>
    <row r="462" spans="1:32" ht="12.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c r="AF462" s="38"/>
    </row>
    <row r="463" spans="1:32" ht="12.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c r="AF463" s="38"/>
    </row>
    <row r="464" spans="1:32" ht="12.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c r="AF464" s="38"/>
    </row>
    <row r="465" spans="1:32" ht="12.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c r="AF465" s="38"/>
    </row>
    <row r="466" spans="1:32" ht="12.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c r="AF466" s="38"/>
    </row>
    <row r="467" spans="1:32" ht="12.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c r="AF467" s="38"/>
    </row>
    <row r="468" spans="1:32" ht="12.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c r="AF468" s="38"/>
    </row>
    <row r="469" spans="1:32" ht="12.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c r="AF469" s="38"/>
    </row>
    <row r="470" spans="1:32" ht="12.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c r="AF470" s="38"/>
    </row>
    <row r="471" spans="1:32" ht="12.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c r="AF471" s="38"/>
    </row>
    <row r="472" spans="1:32" ht="12.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c r="AF472" s="38"/>
    </row>
    <row r="473" spans="1:32" ht="12.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c r="AF473" s="38"/>
    </row>
    <row r="474" spans="1:32" ht="12.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c r="AF474" s="38"/>
    </row>
    <row r="475" spans="1:32" ht="12.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c r="AF475" s="38"/>
    </row>
    <row r="476" spans="1:32" ht="12.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c r="AF476" s="38"/>
    </row>
    <row r="477" spans="1:32" ht="12.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c r="AF477" s="38"/>
    </row>
    <row r="478" spans="1:32" ht="12.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c r="AF478" s="38"/>
    </row>
    <row r="479" spans="1:32" ht="12.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c r="AF479" s="38"/>
    </row>
    <row r="480" spans="1:32" ht="12.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c r="AF480" s="38"/>
    </row>
    <row r="481" spans="1:32" ht="12.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c r="AF481" s="38"/>
    </row>
    <row r="482" spans="1:32" ht="12.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c r="AF482" s="38"/>
    </row>
    <row r="483" spans="1:32" ht="12.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c r="AF483" s="38"/>
    </row>
    <row r="484" spans="1:32" ht="12.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c r="AF484" s="38"/>
    </row>
    <row r="485" spans="1:32" ht="12.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c r="AF485" s="38"/>
    </row>
    <row r="486" spans="1:32" ht="12.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c r="AF486" s="38"/>
    </row>
    <row r="487" spans="1:32" ht="12.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c r="AF487" s="38"/>
    </row>
    <row r="488" spans="1:32" ht="12.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c r="AF488" s="38"/>
    </row>
    <row r="489" spans="1:32" ht="12.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c r="AF489" s="38"/>
    </row>
    <row r="490" spans="1:32" ht="12.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c r="AF490" s="38"/>
    </row>
    <row r="491" spans="1:32" ht="12.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c r="AF491" s="38"/>
    </row>
    <row r="492" spans="1:32" ht="12.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row>
    <row r="493" spans="1:32" ht="12.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row>
    <row r="494" spans="1:32" ht="12.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row>
    <row r="495" spans="1:32" ht="12.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row>
    <row r="496" spans="1:32" ht="12.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c r="AF496" s="38"/>
    </row>
    <row r="497" spans="1:32" ht="12.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c r="AF497" s="38"/>
    </row>
    <row r="498" spans="1:32" ht="12.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c r="AF498" s="38"/>
    </row>
    <row r="499" spans="1:32" ht="12.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c r="AF499" s="38"/>
    </row>
    <row r="500" spans="1:32" ht="12.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c r="AF500" s="38"/>
    </row>
    <row r="501" spans="1:32" ht="12.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c r="AF501" s="38"/>
    </row>
    <row r="502" spans="1:32" ht="12.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c r="AF502" s="38"/>
    </row>
    <row r="503" spans="1:32" ht="12.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c r="AF503" s="38"/>
    </row>
    <row r="504" spans="1:32" ht="12.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c r="AF504" s="38"/>
    </row>
    <row r="505" spans="1:32" ht="12.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c r="AF505" s="38"/>
    </row>
    <row r="506" spans="1:32" ht="12.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row>
    <row r="507" spans="1:32" ht="12.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c r="AF507" s="38"/>
    </row>
    <row r="508" spans="1:32" ht="12.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c r="AF508" s="38"/>
    </row>
    <row r="509" spans="1:32" ht="12.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c r="AF509" s="38"/>
    </row>
    <row r="510" spans="1:32" ht="12.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c r="AF510" s="38"/>
    </row>
    <row r="511" spans="1:32" ht="12.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c r="AF511" s="38"/>
    </row>
    <row r="512" spans="1:32" ht="12.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row>
    <row r="513" spans="1:32" ht="12.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c r="AF513" s="38"/>
    </row>
    <row r="514" spans="1:32" ht="12.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c r="AF514" s="38"/>
    </row>
    <row r="515" spans="1:32" ht="12.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c r="AF515" s="38"/>
    </row>
    <row r="516" spans="1:32" ht="12.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c r="AF516" s="38"/>
    </row>
    <row r="517" spans="1:32" ht="12.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c r="AF517" s="38"/>
    </row>
    <row r="518" spans="1:32" ht="12.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c r="AF518" s="38"/>
    </row>
    <row r="519" spans="1:32" ht="12.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c r="AF519" s="38"/>
    </row>
    <row r="520" spans="1:32" ht="12.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c r="AF520" s="38"/>
    </row>
    <row r="521" spans="1:32" ht="12.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c r="AF521" s="38"/>
    </row>
    <row r="522" spans="1:32" ht="12.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c r="AF522" s="38"/>
    </row>
    <row r="523" spans="1:32" ht="12.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c r="AF523" s="38"/>
    </row>
    <row r="524" spans="1:32" ht="12.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c r="AF524" s="38"/>
    </row>
    <row r="525" spans="1:32" ht="12.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c r="AF525" s="38"/>
    </row>
    <row r="526" spans="1:32" ht="12.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c r="AF526" s="38"/>
    </row>
    <row r="527" spans="1:32" ht="12.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c r="AF527" s="38"/>
    </row>
    <row r="528" spans="1:32" ht="12.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c r="AF528" s="38"/>
    </row>
    <row r="529" spans="1:32" ht="12.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c r="AF529" s="38"/>
    </row>
    <row r="530" spans="1:32" ht="12.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c r="AF530" s="38"/>
    </row>
    <row r="531" spans="1:32" ht="12.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c r="AF531" s="38"/>
    </row>
    <row r="532" spans="1:32" ht="12.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row>
    <row r="533" spans="1:32" ht="12.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c r="AF533" s="38"/>
    </row>
    <row r="534" spans="1:32" ht="12.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c r="AF534" s="38"/>
    </row>
    <row r="535" spans="1:32" ht="12.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c r="AF535" s="38"/>
    </row>
    <row r="536" spans="1:32" ht="12.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c r="AF536" s="38"/>
    </row>
    <row r="537" spans="1:32" ht="12.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c r="AF537" s="38"/>
    </row>
    <row r="538" spans="1:32" ht="12.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c r="AF538" s="38"/>
    </row>
    <row r="539" spans="1:32" ht="12.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c r="AF539" s="38"/>
    </row>
    <row r="540" spans="1:32" ht="12.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c r="AF540" s="38"/>
    </row>
    <row r="541" spans="1:32" ht="12.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c r="AF541" s="38"/>
    </row>
    <row r="542" spans="1:32" ht="12.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c r="AF542" s="38"/>
    </row>
    <row r="543" spans="1:32" ht="12.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c r="AF543" s="38"/>
    </row>
    <row r="544" spans="1:32" ht="12.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c r="AF544" s="38"/>
    </row>
    <row r="545" spans="1:32" ht="12.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c r="AF545" s="38"/>
    </row>
    <row r="546" spans="1:32" ht="12.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c r="AF546" s="38"/>
    </row>
    <row r="547" spans="1:32" ht="12.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c r="AF547" s="38"/>
    </row>
    <row r="548" spans="1:32" ht="12.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c r="AF548" s="38"/>
    </row>
    <row r="549" spans="1:32" ht="12.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c r="AF549" s="38"/>
    </row>
    <row r="550" spans="1:32" ht="12.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c r="AF550" s="38"/>
    </row>
    <row r="551" spans="1:32" ht="12.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c r="AF551" s="38"/>
    </row>
    <row r="552" spans="1:32" ht="12.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c r="AF552" s="38"/>
    </row>
    <row r="553" spans="1:32" ht="12.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c r="AF553" s="38"/>
    </row>
    <row r="554" spans="1:32" ht="12.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c r="AF554" s="38"/>
    </row>
    <row r="555" spans="1:32" ht="12.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c r="AF555" s="38"/>
    </row>
    <row r="556" spans="1:32" ht="12.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c r="AF556" s="38"/>
    </row>
    <row r="557" spans="1:32" ht="12.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c r="AF557" s="38"/>
    </row>
    <row r="558" spans="1:32" ht="12.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c r="AF558" s="38"/>
    </row>
    <row r="559" spans="1:32" ht="12.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row>
    <row r="560" spans="1:32" ht="12.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row>
    <row r="561" spans="1:32" ht="12.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row>
    <row r="562" spans="1:32" ht="12.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row>
    <row r="563" spans="1:32" ht="12.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c r="AF563" s="38"/>
    </row>
    <row r="564" spans="1:32" ht="12.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c r="AF564" s="38"/>
    </row>
    <row r="565" spans="1:32" ht="12.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c r="AF565" s="38"/>
    </row>
    <row r="566" spans="1:32" ht="12.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c r="AF566" s="38"/>
    </row>
    <row r="567" spans="1:32" ht="12.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c r="AF567" s="38"/>
    </row>
    <row r="568" spans="1:32" ht="12.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c r="AF568" s="38"/>
    </row>
    <row r="569" spans="1:32" ht="12.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c r="AF569" s="38"/>
    </row>
    <row r="570" spans="1:32" ht="12.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c r="AF570" s="38"/>
    </row>
    <row r="571" spans="1:32" ht="12.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c r="AF571" s="38"/>
    </row>
    <row r="572" spans="1:32" ht="12.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c r="AF572" s="38"/>
    </row>
    <row r="573" spans="1:32" ht="12.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c r="AF573" s="38"/>
    </row>
    <row r="574" spans="1:32" ht="12.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c r="AF574" s="38"/>
    </row>
    <row r="575" spans="1:32" ht="12.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c r="AF575" s="38"/>
    </row>
    <row r="576" spans="1:32" ht="12.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c r="AF576" s="38"/>
    </row>
    <row r="577" spans="1:32" ht="12.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c r="AF577" s="38"/>
    </row>
    <row r="578" spans="1:32" ht="12.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c r="AF578" s="38"/>
    </row>
    <row r="579" spans="1:32" ht="12.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c r="AF579" s="38"/>
    </row>
    <row r="580" spans="1:32" ht="12.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c r="AF580" s="38"/>
    </row>
    <row r="581" spans="1:32" ht="12.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c r="AF581" s="38"/>
    </row>
    <row r="582" spans="1:32" ht="12.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c r="AF582" s="38"/>
    </row>
    <row r="583" spans="1:32" ht="12.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c r="AF583" s="38"/>
    </row>
    <row r="584" spans="1:32" ht="12.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c r="AF584" s="38"/>
    </row>
    <row r="585" spans="1:32" ht="12.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c r="AF585" s="38"/>
    </row>
    <row r="586" spans="1:32" ht="12.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c r="AF586" s="38"/>
    </row>
    <row r="587" spans="1:32" ht="12.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c r="AF587" s="38"/>
    </row>
    <row r="588" spans="1:32" ht="12.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c r="AF588" s="38"/>
    </row>
    <row r="589" spans="1:32" ht="12.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c r="AF589" s="38"/>
    </row>
    <row r="590" spans="1:32" ht="12.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c r="AF590" s="38"/>
    </row>
    <row r="591" spans="1:32" ht="12.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c r="AF591" s="38"/>
    </row>
    <row r="592" spans="1:32" ht="12.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c r="AF592" s="38"/>
    </row>
    <row r="593" spans="1:32" ht="12.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c r="AF593" s="38"/>
    </row>
    <row r="594" spans="1:32" ht="12.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c r="AF594" s="38"/>
    </row>
    <row r="595" spans="1:32" ht="12.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c r="AF595" s="38"/>
    </row>
    <row r="596" spans="1:32" ht="12.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c r="AF596" s="38"/>
    </row>
    <row r="597" spans="1:32" ht="12.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c r="AF597" s="38"/>
    </row>
    <row r="598" spans="1:32" ht="12.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c r="AF598" s="38"/>
    </row>
    <row r="599" spans="1:32" ht="12.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c r="AF599" s="38"/>
    </row>
    <row r="600" spans="1:32" ht="12.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c r="AF600" s="38"/>
    </row>
    <row r="601" spans="1:32" ht="12.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c r="AF601" s="38"/>
    </row>
    <row r="602" spans="1:32" ht="12.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c r="AF602" s="38"/>
    </row>
    <row r="603" spans="1:32" ht="12.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c r="AF603" s="38"/>
    </row>
    <row r="604" spans="1:32" ht="12.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c r="AF604" s="38"/>
    </row>
    <row r="605" spans="1:32" ht="12.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c r="AF605" s="38"/>
    </row>
    <row r="606" spans="1:32" ht="12.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c r="AF606" s="38"/>
    </row>
    <row r="607" spans="1:32" ht="12.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c r="AF607" s="38"/>
    </row>
    <row r="608" spans="1:32" ht="12.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c r="AF608" s="38"/>
    </row>
    <row r="609" spans="1:32" ht="12.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c r="AF609" s="38"/>
    </row>
    <row r="610" spans="1:32" ht="12.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c r="AF610" s="38"/>
    </row>
    <row r="611" spans="1:32" ht="12.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c r="AF611" s="38"/>
    </row>
    <row r="612" spans="1:32" ht="12.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row>
    <row r="613" spans="1:32" ht="12.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c r="AF613" s="38"/>
    </row>
    <row r="614" spans="1:32" ht="12.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c r="AF614" s="38"/>
    </row>
    <row r="615" spans="1:32" ht="12.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c r="AF615" s="38"/>
    </row>
    <row r="616" spans="1:32" ht="12.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c r="AF616" s="38"/>
    </row>
    <row r="617" spans="1:32" ht="12.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row>
    <row r="618" spans="1:32" ht="12.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c r="AF618" s="38"/>
    </row>
    <row r="619" spans="1:32" ht="12.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c r="AF619" s="38"/>
    </row>
    <row r="620" spans="1:32" ht="12.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c r="AF620" s="38"/>
    </row>
    <row r="621" spans="1:32" ht="12.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c r="AF621" s="38"/>
    </row>
    <row r="622" spans="1:32" ht="12.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c r="AF622" s="38"/>
    </row>
    <row r="623" spans="1:32" ht="12.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c r="AF623" s="38"/>
    </row>
    <row r="624" spans="1:32" ht="12.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c r="AF624" s="38"/>
    </row>
    <row r="625" spans="1:32" ht="12.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c r="AF625" s="38"/>
    </row>
    <row r="626" spans="1:32" ht="12.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row>
    <row r="627" spans="1:32" ht="12.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row>
    <row r="628" spans="1:32" ht="12.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row>
    <row r="629" spans="1:32" ht="12.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row>
    <row r="630" spans="1:32" ht="12.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c r="AF630" s="38"/>
    </row>
    <row r="631" spans="1:32" ht="12.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c r="AF631" s="38"/>
    </row>
    <row r="632" spans="1:32" ht="12.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c r="AF632" s="38"/>
    </row>
    <row r="633" spans="1:32" ht="12.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c r="AF633" s="38"/>
    </row>
    <row r="634" spans="1:32" ht="12.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c r="AF634" s="38"/>
    </row>
    <row r="635" spans="1:32" ht="12.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c r="AF635" s="38"/>
    </row>
    <row r="636" spans="1:32" ht="12.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c r="AF636" s="38"/>
    </row>
    <row r="637" spans="1:32" ht="12.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c r="AF637" s="38"/>
    </row>
    <row r="638" spans="1:32" ht="12.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c r="AF638" s="38"/>
    </row>
    <row r="639" spans="1:32" ht="12.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c r="AF639" s="38"/>
    </row>
    <row r="640" spans="1:32" ht="12.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c r="AF640" s="38"/>
    </row>
    <row r="641" spans="1:32" ht="12.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c r="AF641" s="38"/>
    </row>
    <row r="642" spans="1:32" ht="12.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c r="AF642" s="38"/>
    </row>
    <row r="643" spans="1:32" ht="12.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c r="AF643" s="38"/>
    </row>
    <row r="644" spans="1:32" ht="12.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c r="AF644" s="38"/>
    </row>
    <row r="645" spans="1:32" ht="12.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c r="AF645" s="38"/>
    </row>
    <row r="646" spans="1:32" ht="12.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c r="AF646" s="38"/>
    </row>
    <row r="647" spans="1:32" ht="12.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c r="AF647" s="38"/>
    </row>
    <row r="648" spans="1:32" ht="12.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row>
    <row r="649" spans="1:32" ht="12.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c r="AF649" s="38"/>
    </row>
    <row r="650" spans="1:32" ht="12.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c r="AF650" s="38"/>
    </row>
    <row r="651" spans="1:32" ht="12.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c r="AF651" s="38"/>
    </row>
    <row r="652" spans="1:32" ht="12.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c r="AF652" s="38"/>
    </row>
    <row r="653" spans="1:32" ht="12.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c r="AF653" s="38"/>
    </row>
    <row r="654" spans="1:32" ht="12.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c r="AF654" s="38"/>
    </row>
    <row r="655" spans="1:32" ht="12.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c r="AF655" s="38"/>
    </row>
    <row r="656" spans="1:32" ht="12.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c r="AF656" s="38"/>
    </row>
    <row r="657" spans="1:32" ht="12.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c r="AF657" s="38"/>
    </row>
    <row r="658" spans="1:32" ht="12.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c r="AF658" s="38"/>
    </row>
    <row r="659" spans="1:32" ht="12.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c r="AF659" s="38"/>
    </row>
    <row r="660" spans="1:32" ht="12.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c r="AF660" s="38"/>
    </row>
    <row r="661" spans="1:32" ht="12.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c r="AF661" s="38"/>
    </row>
    <row r="662" spans="1:32" ht="12.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c r="AF662" s="38"/>
    </row>
    <row r="663" spans="1:32" ht="12.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c r="AF663" s="38"/>
    </row>
    <row r="664" spans="1:32" ht="12.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c r="AF664" s="38"/>
    </row>
    <row r="665" spans="1:32" ht="12.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c r="AF665" s="38"/>
    </row>
    <row r="666" spans="1:32" ht="12.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c r="AF666" s="38"/>
    </row>
    <row r="667" spans="1:32" ht="12.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c r="AF667" s="38"/>
    </row>
    <row r="668" spans="1:32" ht="12.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c r="AF668" s="38"/>
    </row>
    <row r="669" spans="1:32" ht="12.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c r="AF669" s="38"/>
    </row>
    <row r="670" spans="1:32" ht="12.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c r="AF670" s="38"/>
    </row>
    <row r="671" spans="1:32" ht="12.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c r="AF671" s="38"/>
    </row>
    <row r="672" spans="1:32" ht="12.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c r="AF672" s="38"/>
    </row>
    <row r="673" spans="1:32" ht="12.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c r="AF673" s="38"/>
    </row>
    <row r="674" spans="1:32" ht="12.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c r="AF674" s="38"/>
    </row>
    <row r="675" spans="1:32" ht="12.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c r="AF675" s="38"/>
    </row>
    <row r="676" spans="1:32" ht="12.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c r="AF676" s="38"/>
    </row>
    <row r="677" spans="1:32" ht="12.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c r="AF677" s="38"/>
    </row>
    <row r="678" spans="1:32" ht="12.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c r="AF678" s="38"/>
    </row>
    <row r="679" spans="1:32" ht="12.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c r="AF679" s="38"/>
    </row>
    <row r="680" spans="1:32" ht="12.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c r="AF680" s="38"/>
    </row>
    <row r="681" spans="1:32" ht="12.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c r="AF681" s="38"/>
    </row>
    <row r="682" spans="1:32" ht="12.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c r="AF682" s="38"/>
    </row>
    <row r="683" spans="1:32" ht="12.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c r="AF683" s="38"/>
    </row>
    <row r="684" spans="1:32" ht="12.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c r="AF684" s="38"/>
    </row>
    <row r="685" spans="1:32" ht="12.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c r="AF685" s="38"/>
    </row>
    <row r="686" spans="1:32" ht="12.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c r="AF686" s="38"/>
    </row>
    <row r="687" spans="1:32" ht="12.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c r="AF687" s="38"/>
    </row>
    <row r="688" spans="1:32" ht="12.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c r="AF688" s="38"/>
    </row>
    <row r="689" spans="1:32" ht="12.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c r="AF689" s="38"/>
    </row>
    <row r="690" spans="1:32" ht="12.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c r="AF690" s="38"/>
    </row>
    <row r="691" spans="1:32" ht="12.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c r="AF691" s="38"/>
    </row>
    <row r="692" spans="1:32" ht="12.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c r="AF692" s="38"/>
    </row>
    <row r="693" spans="1:32" ht="12.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c r="AF693" s="38"/>
    </row>
    <row r="694" spans="1:32" ht="12.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c r="AF694" s="38"/>
    </row>
    <row r="695" spans="1:32" ht="12.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c r="AF695" s="38"/>
    </row>
    <row r="696" spans="1:32" ht="12.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c r="AF696" s="38"/>
    </row>
    <row r="697" spans="1:32" ht="12.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c r="AF697" s="38"/>
    </row>
    <row r="698" spans="1:32" ht="12.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c r="AF698" s="38"/>
    </row>
    <row r="699" spans="1:32" ht="12.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c r="AF699" s="38"/>
    </row>
    <row r="700" spans="1:32" ht="12.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c r="AF700" s="38"/>
    </row>
    <row r="701" spans="1:32" ht="12.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c r="AF701" s="38"/>
    </row>
    <row r="702" spans="1:32" ht="12.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c r="AF702" s="38"/>
    </row>
    <row r="703" spans="1:32" ht="12.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c r="AF703" s="38"/>
    </row>
    <row r="704" spans="1:32" ht="12.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c r="AF704" s="38"/>
    </row>
    <row r="705" spans="1:32" ht="12.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c r="AF705" s="38"/>
    </row>
    <row r="706" spans="1:32" ht="12.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c r="AF706" s="38"/>
    </row>
    <row r="707" spans="1:32" ht="12.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c r="AF707" s="38"/>
    </row>
    <row r="708" spans="1:32" ht="12.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c r="AF708" s="38"/>
    </row>
    <row r="709" spans="1:32" ht="12.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c r="AF709" s="38"/>
    </row>
    <row r="710" spans="1:32" ht="12.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c r="AF710" s="38"/>
    </row>
    <row r="711" spans="1:32" ht="12.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c r="AF711" s="38"/>
    </row>
    <row r="712" spans="1:32" ht="12.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c r="AF712" s="38"/>
    </row>
    <row r="713" spans="1:32" ht="12.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c r="AF713" s="38"/>
    </row>
    <row r="714" spans="1:32" ht="12.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c r="AF714" s="38"/>
    </row>
    <row r="715" spans="1:32" ht="12.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c r="AF715" s="38"/>
    </row>
    <row r="716" spans="1:32" ht="12.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c r="AF716" s="38"/>
    </row>
    <row r="717" spans="1:32" ht="12.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c r="AF717" s="38"/>
    </row>
    <row r="718" spans="1:32" ht="12.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c r="AF718" s="38"/>
    </row>
    <row r="719" spans="1:32" ht="12.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c r="AF719" s="38"/>
    </row>
    <row r="720" spans="1:32" ht="12.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c r="AF720" s="38"/>
    </row>
    <row r="721" spans="1:32" ht="12.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c r="AF721" s="38"/>
    </row>
    <row r="722" spans="1:32" ht="12.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c r="AF722" s="38"/>
    </row>
    <row r="723" spans="1:32" ht="12.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c r="AF723" s="38"/>
    </row>
    <row r="724" spans="1:32" ht="12.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c r="AF724" s="38"/>
    </row>
    <row r="725" spans="1:32" ht="12.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c r="AF725" s="38"/>
    </row>
    <row r="726" spans="1:32" ht="12.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c r="AF726" s="38"/>
    </row>
    <row r="727" spans="1:32" ht="12.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c r="AF727" s="38"/>
    </row>
    <row r="728" spans="1:32" ht="12.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c r="AF728" s="38"/>
    </row>
    <row r="729" spans="1:32" ht="12.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c r="AF729" s="38"/>
    </row>
    <row r="730" spans="1:32" ht="12.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c r="AF730" s="38"/>
    </row>
    <row r="731" spans="1:32" ht="12.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c r="AF731" s="38"/>
    </row>
    <row r="732" spans="1:32" ht="12.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c r="AF732" s="38"/>
    </row>
    <row r="733" spans="1:32" ht="12.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c r="AF733" s="38"/>
    </row>
    <row r="734" spans="1:32" ht="12.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c r="AF734" s="38"/>
    </row>
    <row r="735" spans="1:32" ht="12.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c r="AF735" s="38"/>
    </row>
    <row r="736" spans="1:32" ht="12.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c r="AF736" s="38"/>
    </row>
    <row r="737" spans="1:32" ht="12.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c r="AF737" s="38"/>
    </row>
    <row r="738" spans="1:32" ht="12.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c r="AF738" s="38"/>
    </row>
    <row r="739" spans="1:32" ht="12.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c r="AF739" s="38"/>
    </row>
    <row r="740" spans="1:32" ht="12.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c r="AF740" s="38"/>
    </row>
    <row r="741" spans="1:32" ht="12.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c r="AF741" s="38"/>
    </row>
    <row r="742" spans="1:32" ht="12.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c r="AF742" s="38"/>
    </row>
    <row r="743" spans="1:32" ht="12.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c r="AF743" s="38"/>
    </row>
    <row r="744" spans="1:32" ht="12.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c r="AF744" s="38"/>
    </row>
    <row r="745" spans="1:32" ht="12.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c r="AF745" s="38"/>
    </row>
    <row r="746" spans="1:32" ht="12.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c r="AF746" s="38"/>
    </row>
    <row r="747" spans="1:32" ht="12.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c r="AF747" s="38"/>
    </row>
    <row r="748" spans="1:32" ht="12.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c r="AF748" s="38"/>
    </row>
    <row r="749" spans="1:32" ht="12.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c r="AF749" s="38"/>
    </row>
    <row r="750" spans="1:32" ht="12.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c r="AF750" s="38"/>
    </row>
    <row r="751" spans="1:32" ht="12.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c r="AF751" s="38"/>
    </row>
    <row r="752" spans="1:32" ht="12.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c r="AF752" s="38"/>
    </row>
    <row r="753" spans="1:32" ht="12.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c r="AF753" s="38"/>
    </row>
    <row r="754" spans="1:32" ht="12.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c r="AF754" s="38"/>
    </row>
    <row r="755" spans="1:32" ht="12.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c r="AF755" s="38"/>
    </row>
    <row r="756" spans="1:32" ht="12.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c r="AF756" s="38"/>
    </row>
    <row r="757" spans="1:32" ht="12.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c r="AF757" s="38"/>
    </row>
    <row r="758" spans="1:32" ht="12.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c r="AF758" s="38"/>
    </row>
    <row r="759" spans="1:32" ht="12.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c r="AF759" s="38"/>
    </row>
    <row r="760" spans="1:32" ht="12.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c r="AF760" s="38"/>
    </row>
    <row r="761" spans="1:32" ht="12.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c r="AF761" s="38"/>
    </row>
    <row r="762" spans="1:32" ht="12.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c r="AF762" s="38"/>
    </row>
    <row r="763" spans="1:32" ht="12.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c r="AF763" s="38"/>
    </row>
    <row r="764" spans="1:32" ht="12.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c r="AF764" s="38"/>
    </row>
    <row r="765" spans="1:32" ht="12.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c r="AF765" s="38"/>
    </row>
    <row r="766" spans="1:32" ht="12.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c r="AF766" s="38"/>
    </row>
    <row r="767" spans="1:32" ht="12.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c r="AF767" s="38"/>
    </row>
    <row r="768" spans="1:32" ht="12.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c r="AF768" s="38"/>
    </row>
    <row r="769" spans="1:32" ht="12.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c r="AF769" s="38"/>
    </row>
    <row r="770" spans="1:32" ht="12.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c r="AF770" s="38"/>
    </row>
    <row r="771" spans="1:32" ht="12.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c r="AF771" s="38"/>
    </row>
    <row r="772" spans="1:32" ht="12.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c r="AF772" s="38"/>
    </row>
    <row r="773" spans="1:32" ht="12.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c r="AF773" s="38"/>
    </row>
    <row r="774" spans="1:32" ht="12.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c r="AF774" s="38"/>
    </row>
    <row r="775" spans="1:32" ht="12.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c r="AF775" s="38"/>
    </row>
    <row r="776" spans="1:32" ht="12.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c r="AF776" s="38"/>
    </row>
    <row r="777" spans="1:32" ht="12.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c r="AF777" s="38"/>
    </row>
    <row r="778" spans="1:32" ht="12.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c r="AF778" s="38"/>
    </row>
    <row r="779" spans="1:32" ht="12.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c r="AF779" s="38"/>
    </row>
    <row r="780" spans="1:32" ht="12.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c r="AF780" s="38"/>
    </row>
    <row r="781" spans="1:32" ht="12.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c r="AF781" s="38"/>
    </row>
    <row r="782" spans="1:32" ht="12.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c r="AF782" s="38"/>
    </row>
    <row r="783" spans="1:32" ht="12.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c r="AF783" s="38"/>
    </row>
    <row r="784" spans="1:32" ht="12.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c r="AF784" s="38"/>
    </row>
    <row r="785" spans="1:32" ht="12.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c r="AF785" s="38"/>
    </row>
    <row r="786" spans="1:32" ht="12.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c r="AF786" s="38"/>
    </row>
    <row r="787" spans="1:32" ht="12.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c r="AF787" s="38"/>
    </row>
    <row r="788" spans="1:32" ht="12.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c r="AF788" s="38"/>
    </row>
    <row r="789" spans="1:32" ht="12.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c r="AF789" s="38"/>
    </row>
    <row r="790" spans="1:32" ht="12.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c r="AF790" s="38"/>
    </row>
    <row r="791" spans="1:32" ht="12.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c r="AF791" s="38"/>
    </row>
    <row r="792" spans="1:32" ht="12.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c r="AF792" s="38"/>
    </row>
    <row r="793" spans="1:32" ht="12.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c r="AF793" s="38"/>
    </row>
    <row r="794" spans="1:32" ht="12.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c r="AF794" s="38"/>
    </row>
    <row r="795" spans="1:32" ht="12.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c r="AF795" s="38"/>
    </row>
    <row r="796" spans="1:32" ht="12.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c r="AF796" s="38"/>
    </row>
    <row r="797" spans="1:32" ht="12.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c r="AF797" s="38"/>
    </row>
    <row r="798" spans="1:32" ht="12.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c r="AF798" s="38"/>
    </row>
    <row r="799" spans="1:32" ht="12.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c r="AF799" s="38"/>
    </row>
    <row r="800" spans="1:32" ht="12.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c r="AF800" s="38"/>
    </row>
    <row r="801" spans="1:32" ht="12.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c r="AF801" s="38"/>
    </row>
    <row r="802" spans="1:32" ht="12.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c r="AF802" s="38"/>
    </row>
    <row r="803" spans="1:32" ht="12.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c r="AF803" s="38"/>
    </row>
    <row r="804" spans="1:32" ht="12.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c r="AF804" s="38"/>
    </row>
    <row r="805" spans="1:32" ht="12.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c r="AF805" s="38"/>
    </row>
    <row r="806" spans="1:32" ht="12.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c r="AF806" s="38"/>
    </row>
    <row r="807" spans="1:32" ht="12.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c r="AF807" s="38"/>
    </row>
    <row r="808" spans="1:32" ht="12.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c r="AF808" s="38"/>
    </row>
    <row r="809" spans="1:32" ht="12.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c r="AF809" s="38"/>
    </row>
    <row r="810" spans="1:32" ht="12.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c r="AF810" s="38"/>
    </row>
    <row r="811" spans="1:32" ht="12.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c r="AF811" s="38"/>
    </row>
    <row r="812" spans="1:32" ht="12.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c r="AF812" s="38"/>
    </row>
    <row r="813" spans="1:32" ht="12.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c r="AF813" s="38"/>
    </row>
    <row r="814" spans="1:32" ht="12.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c r="AF814" s="38"/>
    </row>
    <row r="815" spans="1:32" ht="12.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c r="AF815" s="38"/>
    </row>
    <row r="816" spans="1:32" ht="12.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c r="AF816" s="38"/>
    </row>
    <row r="817" spans="1:32" ht="12.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c r="AF817" s="38"/>
    </row>
    <row r="818" spans="1:32" ht="12.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c r="AF818" s="38"/>
    </row>
    <row r="819" spans="1:32" ht="12.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c r="AF819" s="38"/>
    </row>
    <row r="820" spans="1:32" ht="12.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c r="AF820" s="38"/>
    </row>
    <row r="821" spans="1:32" ht="12.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c r="AF821" s="38"/>
    </row>
    <row r="822" spans="1:32" ht="12.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c r="AF822" s="38"/>
    </row>
    <row r="823" spans="1:32" ht="12.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c r="AF823" s="38"/>
    </row>
    <row r="824" spans="1:32" ht="12.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c r="AF824" s="38"/>
    </row>
    <row r="825" spans="1:32" ht="12.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c r="AF825" s="38"/>
    </row>
    <row r="826" spans="1:32" ht="12.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c r="AF826" s="38"/>
    </row>
    <row r="827" spans="1:32" ht="12.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c r="AF827" s="38"/>
    </row>
    <row r="828" spans="1:32" ht="12.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c r="AF828" s="38"/>
    </row>
    <row r="829" spans="1:32" ht="12.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c r="AF829" s="38"/>
    </row>
    <row r="830" spans="1:32" ht="12.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c r="AF830" s="38"/>
    </row>
    <row r="831" spans="1:32" ht="12.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c r="AF831" s="38"/>
    </row>
    <row r="832" spans="1:32" ht="12.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c r="AF832" s="38"/>
    </row>
    <row r="833" spans="1:32" ht="12.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c r="AF833" s="38"/>
    </row>
    <row r="834" spans="1:32" ht="12.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c r="AF834" s="38"/>
    </row>
    <row r="835" spans="1:32" ht="12.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c r="AF835" s="38"/>
    </row>
    <row r="836" spans="1:32" ht="12.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c r="AF836" s="38"/>
    </row>
    <row r="837" spans="1:32" ht="12.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c r="AF837" s="38"/>
    </row>
    <row r="838" spans="1:32" ht="12.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c r="AF838" s="38"/>
    </row>
    <row r="839" spans="1:32" ht="12.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c r="AF839" s="38"/>
    </row>
    <row r="840" spans="1:32" ht="12.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c r="AF840" s="38"/>
    </row>
    <row r="841" spans="1:32" ht="12.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c r="AF841" s="38"/>
    </row>
    <row r="842" spans="1:32" ht="12.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c r="AF842" s="38"/>
    </row>
    <row r="843" spans="1:32" ht="12.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c r="AF843" s="38"/>
    </row>
    <row r="844" spans="1:32" ht="12.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c r="AF844" s="38"/>
    </row>
    <row r="845" spans="1:32" ht="12.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c r="AF845" s="38"/>
    </row>
    <row r="846" spans="1:32" ht="12.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c r="AF846" s="38"/>
    </row>
    <row r="847" spans="1:32" ht="12.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c r="AF847" s="38"/>
    </row>
    <row r="848" spans="1:32" ht="12.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c r="AF848" s="38"/>
    </row>
    <row r="849" spans="1:32" ht="12.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c r="AF849" s="38"/>
    </row>
    <row r="850" spans="1:32" ht="12.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c r="AF850" s="38"/>
    </row>
    <row r="851" spans="1:32" ht="12.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c r="AF851" s="38"/>
    </row>
    <row r="852" spans="1:32" ht="12.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c r="AF852" s="38"/>
    </row>
    <row r="853" spans="1:32" ht="12.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c r="AF853" s="38"/>
    </row>
    <row r="854" spans="1:32" ht="12.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c r="AF854" s="38"/>
    </row>
    <row r="855" spans="1:32" ht="12.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c r="AF855" s="38"/>
    </row>
    <row r="856" spans="1:32" ht="12.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c r="AF856" s="38"/>
    </row>
    <row r="857" spans="1:32" ht="12.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c r="AF857" s="38"/>
    </row>
    <row r="858" spans="1:32" ht="12.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c r="AF858" s="38"/>
    </row>
    <row r="859" spans="1:32" ht="12.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c r="AF859" s="38"/>
    </row>
    <row r="860" spans="1:32" ht="12.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c r="AF860" s="38"/>
    </row>
    <row r="861" spans="1:32" ht="12.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c r="AF861" s="38"/>
    </row>
    <row r="862" spans="1:32" ht="12.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c r="AF862" s="38"/>
    </row>
    <row r="863" spans="1:32" ht="12.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c r="AF863" s="38"/>
    </row>
    <row r="864" spans="1:32" ht="12.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c r="AF864" s="38"/>
    </row>
    <row r="865" spans="1:32" ht="12.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c r="AF865" s="38"/>
    </row>
    <row r="866" spans="1:32" ht="12.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c r="AF866" s="38"/>
    </row>
    <row r="867" spans="1:32" ht="12.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c r="AF867" s="38"/>
    </row>
    <row r="868" spans="1:32" ht="12.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c r="AF868" s="38"/>
    </row>
    <row r="869" spans="1:32" ht="12.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c r="AF869" s="38"/>
    </row>
    <row r="870" spans="1:32" ht="12.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c r="AF870" s="38"/>
    </row>
    <row r="871" spans="1:32" ht="12.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c r="AF871" s="38"/>
    </row>
    <row r="872" spans="1:32" ht="12.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c r="AF872" s="38"/>
    </row>
    <row r="873" spans="1:32" ht="12.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c r="AF873" s="38"/>
    </row>
    <row r="874" spans="1:32" ht="12.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c r="AF874" s="38"/>
    </row>
    <row r="875" spans="1:32" ht="12.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c r="AF875" s="38"/>
    </row>
    <row r="876" spans="1:32" ht="12.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c r="AF876" s="38"/>
    </row>
    <row r="877" spans="1:32" ht="12.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c r="AF877" s="38"/>
    </row>
    <row r="878" spans="1:32" ht="12.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c r="AF878" s="38"/>
    </row>
    <row r="879" spans="1:32" ht="12.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c r="AF879" s="38"/>
    </row>
    <row r="880" spans="1:32" ht="12.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c r="AF880" s="38"/>
    </row>
    <row r="881" spans="1:32" ht="12.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c r="AF881" s="38"/>
    </row>
    <row r="882" spans="1:32" ht="12.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c r="AF882" s="38"/>
    </row>
    <row r="883" spans="1:32" ht="12.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c r="AF883" s="38"/>
    </row>
    <row r="884" spans="1:32" ht="12.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c r="AF884" s="38"/>
    </row>
    <row r="885" spans="1:32" ht="12.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c r="AF885" s="38"/>
    </row>
    <row r="886" spans="1:32" ht="12.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c r="AF886" s="38"/>
    </row>
    <row r="887" spans="1:32" ht="12.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c r="AF887" s="38"/>
    </row>
    <row r="888" spans="1:32" ht="12.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c r="AF888" s="38"/>
    </row>
    <row r="889" spans="1:32" ht="12.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c r="AF889" s="38"/>
    </row>
    <row r="890" spans="1:32" ht="12.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c r="AF890" s="38"/>
    </row>
    <row r="891" spans="1:32" ht="12.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c r="AF891" s="38"/>
    </row>
    <row r="892" spans="1:32" ht="12.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c r="AF892" s="38"/>
    </row>
    <row r="893" spans="1:32" ht="12.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c r="AF893" s="38"/>
    </row>
    <row r="894" spans="1:32" ht="12.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c r="AF894" s="38"/>
    </row>
    <row r="895" spans="1:32" ht="12.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c r="AF895" s="38"/>
    </row>
    <row r="896" spans="1:32" ht="12.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c r="AF896" s="38"/>
    </row>
    <row r="897" spans="1:32" ht="12.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c r="AF897" s="38"/>
    </row>
    <row r="898" spans="1:32" ht="12.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c r="AF898" s="38"/>
    </row>
    <row r="899" spans="1:32" ht="12.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c r="AF899" s="38"/>
    </row>
    <row r="900" spans="1:32" ht="12.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c r="AF900" s="38"/>
    </row>
    <row r="901" spans="1:32" ht="12.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c r="AF901" s="38"/>
    </row>
    <row r="902" spans="1:32" ht="12.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c r="AF902" s="38"/>
    </row>
    <row r="903" spans="1:32" ht="12.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c r="AF903" s="38"/>
    </row>
    <row r="904" spans="1:32" ht="12.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c r="AF904" s="38"/>
    </row>
    <row r="905" spans="1:32" ht="12.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c r="AF905" s="38"/>
    </row>
    <row r="906" spans="1:32" ht="12.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c r="AF906" s="38"/>
    </row>
    <row r="907" spans="1:32" ht="12.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c r="AF907" s="38"/>
    </row>
    <row r="908" spans="1:32" ht="12.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c r="AF908" s="38"/>
    </row>
    <row r="909" spans="1:32" ht="12.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c r="AF909" s="38"/>
    </row>
    <row r="910" spans="1:32" ht="12.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c r="AF910" s="38"/>
    </row>
    <row r="911" spans="1:32" ht="12.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c r="AF911" s="38"/>
    </row>
    <row r="912" spans="1:32" ht="12.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c r="AF912" s="38"/>
    </row>
    <row r="913" spans="1:32" ht="12.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c r="AF913" s="38"/>
    </row>
    <row r="914" spans="1:32" ht="12.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c r="AF914" s="38"/>
    </row>
    <row r="915" spans="1:32" ht="12.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c r="AF915" s="38"/>
    </row>
    <row r="916" spans="1:32" ht="12.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c r="AF916" s="38"/>
    </row>
    <row r="917" spans="1:32" ht="12.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c r="AF917" s="38"/>
    </row>
    <row r="918" spans="1:32" ht="12.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c r="AF918" s="38"/>
    </row>
    <row r="919" spans="1:32" ht="12.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c r="AF919" s="38"/>
    </row>
    <row r="920" spans="1:32" ht="12.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c r="AF920" s="38"/>
    </row>
    <row r="921" spans="1:32" ht="12.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c r="AF921" s="38"/>
    </row>
    <row r="922" spans="1:32" ht="12.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c r="AF922" s="38"/>
    </row>
    <row r="923" spans="1:32" ht="12.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c r="AF923" s="38"/>
    </row>
    <row r="924" spans="1:32" ht="12.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c r="AF924" s="38"/>
    </row>
    <row r="925" spans="1:32" ht="12.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c r="AF925" s="38"/>
    </row>
    <row r="926" spans="1:32" ht="12.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c r="AF926" s="38"/>
    </row>
    <row r="927" spans="1:32" ht="12.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c r="AF927" s="38"/>
    </row>
    <row r="928" spans="1:32" ht="12.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c r="AF928" s="38"/>
    </row>
    <row r="929" spans="1:32" ht="12.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c r="AF929" s="38"/>
    </row>
    <row r="930" spans="1:32" ht="12.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c r="AF930" s="38"/>
    </row>
    <row r="931" spans="1:32" ht="12.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c r="AF931" s="38"/>
    </row>
    <row r="932" spans="1:32" ht="12.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c r="AF932" s="38"/>
    </row>
    <row r="933" spans="1:32" ht="12.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c r="AF933" s="38"/>
    </row>
    <row r="934" spans="1:32" ht="12.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c r="AF934" s="38"/>
    </row>
    <row r="935" spans="1:32" ht="12.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c r="AF935" s="38"/>
    </row>
    <row r="936" spans="1:32" ht="12.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c r="AF936" s="38"/>
    </row>
    <row r="937" spans="1:32" ht="12.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c r="AF937" s="38"/>
    </row>
    <row r="938" spans="1:32" ht="12.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c r="AF938" s="38"/>
    </row>
    <row r="939" spans="1:32" ht="12.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c r="AF939" s="38"/>
    </row>
    <row r="940" spans="1:32" ht="12.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c r="AF940" s="38"/>
    </row>
    <row r="941" spans="1:32" ht="12.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c r="AF941" s="38"/>
    </row>
    <row r="942" spans="1:32" ht="12.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c r="AF942" s="38"/>
    </row>
    <row r="943" spans="1:32" ht="12.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c r="AF943" s="38"/>
    </row>
    <row r="944" spans="1:32" ht="12.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c r="AF944" s="38"/>
    </row>
    <row r="945" spans="1:32" ht="12.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c r="AF945" s="38"/>
    </row>
    <row r="946" spans="1:32" ht="12.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c r="AF946" s="38"/>
    </row>
    <row r="947" spans="1:32" ht="12.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c r="AF947" s="38"/>
    </row>
    <row r="948" spans="1:32" ht="12.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c r="AF948" s="38"/>
    </row>
    <row r="949" spans="1:32" ht="12.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c r="AF949" s="38"/>
    </row>
    <row r="950" spans="1:32" ht="12.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c r="AF950" s="38"/>
    </row>
    <row r="951" spans="1:32" ht="12.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c r="AF951" s="38"/>
    </row>
    <row r="952" spans="1:32" ht="12.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c r="AF952" s="38"/>
    </row>
    <row r="953" spans="1:32" ht="12.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c r="AF953" s="38"/>
    </row>
    <row r="954" spans="1:32" ht="12.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c r="AF954" s="38"/>
    </row>
    <row r="955" spans="1:32" ht="12.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c r="AF955" s="38"/>
    </row>
    <row r="956" spans="1:32" ht="12.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c r="AF956" s="38"/>
    </row>
    <row r="957" spans="1:32" ht="12.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c r="AF957" s="38"/>
    </row>
    <row r="958" spans="1:32" ht="12.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c r="AF958" s="38"/>
    </row>
    <row r="959" spans="1:32" ht="12.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c r="AF959" s="38"/>
    </row>
    <row r="960" spans="1:32" ht="12.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c r="AF960" s="38"/>
    </row>
    <row r="961" spans="1:32" ht="12.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c r="AF961" s="38"/>
    </row>
    <row r="962" spans="1:32" ht="12.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c r="AF962" s="38"/>
    </row>
    <row r="963" spans="1:32" ht="12.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c r="AF963" s="38"/>
    </row>
    <row r="964" spans="1:32" ht="12.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c r="AF964" s="38"/>
    </row>
    <row r="965" spans="1:32" ht="12.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c r="AF965" s="38"/>
    </row>
    <row r="966" spans="1:32" ht="12.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c r="AF966" s="38"/>
    </row>
    <row r="967" spans="1:32" ht="12.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c r="AF967" s="38"/>
    </row>
    <row r="968" spans="1:32" ht="12.7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c r="AF968" s="38"/>
    </row>
    <row r="969" spans="1:32" ht="12.7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c r="AF969" s="38"/>
    </row>
    <row r="970" spans="1:32" ht="12.7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c r="AF970" s="38"/>
    </row>
    <row r="971" spans="1:32" ht="12.7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c r="AF971" s="38"/>
    </row>
    <row r="972" spans="1:32" ht="12.7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c r="AF972" s="38"/>
    </row>
    <row r="973" spans="1:32" ht="12.7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c r="AF973" s="38"/>
    </row>
    <row r="974" spans="1:32" ht="12.7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c r="AF974" s="38"/>
    </row>
    <row r="975" spans="1:32" ht="12.7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c r="AF975" s="38"/>
    </row>
    <row r="976" spans="1:32" ht="12.7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c r="AF976" s="38"/>
    </row>
    <row r="977" spans="1:32" ht="12.75" customHeight="1">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c r="AF977" s="38"/>
    </row>
    <row r="978" spans="1:32" ht="12.75" customHeight="1">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c r="AF978" s="38"/>
    </row>
    <row r="979" spans="1:32" ht="12.75" customHeight="1">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c r="AF979" s="38"/>
    </row>
    <row r="980" spans="1:32" ht="12.75" customHeight="1">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c r="AF980" s="38"/>
    </row>
    <row r="981" spans="1:32" ht="12.75" customHeight="1">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c r="AF981" s="38"/>
    </row>
    <row r="982" spans="1:32" ht="12.75" customHeight="1">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c r="AF982" s="38"/>
    </row>
    <row r="983" spans="1:32" ht="12.75" customHeight="1">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c r="AF983" s="38"/>
    </row>
    <row r="984" spans="1:32" ht="12.75" customHeight="1">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c r="AF984" s="38"/>
    </row>
    <row r="985" spans="1:32" ht="12.75" customHeight="1">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c r="AF985" s="38"/>
    </row>
    <row r="986" spans="1:32" ht="12.75" customHeight="1">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c r="AF986" s="38"/>
    </row>
    <row r="987" spans="1:32" ht="12.75" customHeight="1">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c r="AF987" s="38"/>
    </row>
    <row r="988" spans="1:32" ht="12.75" customHeight="1">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c r="AF988" s="38"/>
    </row>
    <row r="989" spans="1:32" ht="12.75" customHeight="1">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c r="AF989" s="38"/>
    </row>
    <row r="990" spans="1:32" ht="12.75" customHeight="1">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c r="AF990" s="38"/>
    </row>
    <row r="991" spans="1:32" ht="12.75" customHeight="1">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c r="AF991" s="38"/>
    </row>
    <row r="992" spans="1:32" ht="12.75" customHeight="1">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c r="AF992" s="38"/>
    </row>
    <row r="993" spans="1:32" ht="12.75" customHeight="1">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c r="AF993" s="38"/>
    </row>
    <row r="994" spans="1:32" ht="12.75" customHeight="1">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c r="AF994" s="38"/>
    </row>
    <row r="995" spans="1:32" ht="12.75" customHeight="1">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c r="AF995" s="38"/>
    </row>
    <row r="996" spans="1:32" ht="12.75" customHeight="1">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c r="AF996" s="38"/>
    </row>
    <row r="997" spans="1:32" ht="12.75" customHeight="1">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c r="AF997" s="38"/>
    </row>
    <row r="998" spans="1:32" ht="12.75" customHeight="1">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c r="AF998" s="38"/>
    </row>
    <row r="999" spans="1:32" ht="12.75" customHeight="1">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c r="AF999" s="38"/>
    </row>
    <row r="1000" spans="1:32" ht="12.75" customHeight="1">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c r="AF1000" s="38"/>
    </row>
  </sheetData>
  <mergeCells count="3">
    <mergeCell ref="B6:L6"/>
    <mergeCell ref="B7:L7"/>
    <mergeCell ref="C17:G19"/>
  </mergeCells>
  <pageMargins left="0.78749999999999998" right="0.78749999999999998" top="1.0249999999999999" bottom="1.0249999999999999" header="0" footer="0"/>
  <pageSetup paperSize="9" orientation="portrait"/>
  <headerFooter>
    <oddHeader>&amp;C&amp;A</oddHeader>
    <oddFooter>&amp;CPage &amp;P</oddFooter>
  </headerFooter>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'DATA - Oculta'!$K$9:$K$10</xm:f>
          </x14:formula1>
          <xm:sqref>I9:I12 C9:C13 F9:F13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1000"/>
  <sheetViews>
    <sheetView topLeftCell="A3" workbookViewId="0">
      <selection activeCell="F20" sqref="F20"/>
    </sheetView>
  </sheetViews>
  <sheetFormatPr baseColWidth="10" defaultColWidth="12.6640625" defaultRowHeight="15" customHeight="1"/>
  <cols>
    <col min="1" max="1" width="11.6640625" customWidth="1"/>
    <col min="2" max="2" width="9.5" customWidth="1"/>
    <col min="3" max="3" width="27.33203125" customWidth="1"/>
    <col min="4" max="4" width="19.1640625" customWidth="1"/>
    <col min="5" max="5" width="27.5" customWidth="1"/>
    <col min="6" max="6" width="72.5" customWidth="1"/>
    <col min="7" max="7" width="64.6640625" customWidth="1"/>
    <col min="8" max="8" width="134.5" customWidth="1"/>
    <col min="9" max="24" width="8.6640625" customWidth="1"/>
    <col min="25" max="28" width="14.5" customWidth="1"/>
  </cols>
  <sheetData>
    <row r="1" spans="1:28" ht="12.75" customHeight="1">
      <c r="A1" s="1"/>
      <c r="B1" s="2"/>
      <c r="C1" s="18"/>
      <c r="D1" s="18"/>
      <c r="E1" s="18"/>
      <c r="F1" s="18"/>
      <c r="G1" s="18"/>
      <c r="H1" s="18"/>
      <c r="I1" s="18"/>
      <c r="J1" s="18"/>
      <c r="K1" s="18"/>
      <c r="L1" s="18"/>
      <c r="M1" s="18"/>
      <c r="N1" s="18"/>
      <c r="O1" s="18"/>
      <c r="P1" s="18"/>
      <c r="Q1" s="18"/>
      <c r="R1" s="18"/>
      <c r="S1" s="18"/>
      <c r="T1" s="18"/>
      <c r="U1" s="18"/>
      <c r="V1" s="18"/>
      <c r="W1" s="18"/>
      <c r="X1" s="18"/>
      <c r="Y1" s="18"/>
      <c r="Z1" s="22"/>
      <c r="AA1" s="22"/>
      <c r="AB1" s="22"/>
    </row>
    <row r="2" spans="1:28" ht="25.5" customHeight="1">
      <c r="A2" s="1"/>
      <c r="B2" s="19" t="s">
        <v>0</v>
      </c>
      <c r="C2" s="18"/>
      <c r="D2" s="18"/>
      <c r="E2" s="18"/>
      <c r="F2" s="18"/>
      <c r="G2" s="18"/>
      <c r="H2" s="18"/>
      <c r="I2" s="18"/>
      <c r="J2" s="18"/>
      <c r="K2" s="18"/>
      <c r="L2" s="18"/>
      <c r="M2" s="18"/>
      <c r="N2" s="18"/>
      <c r="O2" s="18"/>
      <c r="P2" s="18"/>
      <c r="Q2" s="18"/>
      <c r="R2" s="18"/>
      <c r="S2" s="18"/>
      <c r="T2" s="18"/>
      <c r="U2" s="18"/>
      <c r="V2" s="18"/>
      <c r="W2" s="18"/>
      <c r="X2" s="18"/>
      <c r="Y2" s="18"/>
      <c r="Z2" s="22"/>
      <c r="AA2" s="22"/>
      <c r="AB2" s="22"/>
    </row>
    <row r="3" spans="1:28" ht="23.25" customHeight="1">
      <c r="A3" s="1"/>
      <c r="B3" s="20" t="s">
        <v>2</v>
      </c>
      <c r="C3" s="18"/>
      <c r="D3" s="18"/>
      <c r="E3" s="18"/>
      <c r="F3" s="22"/>
      <c r="G3" s="43" t="s">
        <v>13</v>
      </c>
      <c r="H3" s="18"/>
      <c r="I3" s="18"/>
      <c r="J3" s="18"/>
      <c r="K3" s="18"/>
      <c r="L3" s="18"/>
      <c r="M3" s="18"/>
      <c r="N3" s="18"/>
      <c r="O3" s="18"/>
      <c r="P3" s="18"/>
      <c r="Q3" s="18"/>
      <c r="R3" s="18"/>
      <c r="S3" s="18"/>
      <c r="T3" s="18"/>
      <c r="U3" s="18"/>
      <c r="V3" s="18"/>
      <c r="W3" s="18"/>
      <c r="X3" s="18"/>
      <c r="Y3" s="18"/>
      <c r="Z3" s="22"/>
      <c r="AA3" s="22"/>
      <c r="AB3" s="22"/>
    </row>
    <row r="4" spans="1:28" ht="16.5" customHeight="1">
      <c r="A4" s="1"/>
      <c r="B4" s="21"/>
      <c r="C4" s="18"/>
      <c r="D4" s="18"/>
      <c r="E4" s="18"/>
      <c r="F4" s="18"/>
      <c r="G4" s="18"/>
      <c r="H4" s="18"/>
      <c r="I4" s="18"/>
      <c r="J4" s="18"/>
      <c r="K4" s="18"/>
      <c r="L4" s="18"/>
      <c r="M4" s="18"/>
      <c r="N4" s="18"/>
      <c r="O4" s="18"/>
      <c r="P4" s="18"/>
      <c r="Q4" s="18"/>
      <c r="R4" s="18"/>
      <c r="S4" s="18"/>
      <c r="T4" s="18"/>
      <c r="U4" s="18"/>
      <c r="V4" s="18"/>
      <c r="W4" s="18"/>
      <c r="X4" s="18"/>
      <c r="Y4" s="18"/>
      <c r="Z4" s="22"/>
      <c r="AA4" s="22"/>
      <c r="AB4" s="22"/>
    </row>
    <row r="5" spans="1:28" ht="28.5" customHeight="1">
      <c r="A5" s="22"/>
      <c r="B5" s="250" t="s">
        <v>56</v>
      </c>
      <c r="C5" s="239"/>
      <c r="D5" s="239"/>
      <c r="E5" s="239"/>
      <c r="F5" s="239"/>
      <c r="G5" s="240"/>
      <c r="H5" s="23"/>
      <c r="I5" s="23"/>
      <c r="J5" s="23"/>
      <c r="K5" s="23"/>
      <c r="L5" s="23"/>
      <c r="M5" s="23"/>
      <c r="N5" s="23"/>
      <c r="O5" s="23"/>
      <c r="P5" s="23"/>
      <c r="Q5" s="23"/>
      <c r="R5" s="23"/>
      <c r="S5" s="23"/>
      <c r="T5" s="23"/>
      <c r="U5" s="23"/>
      <c r="V5" s="23"/>
      <c r="W5" s="23"/>
      <c r="X5" s="23"/>
      <c r="Y5" s="23"/>
      <c r="Z5" s="31"/>
      <c r="AA5" s="31"/>
      <c r="AB5" s="31"/>
    </row>
    <row r="6" spans="1:28" ht="18" customHeight="1">
      <c r="A6" s="44"/>
      <c r="B6" s="44"/>
      <c r="C6" s="44"/>
      <c r="D6" s="44"/>
      <c r="E6" s="45"/>
      <c r="F6" s="18"/>
      <c r="G6" s="18"/>
      <c r="H6" s="18"/>
      <c r="I6" s="18"/>
      <c r="J6" s="18"/>
      <c r="K6" s="18"/>
      <c r="L6" s="18"/>
      <c r="M6" s="18"/>
      <c r="N6" s="18"/>
      <c r="O6" s="18"/>
      <c r="P6" s="18"/>
      <c r="Q6" s="18"/>
      <c r="R6" s="18"/>
      <c r="S6" s="18"/>
      <c r="T6" s="18"/>
      <c r="U6" s="18"/>
      <c r="V6" s="18"/>
      <c r="W6" s="18"/>
      <c r="X6" s="18"/>
      <c r="Y6" s="22"/>
      <c r="Z6" s="22"/>
      <c r="AA6" s="22"/>
      <c r="AB6" s="22"/>
    </row>
    <row r="7" spans="1:28" ht="18" customHeight="1">
      <c r="A7" s="22"/>
      <c r="B7" s="46" t="s">
        <v>57</v>
      </c>
      <c r="C7" s="46" t="s">
        <v>58</v>
      </c>
      <c r="D7" s="46" t="s">
        <v>59</v>
      </c>
      <c r="E7" s="46" t="s">
        <v>60</v>
      </c>
      <c r="F7" s="46" t="s">
        <v>61</v>
      </c>
      <c r="G7" s="46" t="s">
        <v>62</v>
      </c>
      <c r="H7" s="46" t="s">
        <v>63</v>
      </c>
      <c r="I7" s="18"/>
      <c r="J7" s="18"/>
      <c r="K7" s="18"/>
      <c r="L7" s="18"/>
      <c r="M7" s="18"/>
      <c r="N7" s="18"/>
      <c r="O7" s="18"/>
      <c r="P7" s="18"/>
      <c r="Q7" s="18"/>
      <c r="R7" s="18"/>
      <c r="S7" s="18"/>
      <c r="T7" s="18"/>
      <c r="U7" s="18"/>
      <c r="V7" s="18"/>
      <c r="W7" s="18"/>
      <c r="X7" s="18"/>
      <c r="Y7" s="18"/>
      <c r="Z7" s="22"/>
      <c r="AA7" s="22"/>
      <c r="AB7" s="22"/>
    </row>
    <row r="8" spans="1:28" ht="18" customHeight="1">
      <c r="A8" s="22"/>
      <c r="B8" s="47">
        <v>1</v>
      </c>
      <c r="C8" s="48" t="s">
        <v>64</v>
      </c>
      <c r="D8" s="49" t="s">
        <v>65</v>
      </c>
      <c r="E8" s="49" t="s">
        <v>66</v>
      </c>
      <c r="F8" s="50" t="s">
        <v>499</v>
      </c>
      <c r="G8" s="49" t="s">
        <v>67</v>
      </c>
      <c r="H8" s="51" t="s">
        <v>68</v>
      </c>
      <c r="I8" s="18"/>
      <c r="J8" s="18"/>
      <c r="K8" s="18"/>
      <c r="L8" s="18"/>
      <c r="M8" s="18"/>
      <c r="N8" s="18"/>
      <c r="O8" s="18"/>
      <c r="P8" s="18"/>
      <c r="Q8" s="18"/>
      <c r="R8" s="18"/>
      <c r="S8" s="18"/>
      <c r="T8" s="18"/>
      <c r="U8" s="18"/>
      <c r="V8" s="18"/>
      <c r="W8" s="18"/>
      <c r="X8" s="18"/>
      <c r="Y8" s="18"/>
      <c r="Z8" s="22"/>
      <c r="AA8" s="22"/>
      <c r="AB8" s="22"/>
    </row>
    <row r="9" spans="1:28" ht="18" customHeight="1">
      <c r="A9" s="22"/>
      <c r="B9" s="52">
        <v>2</v>
      </c>
      <c r="C9" s="53" t="s">
        <v>69</v>
      </c>
      <c r="D9" s="49" t="s">
        <v>65</v>
      </c>
      <c r="E9" s="49" t="s">
        <v>69</v>
      </c>
      <c r="F9" s="291" t="s">
        <v>500</v>
      </c>
      <c r="G9" s="49" t="s">
        <v>70</v>
      </c>
      <c r="H9" s="54" t="s">
        <v>71</v>
      </c>
      <c r="I9" s="18"/>
      <c r="J9" s="18"/>
      <c r="K9" s="18"/>
      <c r="L9" s="18"/>
      <c r="M9" s="18"/>
      <c r="N9" s="18"/>
      <c r="O9" s="18"/>
      <c r="P9" s="18"/>
      <c r="Q9" s="18"/>
      <c r="R9" s="18"/>
      <c r="S9" s="18"/>
      <c r="T9" s="18"/>
      <c r="U9" s="18"/>
      <c r="V9" s="18"/>
      <c r="W9" s="18"/>
      <c r="X9" s="18"/>
      <c r="Y9" s="18"/>
      <c r="Z9" s="22"/>
      <c r="AA9" s="22"/>
      <c r="AB9" s="22"/>
    </row>
    <row r="10" spans="1:28" ht="18" customHeight="1">
      <c r="A10" s="22"/>
      <c r="B10" s="47">
        <v>3</v>
      </c>
      <c r="C10" s="53" t="s">
        <v>72</v>
      </c>
      <c r="D10" s="49" t="s">
        <v>65</v>
      </c>
      <c r="E10" s="49" t="s">
        <v>73</v>
      </c>
      <c r="F10" s="291" t="s">
        <v>501</v>
      </c>
      <c r="G10" s="49" t="s">
        <v>74</v>
      </c>
      <c r="H10" s="54" t="s">
        <v>68</v>
      </c>
      <c r="I10" s="18"/>
      <c r="J10" s="18"/>
      <c r="K10" s="18"/>
      <c r="L10" s="18"/>
      <c r="M10" s="18"/>
      <c r="N10" s="18"/>
      <c r="O10" s="18"/>
      <c r="P10" s="18"/>
      <c r="Q10" s="18"/>
      <c r="R10" s="18"/>
      <c r="S10" s="18"/>
      <c r="T10" s="18"/>
      <c r="U10" s="18"/>
      <c r="V10" s="18"/>
      <c r="W10" s="18"/>
      <c r="X10" s="18"/>
      <c r="Y10" s="18"/>
      <c r="Z10" s="22"/>
      <c r="AA10" s="22"/>
      <c r="AB10" s="22"/>
    </row>
    <row r="11" spans="1:28" ht="18" customHeight="1">
      <c r="A11" s="22"/>
      <c r="B11" s="52">
        <v>4</v>
      </c>
      <c r="C11" s="53"/>
      <c r="D11" s="49"/>
      <c r="E11" s="49"/>
      <c r="F11" s="55"/>
      <c r="G11" s="49"/>
      <c r="H11" s="54" t="s">
        <v>75</v>
      </c>
      <c r="I11" s="18"/>
      <c r="J11" s="18"/>
      <c r="K11" s="18"/>
      <c r="L11" s="18"/>
      <c r="M11" s="18"/>
      <c r="N11" s="18"/>
      <c r="O11" s="18"/>
      <c r="P11" s="18"/>
      <c r="Q11" s="18"/>
      <c r="R11" s="18"/>
      <c r="S11" s="18"/>
      <c r="T11" s="18"/>
      <c r="U11" s="18"/>
      <c r="V11" s="18"/>
      <c r="W11" s="18"/>
      <c r="X11" s="18"/>
      <c r="Y11" s="18"/>
      <c r="Z11" s="22"/>
      <c r="AA11" s="22"/>
      <c r="AB11" s="22"/>
    </row>
    <row r="12" spans="1:28" ht="18" customHeight="1">
      <c r="A12" s="22"/>
      <c r="B12" s="52">
        <v>5</v>
      </c>
      <c r="C12" s="53"/>
      <c r="D12" s="49"/>
      <c r="E12" s="49"/>
      <c r="F12" s="55"/>
      <c r="G12" s="49"/>
      <c r="H12" s="54"/>
      <c r="I12" s="18"/>
      <c r="J12" s="18"/>
      <c r="K12" s="18"/>
      <c r="L12" s="18"/>
      <c r="M12" s="18"/>
      <c r="N12" s="18"/>
      <c r="O12" s="18"/>
      <c r="P12" s="18"/>
      <c r="Q12" s="18"/>
      <c r="R12" s="18"/>
      <c r="S12" s="18"/>
      <c r="T12" s="18"/>
      <c r="U12" s="18"/>
      <c r="V12" s="18"/>
      <c r="W12" s="18"/>
      <c r="X12" s="18"/>
      <c r="Y12" s="18"/>
      <c r="Z12" s="22"/>
      <c r="AA12" s="22"/>
      <c r="AB12" s="22"/>
    </row>
    <row r="13" spans="1:28" ht="18" customHeight="1">
      <c r="A13" s="22"/>
      <c r="B13" s="52">
        <v>6</v>
      </c>
      <c r="C13" s="53"/>
      <c r="D13" s="49"/>
      <c r="E13" s="49"/>
      <c r="F13" s="55"/>
      <c r="G13" s="49"/>
      <c r="H13" s="54"/>
      <c r="I13" s="18"/>
      <c r="J13" s="18"/>
      <c r="K13" s="18"/>
      <c r="L13" s="18"/>
      <c r="M13" s="18"/>
      <c r="N13" s="18"/>
      <c r="O13" s="18"/>
      <c r="P13" s="18"/>
      <c r="Q13" s="18"/>
      <c r="R13" s="18"/>
      <c r="S13" s="18"/>
      <c r="T13" s="18"/>
      <c r="U13" s="22"/>
      <c r="V13" s="18"/>
      <c r="W13" s="18"/>
      <c r="X13" s="18"/>
      <c r="Y13" s="18"/>
      <c r="Z13" s="22"/>
      <c r="AA13" s="22"/>
      <c r="AB13" s="22"/>
    </row>
    <row r="14" spans="1:28" ht="18" customHeight="1">
      <c r="A14" s="22"/>
      <c r="B14" s="52">
        <v>7</v>
      </c>
      <c r="C14" s="53"/>
      <c r="D14" s="49"/>
      <c r="E14" s="49"/>
      <c r="F14" s="55"/>
      <c r="G14" s="49"/>
      <c r="H14" s="54"/>
      <c r="I14" s="18"/>
      <c r="J14" s="18"/>
      <c r="K14" s="18"/>
      <c r="L14" s="18"/>
      <c r="M14" s="18"/>
      <c r="N14" s="18"/>
      <c r="O14" s="18"/>
      <c r="P14" s="18"/>
      <c r="Q14" s="18"/>
      <c r="R14" s="18"/>
      <c r="S14" s="18"/>
      <c r="T14" s="18"/>
      <c r="U14" s="18"/>
      <c r="V14" s="18"/>
      <c r="W14" s="18"/>
      <c r="X14" s="18"/>
      <c r="Y14" s="18"/>
      <c r="Z14" s="22"/>
      <c r="AA14" s="22"/>
      <c r="AB14" s="22"/>
    </row>
    <row r="15" spans="1:28" ht="18" customHeight="1">
      <c r="A15" s="22"/>
      <c r="B15" s="52">
        <v>8</v>
      </c>
      <c r="C15" s="53"/>
      <c r="D15" s="49"/>
      <c r="E15" s="49"/>
      <c r="F15" s="55"/>
      <c r="G15" s="49"/>
      <c r="H15" s="54"/>
      <c r="I15" s="18"/>
      <c r="J15" s="18"/>
      <c r="K15" s="18"/>
      <c r="L15" s="18"/>
      <c r="M15" s="18"/>
      <c r="N15" s="18"/>
      <c r="O15" s="18"/>
      <c r="P15" s="18"/>
      <c r="Q15" s="18"/>
      <c r="R15" s="18"/>
      <c r="S15" s="18"/>
      <c r="T15" s="18"/>
      <c r="U15" s="18"/>
      <c r="V15" s="18"/>
      <c r="W15" s="18"/>
      <c r="X15" s="18"/>
      <c r="Y15" s="18"/>
      <c r="Z15" s="22"/>
      <c r="AA15" s="22"/>
      <c r="AB15" s="22"/>
    </row>
    <row r="16" spans="1:28" ht="18" customHeight="1">
      <c r="A16" s="22"/>
      <c r="B16" s="52">
        <v>9</v>
      </c>
      <c r="C16" s="53"/>
      <c r="D16" s="49"/>
      <c r="E16" s="49"/>
      <c r="F16" s="55"/>
      <c r="G16" s="49"/>
      <c r="H16" s="54"/>
      <c r="I16" s="18"/>
      <c r="J16" s="18"/>
      <c r="K16" s="18"/>
      <c r="L16" s="18"/>
      <c r="M16" s="18"/>
      <c r="N16" s="18"/>
      <c r="O16" s="18"/>
      <c r="P16" s="18"/>
      <c r="Q16" s="18"/>
      <c r="R16" s="18"/>
      <c r="S16" s="18"/>
      <c r="T16" s="18"/>
      <c r="U16" s="18"/>
      <c r="V16" s="18"/>
      <c r="W16" s="18"/>
      <c r="X16" s="18"/>
      <c r="Y16" s="18"/>
      <c r="Z16" s="22"/>
      <c r="AA16" s="22"/>
      <c r="AB16" s="22"/>
    </row>
    <row r="17" spans="1:28" ht="18" customHeight="1">
      <c r="A17" s="22"/>
      <c r="B17" s="52">
        <v>10</v>
      </c>
      <c r="C17" s="53"/>
      <c r="D17" s="49"/>
      <c r="E17" s="49"/>
      <c r="F17" s="55"/>
      <c r="G17" s="49"/>
      <c r="H17" s="54"/>
      <c r="I17" s="18"/>
      <c r="J17" s="18"/>
      <c r="K17" s="18"/>
      <c r="L17" s="18"/>
      <c r="M17" s="18"/>
      <c r="N17" s="18"/>
      <c r="O17" s="18"/>
      <c r="P17" s="18"/>
      <c r="Q17" s="18"/>
      <c r="R17" s="18"/>
      <c r="S17" s="18"/>
      <c r="T17" s="18"/>
      <c r="U17" s="18"/>
      <c r="V17" s="18"/>
      <c r="W17" s="18"/>
      <c r="X17" s="18"/>
      <c r="Y17" s="18"/>
      <c r="Z17" s="22"/>
      <c r="AA17" s="22"/>
      <c r="AB17" s="22"/>
    </row>
    <row r="18" spans="1:28" ht="12" customHeight="1">
      <c r="A18" s="22"/>
      <c r="B18" s="56"/>
      <c r="C18" s="56"/>
      <c r="D18" s="56"/>
      <c r="E18" s="56"/>
      <c r="F18" s="56"/>
      <c r="G18" s="18"/>
      <c r="H18" s="18"/>
      <c r="I18" s="18"/>
      <c r="J18" s="18"/>
      <c r="K18" s="18"/>
      <c r="L18" s="18"/>
      <c r="M18" s="18"/>
      <c r="N18" s="18"/>
      <c r="O18" s="18"/>
      <c r="P18" s="18"/>
      <c r="Q18" s="18"/>
      <c r="R18" s="18"/>
      <c r="S18" s="18"/>
      <c r="T18" s="18"/>
      <c r="U18" s="18"/>
      <c r="V18" s="18"/>
      <c r="W18" s="18"/>
      <c r="X18" s="18"/>
      <c r="Y18" s="22"/>
      <c r="Z18" s="22"/>
      <c r="AA18" s="22"/>
      <c r="AB18" s="22"/>
    </row>
    <row r="19" spans="1:28" ht="12" customHeight="1">
      <c r="A19" s="22"/>
      <c r="B19" s="56"/>
      <c r="C19" s="56"/>
      <c r="D19" s="56"/>
      <c r="E19" s="56"/>
      <c r="F19" s="56"/>
      <c r="G19" s="18"/>
      <c r="H19" s="18"/>
      <c r="I19" s="18"/>
      <c r="J19" s="18"/>
      <c r="K19" s="18"/>
      <c r="L19" s="18"/>
      <c r="M19" s="18"/>
      <c r="N19" s="18"/>
      <c r="O19" s="18"/>
      <c r="P19" s="18"/>
      <c r="Q19" s="18"/>
      <c r="R19" s="18"/>
      <c r="S19" s="18"/>
      <c r="T19" s="18"/>
      <c r="U19" s="18"/>
      <c r="V19" s="18"/>
      <c r="W19" s="18"/>
      <c r="X19" s="18"/>
      <c r="Y19" s="22"/>
      <c r="Z19" s="22"/>
      <c r="AA19" s="22"/>
      <c r="AB19" s="22"/>
    </row>
    <row r="20" spans="1:28" ht="18" customHeight="1">
      <c r="A20" s="22"/>
      <c r="B20" s="57" t="s">
        <v>76</v>
      </c>
      <c r="C20" s="58"/>
      <c r="D20" s="59">
        <f>COUNTA(F8:F17)</f>
        <v>3</v>
      </c>
      <c r="E20" s="22"/>
      <c r="F20" s="18"/>
      <c r="G20" s="18"/>
      <c r="H20" s="18"/>
      <c r="I20" s="18"/>
      <c r="J20" s="18"/>
      <c r="K20" s="18"/>
      <c r="L20" s="18"/>
      <c r="M20" s="18"/>
      <c r="N20" s="18"/>
      <c r="O20" s="18"/>
      <c r="P20" s="18"/>
      <c r="Q20" s="18"/>
      <c r="R20" s="18"/>
      <c r="S20" s="18"/>
      <c r="T20" s="18"/>
      <c r="U20" s="18"/>
      <c r="V20" s="18"/>
      <c r="W20" s="18"/>
      <c r="X20" s="18"/>
      <c r="Y20" s="22"/>
      <c r="Z20" s="22"/>
      <c r="AA20" s="22"/>
      <c r="AB20" s="22"/>
    </row>
    <row r="21" spans="1:28" ht="12" customHeight="1">
      <c r="A21" s="22"/>
      <c r="B21" s="18"/>
      <c r="C21" s="18"/>
      <c r="D21" s="18"/>
      <c r="E21" s="18"/>
      <c r="F21" s="18"/>
      <c r="G21" s="18"/>
      <c r="H21" s="22"/>
      <c r="I21" s="18"/>
      <c r="J21" s="18"/>
      <c r="K21" s="18"/>
      <c r="L21" s="18"/>
      <c r="M21" s="18"/>
      <c r="N21" s="18"/>
      <c r="O21" s="18"/>
      <c r="P21" s="18"/>
      <c r="Q21" s="18"/>
      <c r="R21" s="18"/>
      <c r="S21" s="18"/>
      <c r="T21" s="18"/>
      <c r="U21" s="18"/>
      <c r="V21" s="18"/>
      <c r="W21" s="18"/>
      <c r="X21" s="18"/>
      <c r="Y21" s="22"/>
      <c r="Z21" s="22"/>
      <c r="AA21" s="22"/>
      <c r="AB21" s="22"/>
    </row>
    <row r="22" spans="1:28" ht="12" customHeight="1">
      <c r="A22" s="22"/>
      <c r="B22" s="18"/>
      <c r="C22" s="18"/>
      <c r="D22" s="18"/>
      <c r="E22" s="18"/>
      <c r="F22" s="18"/>
      <c r="G22" s="18"/>
      <c r="H22" s="18"/>
      <c r="I22" s="18"/>
      <c r="J22" s="18"/>
      <c r="K22" s="18"/>
      <c r="L22" s="18"/>
      <c r="M22" s="18"/>
      <c r="N22" s="18"/>
      <c r="O22" s="18"/>
      <c r="P22" s="18"/>
      <c r="Q22" s="18"/>
      <c r="R22" s="18"/>
      <c r="S22" s="18"/>
      <c r="T22" s="18"/>
      <c r="U22" s="18"/>
      <c r="V22" s="18"/>
      <c r="W22" s="18"/>
      <c r="X22" s="18"/>
      <c r="Y22" s="22"/>
      <c r="Z22" s="22"/>
      <c r="AA22" s="22"/>
      <c r="AB22" s="22"/>
    </row>
    <row r="23" spans="1:28" ht="20.25" customHeight="1">
      <c r="A23" s="22"/>
      <c r="B23" s="57" t="s">
        <v>77</v>
      </c>
      <c r="C23" s="60"/>
      <c r="D23" s="61" t="str">
        <f>IF(AND(OR(D8="Página Web",D8="Documento no Web"),COUNTA(C8:C17)=COUNTA(D8:D17),COUNTA(C8:C17)=COUNTA(E8:E17),COUNTA(C8:C17)=COUNTA(F8:F17),COUNTA(C8:C17)=COUNTA(G8:G17)),"SI","NO")</f>
        <v>SI</v>
      </c>
      <c r="E23" s="62"/>
      <c r="F23" s="18"/>
      <c r="G23" s="18"/>
      <c r="H23" s="18"/>
      <c r="I23" s="18"/>
      <c r="J23" s="18"/>
      <c r="K23" s="18"/>
      <c r="L23" s="18"/>
      <c r="M23" s="18"/>
      <c r="N23" s="18"/>
      <c r="O23" s="18"/>
      <c r="P23" s="18"/>
      <c r="Q23" s="18"/>
      <c r="R23" s="18"/>
      <c r="S23" s="18"/>
      <c r="T23" s="18"/>
      <c r="U23" s="18"/>
      <c r="V23" s="18"/>
      <c r="W23" s="18"/>
      <c r="X23" s="18"/>
      <c r="Y23" s="22"/>
      <c r="Z23" s="22"/>
      <c r="AA23" s="22"/>
      <c r="AB23" s="22"/>
    </row>
    <row r="24" spans="1:28" ht="12" customHeight="1">
      <c r="A24" s="22"/>
      <c r="B24" s="18"/>
      <c r="C24" s="18"/>
      <c r="D24" s="18"/>
      <c r="E24" s="18"/>
      <c r="F24" s="18"/>
      <c r="G24" s="18"/>
      <c r="H24" s="18"/>
      <c r="I24" s="18"/>
      <c r="J24" s="18"/>
      <c r="K24" s="18"/>
      <c r="L24" s="18"/>
      <c r="M24" s="18"/>
      <c r="N24" s="18"/>
      <c r="O24" s="18"/>
      <c r="P24" s="18"/>
      <c r="Q24" s="18"/>
      <c r="R24" s="18"/>
      <c r="S24" s="18"/>
      <c r="T24" s="18"/>
      <c r="U24" s="18"/>
      <c r="V24" s="18"/>
      <c r="W24" s="18"/>
      <c r="X24" s="18"/>
      <c r="Y24" s="22"/>
      <c r="Z24" s="22"/>
      <c r="AA24" s="22"/>
      <c r="AB24" s="22"/>
    </row>
    <row r="25" spans="1:28" ht="12" customHeight="1">
      <c r="A25" s="22"/>
      <c r="B25" s="18"/>
      <c r="C25" s="18"/>
      <c r="D25" s="18"/>
      <c r="E25" s="18"/>
      <c r="F25" s="18"/>
      <c r="G25" s="18"/>
      <c r="H25" s="18"/>
      <c r="I25" s="18"/>
      <c r="J25" s="18"/>
      <c r="K25" s="18"/>
      <c r="L25" s="18"/>
      <c r="M25" s="18"/>
      <c r="N25" s="18"/>
      <c r="O25" s="18"/>
      <c r="P25" s="18"/>
      <c r="Q25" s="18"/>
      <c r="R25" s="18"/>
      <c r="S25" s="18"/>
      <c r="T25" s="18"/>
      <c r="U25" s="18"/>
      <c r="V25" s="18"/>
      <c r="W25" s="18"/>
      <c r="X25" s="18"/>
      <c r="Y25" s="22"/>
      <c r="Z25" s="22"/>
      <c r="AA25" s="22"/>
      <c r="AB25" s="22"/>
    </row>
    <row r="26" spans="1:28" ht="12" customHeight="1">
      <c r="A26" s="22"/>
      <c r="B26" s="18"/>
      <c r="C26" s="18"/>
      <c r="D26" s="62"/>
      <c r="E26" s="18"/>
      <c r="F26" s="18"/>
      <c r="G26" s="18"/>
      <c r="H26" s="18"/>
      <c r="I26" s="18"/>
      <c r="J26" s="18"/>
      <c r="K26" s="18"/>
      <c r="L26" s="18"/>
      <c r="M26" s="18"/>
      <c r="N26" s="18"/>
      <c r="O26" s="18"/>
      <c r="P26" s="18"/>
      <c r="Q26" s="18"/>
      <c r="R26" s="18"/>
      <c r="S26" s="18"/>
      <c r="T26" s="18"/>
      <c r="U26" s="18"/>
      <c r="V26" s="18"/>
      <c r="W26" s="18"/>
      <c r="X26" s="18"/>
      <c r="Y26" s="22"/>
      <c r="Z26" s="22"/>
      <c r="AA26" s="22"/>
      <c r="AB26" s="22"/>
    </row>
    <row r="27" spans="1:28" ht="12"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22"/>
      <c r="Z27" s="22"/>
      <c r="AA27" s="22"/>
      <c r="AB27" s="22"/>
    </row>
    <row r="28" spans="1:28" ht="12"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22"/>
      <c r="Z28" s="22"/>
      <c r="AA28" s="22"/>
      <c r="AB28" s="22"/>
    </row>
    <row r="29" spans="1:28" ht="12"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22"/>
      <c r="Z29" s="22"/>
      <c r="AA29" s="22"/>
      <c r="AB29" s="22"/>
    </row>
    <row r="30" spans="1:28" ht="12"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22"/>
      <c r="Z30" s="22"/>
      <c r="AA30" s="22"/>
      <c r="AB30" s="22"/>
    </row>
    <row r="31" spans="1:28" ht="12"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22"/>
      <c r="Z31" s="22"/>
      <c r="AA31" s="22"/>
      <c r="AB31" s="22"/>
    </row>
    <row r="32" spans="1:28" ht="12"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22"/>
      <c r="Z32" s="22"/>
      <c r="AA32" s="22"/>
      <c r="AB32" s="22"/>
    </row>
    <row r="33" spans="1:28" ht="12"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22"/>
      <c r="Z33" s="22"/>
      <c r="AA33" s="22"/>
      <c r="AB33" s="22"/>
    </row>
    <row r="34" spans="1:28" ht="12"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22"/>
      <c r="Z34" s="22"/>
      <c r="AA34" s="22"/>
      <c r="AB34" s="22"/>
    </row>
    <row r="35" spans="1:28" ht="12"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22"/>
      <c r="Z35" s="22"/>
      <c r="AA35" s="22"/>
      <c r="AB35" s="22"/>
    </row>
    <row r="36" spans="1:28" ht="12"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22"/>
      <c r="Z36" s="22"/>
      <c r="AA36" s="22"/>
      <c r="AB36" s="22"/>
    </row>
    <row r="37" spans="1:28" ht="12"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22"/>
      <c r="Z37" s="22"/>
      <c r="AA37" s="22"/>
      <c r="AB37" s="22"/>
    </row>
    <row r="38" spans="1:28" ht="12"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22"/>
      <c r="Z38" s="22"/>
      <c r="AA38" s="22"/>
      <c r="AB38" s="22"/>
    </row>
    <row r="39" spans="1:28" ht="12"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22"/>
      <c r="Z39" s="22"/>
      <c r="AA39" s="22"/>
      <c r="AB39" s="22"/>
    </row>
    <row r="40" spans="1:28" ht="12"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22"/>
      <c r="Z40" s="22"/>
      <c r="AA40" s="22"/>
      <c r="AB40" s="22"/>
    </row>
    <row r="41" spans="1:28" ht="12"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22"/>
      <c r="Z41" s="22"/>
      <c r="AA41" s="22"/>
      <c r="AB41" s="22"/>
    </row>
    <row r="42" spans="1:28" ht="12"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22"/>
      <c r="Z42" s="22"/>
      <c r="AA42" s="22"/>
      <c r="AB42" s="22"/>
    </row>
    <row r="43" spans="1:28" ht="12"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22"/>
      <c r="Z43" s="22"/>
      <c r="AA43" s="22"/>
      <c r="AB43" s="22"/>
    </row>
    <row r="44" spans="1:28" ht="12"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22"/>
      <c r="Z44" s="22"/>
      <c r="AA44" s="22"/>
      <c r="AB44" s="22"/>
    </row>
    <row r="45" spans="1:28" ht="12"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22"/>
      <c r="Z45" s="22"/>
      <c r="AA45" s="22"/>
      <c r="AB45" s="22"/>
    </row>
    <row r="46" spans="1:28" ht="12"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22"/>
      <c r="Z46" s="22"/>
      <c r="AA46" s="22"/>
      <c r="AB46" s="22"/>
    </row>
    <row r="47" spans="1:28" ht="12"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22"/>
      <c r="Z47" s="22"/>
      <c r="AA47" s="22"/>
      <c r="AB47" s="22"/>
    </row>
    <row r="48" spans="1:28" ht="12"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22"/>
      <c r="Z48" s="22"/>
      <c r="AA48" s="22"/>
      <c r="AB48" s="22"/>
    </row>
    <row r="49" spans="1:28" ht="12"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22"/>
      <c r="Z49" s="22"/>
      <c r="AA49" s="22"/>
      <c r="AB49" s="22"/>
    </row>
    <row r="50" spans="1:28" ht="12"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22"/>
      <c r="Z50" s="22"/>
      <c r="AA50" s="22"/>
      <c r="AB50" s="22"/>
    </row>
    <row r="51" spans="1:28" ht="12"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22"/>
      <c r="Z51" s="22"/>
      <c r="AA51" s="22"/>
      <c r="AB51" s="22"/>
    </row>
    <row r="52" spans="1:28" ht="12"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22"/>
      <c r="Z52" s="22"/>
      <c r="AA52" s="22"/>
      <c r="AB52" s="22"/>
    </row>
    <row r="53" spans="1:28" ht="12"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22"/>
      <c r="Z53" s="22"/>
      <c r="AA53" s="22"/>
      <c r="AB53" s="22"/>
    </row>
    <row r="54" spans="1:28" ht="12"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22"/>
      <c r="Z54" s="22"/>
      <c r="AA54" s="22"/>
      <c r="AB54" s="22"/>
    </row>
    <row r="55" spans="1:28" ht="12"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22"/>
      <c r="Z55" s="22"/>
      <c r="AA55" s="22"/>
      <c r="AB55" s="22"/>
    </row>
    <row r="56" spans="1:28"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22"/>
      <c r="Z56" s="22"/>
      <c r="AA56" s="22"/>
      <c r="AB56" s="22"/>
    </row>
    <row r="57" spans="1:28"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22"/>
      <c r="Z57" s="22"/>
      <c r="AA57" s="22"/>
      <c r="AB57" s="22"/>
    </row>
    <row r="58" spans="1:28"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22"/>
      <c r="Z58" s="22"/>
      <c r="AA58" s="22"/>
      <c r="AB58" s="22"/>
    </row>
    <row r="59" spans="1:28"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22"/>
      <c r="Z59" s="22"/>
      <c r="AA59" s="22"/>
      <c r="AB59" s="22"/>
    </row>
    <row r="60" spans="1:28"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22"/>
      <c r="Z60" s="22"/>
      <c r="AA60" s="22"/>
      <c r="AB60" s="22"/>
    </row>
    <row r="61" spans="1:28"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22"/>
      <c r="Z61" s="22"/>
      <c r="AA61" s="22"/>
      <c r="AB61" s="22"/>
    </row>
    <row r="62" spans="1:28"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22"/>
      <c r="Z62" s="22"/>
      <c r="AA62" s="22"/>
      <c r="AB62" s="22"/>
    </row>
    <row r="63" spans="1:28"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22"/>
      <c r="Z63" s="22"/>
      <c r="AA63" s="22"/>
      <c r="AB63" s="22"/>
    </row>
    <row r="64" spans="1:28"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22"/>
      <c r="Z64" s="22"/>
      <c r="AA64" s="22"/>
      <c r="AB64" s="22"/>
    </row>
    <row r="65" spans="1:28"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22"/>
      <c r="Z65" s="22"/>
      <c r="AA65" s="22"/>
      <c r="AB65" s="22"/>
    </row>
    <row r="66" spans="1:28"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22"/>
      <c r="Z66" s="22"/>
      <c r="AA66" s="22"/>
      <c r="AB66" s="22"/>
    </row>
    <row r="67" spans="1:28"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22"/>
      <c r="Z67" s="22"/>
      <c r="AA67" s="22"/>
      <c r="AB67" s="22"/>
    </row>
    <row r="68" spans="1:28"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22"/>
      <c r="Z68" s="22"/>
      <c r="AA68" s="22"/>
      <c r="AB68" s="22"/>
    </row>
    <row r="69" spans="1:28"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22"/>
      <c r="Z69" s="22"/>
      <c r="AA69" s="22"/>
      <c r="AB69" s="22"/>
    </row>
    <row r="70" spans="1:28"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22"/>
      <c r="Z70" s="22"/>
      <c r="AA70" s="22"/>
      <c r="AB70" s="22"/>
    </row>
    <row r="71" spans="1:28"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22"/>
      <c r="Z71" s="22"/>
      <c r="AA71" s="22"/>
      <c r="AB71" s="22"/>
    </row>
    <row r="72" spans="1:28"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22"/>
      <c r="Z72" s="22"/>
      <c r="AA72" s="22"/>
      <c r="AB72" s="22"/>
    </row>
    <row r="73" spans="1:28"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22"/>
      <c r="Z73" s="22"/>
      <c r="AA73" s="22"/>
      <c r="AB73" s="22"/>
    </row>
    <row r="74" spans="1:28"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22"/>
      <c r="Z74" s="22"/>
      <c r="AA74" s="22"/>
      <c r="AB74" s="22"/>
    </row>
    <row r="75" spans="1:28"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22"/>
      <c r="Z75" s="22"/>
      <c r="AA75" s="22"/>
      <c r="AB75" s="22"/>
    </row>
    <row r="76" spans="1:28"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22"/>
      <c r="Z76" s="22"/>
      <c r="AA76" s="22"/>
      <c r="AB76" s="22"/>
    </row>
    <row r="77" spans="1:28"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22"/>
      <c r="Z77" s="22"/>
      <c r="AA77" s="22"/>
      <c r="AB77" s="22"/>
    </row>
    <row r="78" spans="1:28"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22"/>
      <c r="Z78" s="22"/>
      <c r="AA78" s="22"/>
      <c r="AB78" s="22"/>
    </row>
    <row r="79" spans="1:28"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22"/>
      <c r="Z79" s="22"/>
      <c r="AA79" s="22"/>
      <c r="AB79" s="22"/>
    </row>
    <row r="80" spans="1:28"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22"/>
      <c r="Z80" s="22"/>
      <c r="AA80" s="22"/>
      <c r="AB80" s="22"/>
    </row>
    <row r="81" spans="1:28"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22"/>
      <c r="Z81" s="22"/>
      <c r="AA81" s="22"/>
      <c r="AB81" s="22"/>
    </row>
    <row r="82" spans="1:28"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22"/>
      <c r="Z82" s="22"/>
      <c r="AA82" s="22"/>
      <c r="AB82" s="22"/>
    </row>
    <row r="83" spans="1:28"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22"/>
      <c r="Z83" s="22"/>
      <c r="AA83" s="22"/>
      <c r="AB83" s="22"/>
    </row>
    <row r="84" spans="1:28"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22"/>
      <c r="Z84" s="22"/>
      <c r="AA84" s="22"/>
      <c r="AB84" s="22"/>
    </row>
    <row r="85" spans="1:28"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22"/>
      <c r="Z85" s="22"/>
      <c r="AA85" s="22"/>
      <c r="AB85" s="22"/>
    </row>
    <row r="86" spans="1:28"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22"/>
      <c r="Z86" s="22"/>
      <c r="AA86" s="22"/>
      <c r="AB86" s="22"/>
    </row>
    <row r="87" spans="1:28"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22"/>
      <c r="Z87" s="22"/>
      <c r="AA87" s="22"/>
      <c r="AB87" s="22"/>
    </row>
    <row r="88" spans="1:28"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22"/>
      <c r="Z88" s="22"/>
      <c r="AA88" s="22"/>
      <c r="AB88" s="22"/>
    </row>
    <row r="89" spans="1:28"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22"/>
      <c r="Z89" s="22"/>
      <c r="AA89" s="22"/>
      <c r="AB89" s="22"/>
    </row>
    <row r="90" spans="1:28"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22"/>
      <c r="Z90" s="22"/>
      <c r="AA90" s="22"/>
      <c r="AB90" s="22"/>
    </row>
    <row r="91" spans="1:28"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22"/>
      <c r="Z91" s="22"/>
      <c r="AA91" s="22"/>
      <c r="AB91" s="22"/>
    </row>
    <row r="92" spans="1:28"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22"/>
      <c r="Z92" s="22"/>
      <c r="AA92" s="22"/>
      <c r="AB92" s="22"/>
    </row>
    <row r="93" spans="1:28"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22"/>
      <c r="Z93" s="22"/>
      <c r="AA93" s="22"/>
      <c r="AB93" s="22"/>
    </row>
    <row r="94" spans="1:28"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22"/>
      <c r="Z94" s="22"/>
      <c r="AA94" s="22"/>
      <c r="AB94" s="22"/>
    </row>
    <row r="95" spans="1:28"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22"/>
      <c r="Z95" s="22"/>
      <c r="AA95" s="22"/>
      <c r="AB95" s="22"/>
    </row>
    <row r="96" spans="1:28"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22"/>
      <c r="Z96" s="22"/>
      <c r="AA96" s="22"/>
      <c r="AB96" s="22"/>
    </row>
    <row r="97" spans="1:28"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22"/>
      <c r="Z97" s="22"/>
      <c r="AA97" s="22"/>
      <c r="AB97" s="22"/>
    </row>
    <row r="98" spans="1:28"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22"/>
      <c r="Z98" s="22"/>
      <c r="AA98" s="22"/>
      <c r="AB98" s="22"/>
    </row>
    <row r="99" spans="1:28"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22"/>
      <c r="Z99" s="22"/>
      <c r="AA99" s="22"/>
      <c r="AB99" s="22"/>
    </row>
    <row r="100" spans="1:28"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22"/>
      <c r="Z100" s="22"/>
      <c r="AA100" s="22"/>
      <c r="AB100" s="22"/>
    </row>
    <row r="101" spans="1:28"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22"/>
      <c r="Z101" s="22"/>
      <c r="AA101" s="22"/>
      <c r="AB101" s="22"/>
    </row>
    <row r="102" spans="1:28"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22"/>
      <c r="Z102" s="22"/>
      <c r="AA102" s="22"/>
      <c r="AB102" s="22"/>
    </row>
    <row r="103" spans="1:28"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22"/>
      <c r="Z103" s="22"/>
      <c r="AA103" s="22"/>
      <c r="AB103" s="22"/>
    </row>
    <row r="104" spans="1:28"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22"/>
      <c r="Z104" s="22"/>
      <c r="AA104" s="22"/>
      <c r="AB104" s="22"/>
    </row>
    <row r="105" spans="1:28"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22"/>
      <c r="Z105" s="22"/>
      <c r="AA105" s="22"/>
      <c r="AB105" s="22"/>
    </row>
    <row r="106" spans="1:28"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22"/>
      <c r="Z106" s="22"/>
      <c r="AA106" s="22"/>
      <c r="AB106" s="22"/>
    </row>
    <row r="107" spans="1:28"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22"/>
      <c r="Z107" s="22"/>
      <c r="AA107" s="22"/>
      <c r="AB107" s="22"/>
    </row>
    <row r="108" spans="1:28"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22"/>
      <c r="Z108" s="22"/>
      <c r="AA108" s="22"/>
      <c r="AB108" s="22"/>
    </row>
    <row r="109" spans="1:28"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22"/>
      <c r="Z109" s="22"/>
      <c r="AA109" s="22"/>
      <c r="AB109" s="22"/>
    </row>
    <row r="110" spans="1:28"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22"/>
      <c r="Z110" s="22"/>
      <c r="AA110" s="22"/>
      <c r="AB110" s="22"/>
    </row>
    <row r="111" spans="1:28"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22"/>
      <c r="Z111" s="22"/>
      <c r="AA111" s="22"/>
      <c r="AB111" s="22"/>
    </row>
    <row r="112" spans="1:28"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22"/>
      <c r="Z112" s="22"/>
      <c r="AA112" s="22"/>
      <c r="AB112" s="22"/>
    </row>
    <row r="113" spans="1:28"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22"/>
      <c r="Z113" s="22"/>
      <c r="AA113" s="22"/>
      <c r="AB113" s="22"/>
    </row>
    <row r="114" spans="1:28"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22"/>
      <c r="Z114" s="22"/>
      <c r="AA114" s="22"/>
      <c r="AB114" s="22"/>
    </row>
    <row r="115" spans="1:28"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22"/>
      <c r="Z115" s="22"/>
      <c r="AA115" s="22"/>
      <c r="AB115" s="22"/>
    </row>
    <row r="116" spans="1:28"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22"/>
      <c r="Z116" s="22"/>
      <c r="AA116" s="22"/>
      <c r="AB116" s="22"/>
    </row>
    <row r="117" spans="1:28"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22"/>
      <c r="Z117" s="22"/>
      <c r="AA117" s="22"/>
      <c r="AB117" s="22"/>
    </row>
    <row r="118" spans="1:28"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22"/>
      <c r="Z118" s="22"/>
      <c r="AA118" s="22"/>
      <c r="AB118" s="22"/>
    </row>
    <row r="119" spans="1:28"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22"/>
      <c r="Z119" s="22"/>
      <c r="AA119" s="22"/>
      <c r="AB119" s="22"/>
    </row>
    <row r="120" spans="1:28"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22"/>
      <c r="Z120" s="22"/>
      <c r="AA120" s="22"/>
      <c r="AB120" s="22"/>
    </row>
    <row r="121" spans="1:28"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22"/>
      <c r="Z121" s="22"/>
      <c r="AA121" s="22"/>
      <c r="AB121" s="22"/>
    </row>
    <row r="122" spans="1:28"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22"/>
      <c r="Z122" s="22"/>
      <c r="AA122" s="22"/>
      <c r="AB122" s="22"/>
    </row>
    <row r="123" spans="1:28"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22"/>
      <c r="Z123" s="22"/>
      <c r="AA123" s="22"/>
      <c r="AB123" s="22"/>
    </row>
    <row r="124" spans="1:28"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22"/>
      <c r="Z124" s="22"/>
      <c r="AA124" s="22"/>
      <c r="AB124" s="22"/>
    </row>
    <row r="125" spans="1:28"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22"/>
      <c r="Z125" s="22"/>
      <c r="AA125" s="22"/>
      <c r="AB125" s="22"/>
    </row>
    <row r="126" spans="1:28"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22"/>
      <c r="Z126" s="22"/>
      <c r="AA126" s="22"/>
      <c r="AB126" s="22"/>
    </row>
    <row r="127" spans="1:28"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22"/>
      <c r="Z127" s="22"/>
      <c r="AA127" s="22"/>
      <c r="AB127" s="22"/>
    </row>
    <row r="128" spans="1:28"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22"/>
      <c r="Z128" s="22"/>
      <c r="AA128" s="22"/>
      <c r="AB128" s="22"/>
    </row>
    <row r="129" spans="1:28"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22"/>
      <c r="Z129" s="22"/>
      <c r="AA129" s="22"/>
      <c r="AB129" s="22"/>
    </row>
    <row r="130" spans="1:28"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22"/>
      <c r="Z130" s="22"/>
      <c r="AA130" s="22"/>
      <c r="AB130" s="22"/>
    </row>
    <row r="131" spans="1:28"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22"/>
      <c r="Z131" s="22"/>
      <c r="AA131" s="22"/>
      <c r="AB131" s="22"/>
    </row>
    <row r="132" spans="1:28"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22"/>
      <c r="Z132" s="22"/>
      <c r="AA132" s="22"/>
      <c r="AB132" s="22"/>
    </row>
    <row r="133" spans="1:28"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22"/>
      <c r="Z133" s="22"/>
      <c r="AA133" s="22"/>
      <c r="AB133" s="22"/>
    </row>
    <row r="134" spans="1:28"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22"/>
      <c r="Z134" s="22"/>
      <c r="AA134" s="22"/>
      <c r="AB134" s="22"/>
    </row>
    <row r="135" spans="1:28"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22"/>
      <c r="Z135" s="22"/>
      <c r="AA135" s="22"/>
      <c r="AB135" s="22"/>
    </row>
    <row r="136" spans="1:28"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22"/>
      <c r="Z136" s="22"/>
      <c r="AA136" s="22"/>
      <c r="AB136" s="22"/>
    </row>
    <row r="137" spans="1:28"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22"/>
      <c r="Z137" s="22"/>
      <c r="AA137" s="22"/>
      <c r="AB137" s="22"/>
    </row>
    <row r="138" spans="1:28"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22"/>
      <c r="Z138" s="22"/>
      <c r="AA138" s="22"/>
      <c r="AB138" s="22"/>
    </row>
    <row r="139" spans="1:28"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22"/>
      <c r="Z139" s="22"/>
      <c r="AA139" s="22"/>
      <c r="AB139" s="22"/>
    </row>
    <row r="140" spans="1:28"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22"/>
      <c r="Z140" s="22"/>
      <c r="AA140" s="22"/>
      <c r="AB140" s="22"/>
    </row>
    <row r="141" spans="1:28"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22"/>
      <c r="Z141" s="22"/>
      <c r="AA141" s="22"/>
      <c r="AB141" s="22"/>
    </row>
    <row r="142" spans="1:28"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22"/>
      <c r="Z142" s="22"/>
      <c r="AA142" s="22"/>
      <c r="AB142" s="22"/>
    </row>
    <row r="143" spans="1:28"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22"/>
      <c r="Z143" s="22"/>
      <c r="AA143" s="22"/>
      <c r="AB143" s="22"/>
    </row>
    <row r="144" spans="1:28"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22"/>
      <c r="Z144" s="22"/>
      <c r="AA144" s="22"/>
      <c r="AB144" s="22"/>
    </row>
    <row r="145" spans="1:28"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22"/>
      <c r="Z145" s="22"/>
      <c r="AA145" s="22"/>
      <c r="AB145" s="22"/>
    </row>
    <row r="146" spans="1:28"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22"/>
      <c r="Z146" s="22"/>
      <c r="AA146" s="22"/>
      <c r="AB146" s="22"/>
    </row>
    <row r="147" spans="1:28"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22"/>
      <c r="Z147" s="22"/>
      <c r="AA147" s="22"/>
      <c r="AB147" s="22"/>
    </row>
    <row r="148" spans="1:28"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22"/>
      <c r="Z148" s="22"/>
      <c r="AA148" s="22"/>
      <c r="AB148" s="22"/>
    </row>
    <row r="149" spans="1:28"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22"/>
      <c r="Z149" s="22"/>
      <c r="AA149" s="22"/>
      <c r="AB149" s="22"/>
    </row>
    <row r="150" spans="1:28"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22"/>
      <c r="Z150" s="22"/>
      <c r="AA150" s="22"/>
      <c r="AB150" s="22"/>
    </row>
    <row r="151" spans="1:28"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22"/>
      <c r="Z151" s="22"/>
      <c r="AA151" s="22"/>
      <c r="AB151" s="22"/>
    </row>
    <row r="152" spans="1:28"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22"/>
      <c r="Z152" s="22"/>
      <c r="AA152" s="22"/>
      <c r="AB152" s="22"/>
    </row>
    <row r="153" spans="1:28"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22"/>
      <c r="Z153" s="22"/>
      <c r="AA153" s="22"/>
      <c r="AB153" s="22"/>
    </row>
    <row r="154" spans="1:28"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22"/>
      <c r="Z154" s="22"/>
      <c r="AA154" s="22"/>
      <c r="AB154" s="22"/>
    </row>
    <row r="155" spans="1:28"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22"/>
      <c r="Z155" s="22"/>
      <c r="AA155" s="22"/>
      <c r="AB155" s="22"/>
    </row>
    <row r="156" spans="1:28"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22"/>
      <c r="Z156" s="22"/>
      <c r="AA156" s="22"/>
      <c r="AB156" s="22"/>
    </row>
    <row r="157" spans="1:28"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22"/>
      <c r="Z157" s="22"/>
      <c r="AA157" s="22"/>
      <c r="AB157" s="22"/>
    </row>
    <row r="158" spans="1:28"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22"/>
      <c r="Z158" s="22"/>
      <c r="AA158" s="22"/>
      <c r="AB158" s="22"/>
    </row>
    <row r="159" spans="1:28"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22"/>
      <c r="Z159" s="22"/>
      <c r="AA159" s="22"/>
      <c r="AB159" s="22"/>
    </row>
    <row r="160" spans="1:28"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22"/>
      <c r="Z160" s="22"/>
      <c r="AA160" s="22"/>
      <c r="AB160" s="22"/>
    </row>
    <row r="161" spans="1:28"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22"/>
      <c r="Z161" s="22"/>
      <c r="AA161" s="22"/>
      <c r="AB161" s="22"/>
    </row>
    <row r="162" spans="1:28"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22"/>
      <c r="Z162" s="22"/>
      <c r="AA162" s="22"/>
      <c r="AB162" s="22"/>
    </row>
    <row r="163" spans="1:28"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22"/>
      <c r="Z163" s="22"/>
      <c r="AA163" s="22"/>
      <c r="AB163" s="22"/>
    </row>
    <row r="164" spans="1:28"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22"/>
      <c r="Z164" s="22"/>
      <c r="AA164" s="22"/>
      <c r="AB164" s="22"/>
    </row>
    <row r="165" spans="1:28"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22"/>
      <c r="Z165" s="22"/>
      <c r="AA165" s="22"/>
      <c r="AB165" s="22"/>
    </row>
    <row r="166" spans="1:28"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22"/>
      <c r="Z166" s="22"/>
      <c r="AA166" s="22"/>
      <c r="AB166" s="22"/>
    </row>
    <row r="167" spans="1:28"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22"/>
      <c r="Z167" s="22"/>
      <c r="AA167" s="22"/>
      <c r="AB167" s="22"/>
    </row>
    <row r="168" spans="1:28"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22"/>
      <c r="Z168" s="22"/>
      <c r="AA168" s="22"/>
      <c r="AB168" s="22"/>
    </row>
    <row r="169" spans="1:28"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22"/>
      <c r="Z169" s="22"/>
      <c r="AA169" s="22"/>
      <c r="AB169" s="22"/>
    </row>
    <row r="170" spans="1:28"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22"/>
      <c r="Z170" s="22"/>
      <c r="AA170" s="22"/>
      <c r="AB170" s="22"/>
    </row>
    <row r="171" spans="1:28"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22"/>
      <c r="Z171" s="22"/>
      <c r="AA171" s="22"/>
      <c r="AB171" s="22"/>
    </row>
    <row r="172" spans="1:28"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22"/>
      <c r="Z172" s="22"/>
      <c r="AA172" s="22"/>
      <c r="AB172" s="22"/>
    </row>
    <row r="173" spans="1:28"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22"/>
      <c r="Z173" s="22"/>
      <c r="AA173" s="22"/>
      <c r="AB173" s="22"/>
    </row>
    <row r="174" spans="1:28"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22"/>
      <c r="Z174" s="22"/>
      <c r="AA174" s="22"/>
      <c r="AB174" s="22"/>
    </row>
    <row r="175" spans="1:28"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22"/>
      <c r="Z175" s="22"/>
      <c r="AA175" s="22"/>
      <c r="AB175" s="22"/>
    </row>
    <row r="176" spans="1:28"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22"/>
      <c r="Z176" s="22"/>
      <c r="AA176" s="22"/>
      <c r="AB176" s="22"/>
    </row>
    <row r="177" spans="1:28"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22"/>
      <c r="Z177" s="22"/>
      <c r="AA177" s="22"/>
      <c r="AB177" s="22"/>
    </row>
    <row r="178" spans="1:28"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22"/>
      <c r="Z178" s="22"/>
      <c r="AA178" s="22"/>
      <c r="AB178" s="22"/>
    </row>
    <row r="179" spans="1:28"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22"/>
      <c r="Z179" s="22"/>
      <c r="AA179" s="22"/>
      <c r="AB179" s="22"/>
    </row>
    <row r="180" spans="1:28"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22"/>
      <c r="Z180" s="22"/>
      <c r="AA180" s="22"/>
      <c r="AB180" s="22"/>
    </row>
    <row r="181" spans="1:28"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22"/>
      <c r="Z181" s="22"/>
      <c r="AA181" s="22"/>
      <c r="AB181" s="22"/>
    </row>
    <row r="182" spans="1:28"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22"/>
      <c r="Z182" s="22"/>
      <c r="AA182" s="22"/>
      <c r="AB182" s="22"/>
    </row>
    <row r="183" spans="1:28"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22"/>
      <c r="Z183" s="22"/>
      <c r="AA183" s="22"/>
      <c r="AB183" s="22"/>
    </row>
    <row r="184" spans="1:28"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22"/>
      <c r="Z184" s="22"/>
      <c r="AA184" s="22"/>
      <c r="AB184" s="22"/>
    </row>
    <row r="185" spans="1:28"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22"/>
      <c r="Z185" s="22"/>
      <c r="AA185" s="22"/>
      <c r="AB185" s="22"/>
    </row>
    <row r="186" spans="1:28"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22"/>
      <c r="Z186" s="22"/>
      <c r="AA186" s="22"/>
      <c r="AB186" s="22"/>
    </row>
    <row r="187" spans="1:28"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22"/>
      <c r="Z187" s="22"/>
      <c r="AA187" s="22"/>
      <c r="AB187" s="22"/>
    </row>
    <row r="188" spans="1:28"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22"/>
      <c r="Z188" s="22"/>
      <c r="AA188" s="22"/>
      <c r="AB188" s="22"/>
    </row>
    <row r="189" spans="1:28"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22"/>
      <c r="Z189" s="22"/>
      <c r="AA189" s="22"/>
      <c r="AB189" s="22"/>
    </row>
    <row r="190" spans="1:28"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22"/>
      <c r="Z190" s="22"/>
      <c r="AA190" s="22"/>
      <c r="AB190" s="22"/>
    </row>
    <row r="191" spans="1:28"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22"/>
      <c r="Z191" s="22"/>
      <c r="AA191" s="22"/>
      <c r="AB191" s="22"/>
    </row>
    <row r="192" spans="1:28"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22"/>
      <c r="Z192" s="22"/>
      <c r="AA192" s="22"/>
      <c r="AB192" s="22"/>
    </row>
    <row r="193" spans="1:28"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22"/>
      <c r="Z193" s="22"/>
      <c r="AA193" s="22"/>
      <c r="AB193" s="22"/>
    </row>
    <row r="194" spans="1:28"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22"/>
      <c r="Z194" s="22"/>
      <c r="AA194" s="22"/>
      <c r="AB194" s="22"/>
    </row>
    <row r="195" spans="1:28"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22"/>
      <c r="Z195" s="22"/>
      <c r="AA195" s="22"/>
      <c r="AB195" s="22"/>
    </row>
    <row r="196" spans="1:28"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22"/>
      <c r="Z196" s="22"/>
      <c r="AA196" s="22"/>
      <c r="AB196" s="22"/>
    </row>
    <row r="197" spans="1:28"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22"/>
      <c r="Z197" s="22"/>
      <c r="AA197" s="22"/>
      <c r="AB197" s="22"/>
    </row>
    <row r="198" spans="1:28"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22"/>
      <c r="Z198" s="22"/>
      <c r="AA198" s="22"/>
      <c r="AB198" s="22"/>
    </row>
    <row r="199" spans="1:28"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22"/>
      <c r="Z199" s="22"/>
      <c r="AA199" s="22"/>
      <c r="AB199" s="22"/>
    </row>
    <row r="200" spans="1:28"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22"/>
      <c r="Z200" s="22"/>
      <c r="AA200" s="22"/>
      <c r="AB200" s="22"/>
    </row>
    <row r="201" spans="1:28"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22"/>
      <c r="Z201" s="22"/>
      <c r="AA201" s="22"/>
      <c r="AB201" s="22"/>
    </row>
    <row r="202" spans="1:28"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22"/>
      <c r="Z202" s="22"/>
      <c r="AA202" s="22"/>
      <c r="AB202" s="22"/>
    </row>
    <row r="203" spans="1:28"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22"/>
      <c r="Z203" s="22"/>
      <c r="AA203" s="22"/>
      <c r="AB203" s="22"/>
    </row>
    <row r="204" spans="1:28"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22"/>
      <c r="Z204" s="22"/>
      <c r="AA204" s="22"/>
      <c r="AB204" s="22"/>
    </row>
    <row r="205" spans="1:28"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22"/>
      <c r="Z205" s="22"/>
      <c r="AA205" s="22"/>
      <c r="AB205" s="22"/>
    </row>
    <row r="206" spans="1:28"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22"/>
      <c r="Z206" s="22"/>
      <c r="AA206" s="22"/>
      <c r="AB206" s="22"/>
    </row>
    <row r="207" spans="1:28"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22"/>
      <c r="Z207" s="22"/>
      <c r="AA207" s="22"/>
      <c r="AB207" s="22"/>
    </row>
    <row r="208" spans="1:28"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22"/>
      <c r="Z208" s="22"/>
      <c r="AA208" s="22"/>
      <c r="AB208" s="22"/>
    </row>
    <row r="209" spans="1:28"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22"/>
      <c r="Z209" s="22"/>
      <c r="AA209" s="22"/>
      <c r="AB209" s="22"/>
    </row>
    <row r="210" spans="1:28"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22"/>
      <c r="Z210" s="22"/>
      <c r="AA210" s="22"/>
      <c r="AB210" s="22"/>
    </row>
    <row r="211" spans="1:28"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22"/>
      <c r="Z211" s="22"/>
      <c r="AA211" s="22"/>
      <c r="AB211" s="22"/>
    </row>
    <row r="212" spans="1:28"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22"/>
      <c r="Z212" s="22"/>
      <c r="AA212" s="22"/>
      <c r="AB212" s="22"/>
    </row>
    <row r="213" spans="1:28"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22"/>
      <c r="Z213" s="22"/>
      <c r="AA213" s="22"/>
      <c r="AB213" s="22"/>
    </row>
    <row r="214" spans="1:28"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22"/>
      <c r="Z214" s="22"/>
      <c r="AA214" s="22"/>
      <c r="AB214" s="22"/>
    </row>
    <row r="215" spans="1:28"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22"/>
      <c r="Z215" s="22"/>
      <c r="AA215" s="22"/>
      <c r="AB215" s="22"/>
    </row>
    <row r="216" spans="1:28"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22"/>
      <c r="Z216" s="22"/>
      <c r="AA216" s="22"/>
      <c r="AB216" s="22"/>
    </row>
    <row r="217" spans="1:28"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22"/>
      <c r="Z217" s="22"/>
      <c r="AA217" s="22"/>
      <c r="AB217" s="22"/>
    </row>
    <row r="218" spans="1:28"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22"/>
      <c r="Z218" s="22"/>
      <c r="AA218" s="22"/>
      <c r="AB218" s="22"/>
    </row>
    <row r="219" spans="1:28"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22"/>
      <c r="Z219" s="22"/>
      <c r="AA219" s="22"/>
      <c r="AB219" s="22"/>
    </row>
    <row r="220" spans="1:28"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22"/>
      <c r="Z220" s="22"/>
      <c r="AA220" s="22"/>
      <c r="AB220" s="22"/>
    </row>
    <row r="221" spans="1:28"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22"/>
      <c r="Z221" s="22"/>
      <c r="AA221" s="22"/>
      <c r="AB221" s="22"/>
    </row>
    <row r="222" spans="1:28"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22"/>
      <c r="Z222" s="22"/>
      <c r="AA222" s="22"/>
      <c r="AB222" s="22"/>
    </row>
    <row r="223" spans="1:28"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22"/>
      <c r="Z223" s="22"/>
      <c r="AA223" s="22"/>
      <c r="AB223" s="22"/>
    </row>
    <row r="224" spans="1:28" ht="12.75"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row>
    <row r="225" spans="1:28" ht="12.75"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row>
    <row r="226" spans="1:28" ht="12.75"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row>
    <row r="227" spans="1:28" ht="12.75"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row>
    <row r="228" spans="1:28" ht="12.75"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row>
    <row r="229" spans="1:28" ht="12.75"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row>
    <row r="230" spans="1:28" ht="12.75"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row>
    <row r="231" spans="1:28" ht="12.75"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row>
    <row r="232" spans="1:28" ht="12.75"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row>
    <row r="233" spans="1:28" ht="12.75"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row>
    <row r="234" spans="1:28" ht="12.75"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row>
    <row r="235" spans="1:28" ht="12.7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row>
    <row r="236" spans="1:28" ht="12.7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row>
    <row r="237" spans="1:28" ht="12.7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row>
    <row r="238" spans="1:28" ht="12.7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row>
    <row r="239" spans="1:28" ht="12.7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row>
    <row r="240" spans="1:28" ht="12.7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row>
    <row r="241" spans="1:28" ht="12.7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row>
    <row r="242" spans="1:28" ht="12.7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row>
    <row r="243" spans="1:28" ht="12.7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row>
    <row r="244" spans="1:28" ht="12.7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row>
    <row r="245" spans="1:28" ht="12.7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row>
    <row r="246" spans="1:28" ht="12.7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row>
    <row r="247" spans="1:28" ht="12.7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row>
    <row r="248" spans="1:28" ht="12.7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row>
    <row r="249" spans="1:28" ht="12.7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row>
    <row r="250" spans="1:28" ht="12.7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row>
    <row r="251" spans="1:28" ht="12.7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row>
    <row r="252" spans="1:28" ht="12.7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row>
    <row r="253" spans="1:28" ht="12.7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row>
    <row r="254" spans="1:28" ht="12.7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row>
    <row r="255" spans="1:28" ht="12.7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row>
    <row r="256" spans="1:28" ht="12.7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row>
    <row r="257" spans="1:28" ht="12.7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row>
    <row r="258" spans="1:28" ht="12.7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row>
    <row r="259" spans="1:28" ht="12.7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row>
    <row r="260" spans="1:28" ht="12.7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row>
    <row r="261" spans="1:28" ht="12.7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row>
    <row r="262" spans="1:28" ht="12.7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row>
    <row r="263" spans="1:28" ht="12.7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row>
    <row r="264" spans="1:28" ht="12.7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row>
    <row r="265" spans="1:28" ht="12.7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row>
    <row r="266" spans="1:28" ht="12.7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row>
    <row r="267" spans="1:28" ht="12.7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row>
    <row r="268" spans="1:28" ht="12.7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row>
    <row r="269" spans="1:28" ht="12.7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row>
    <row r="270" spans="1:28" ht="12.7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row>
    <row r="271" spans="1:28" ht="12.7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row>
    <row r="272" spans="1:28" ht="12.7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row>
    <row r="273" spans="1:28" ht="12.7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row>
    <row r="274" spans="1:28" ht="12.7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row>
    <row r="275" spans="1:28" ht="12.7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row>
    <row r="276" spans="1:28" ht="12.7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row>
    <row r="277" spans="1:28" ht="12.7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row>
    <row r="278" spans="1:28" ht="12.7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row>
    <row r="279" spans="1:28" ht="12.7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row>
    <row r="280" spans="1:28" ht="12.7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row>
    <row r="281" spans="1:28" ht="12.7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row>
    <row r="282" spans="1:28" ht="12.7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row>
    <row r="283" spans="1:28" ht="12.7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row>
    <row r="284" spans="1:28" ht="12.7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row>
    <row r="285" spans="1:28" ht="12.7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row>
    <row r="286" spans="1:28" ht="12.7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row>
    <row r="287" spans="1:28" ht="12.7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row>
    <row r="288" spans="1:28" ht="12.7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row>
    <row r="289" spans="1:28" ht="12.7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row>
    <row r="290" spans="1:28" ht="12.7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row>
    <row r="291" spans="1:28" ht="12.7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row>
    <row r="292" spans="1:28" ht="12.7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row>
    <row r="293" spans="1:28" ht="12.7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row>
    <row r="294" spans="1:28" ht="12.7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row>
    <row r="295" spans="1:28" ht="12.7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row>
    <row r="296" spans="1:28" ht="12.7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row>
    <row r="297" spans="1:28" ht="12.7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row>
    <row r="298" spans="1:28" ht="12.7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row>
    <row r="299" spans="1:28" ht="12.7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row>
    <row r="300" spans="1:28" ht="12.7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row>
    <row r="301" spans="1:28" ht="12.7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row>
    <row r="302" spans="1:28" ht="12.7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row>
    <row r="303" spans="1:28" ht="12.7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row>
    <row r="304" spans="1:28" ht="12.7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row>
    <row r="305" spans="1:28" ht="12.7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row>
    <row r="306" spans="1:28" ht="12.7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row>
    <row r="307" spans="1:28" ht="12.7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row>
    <row r="308" spans="1:28" ht="12.7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row>
    <row r="309" spans="1:28" ht="12.7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row>
    <row r="310" spans="1:28" ht="12.7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row>
    <row r="311" spans="1:28" ht="12.7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row>
    <row r="312" spans="1:28" ht="12.7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row>
    <row r="313" spans="1:28" ht="12.7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row>
    <row r="314" spans="1:28" ht="12.7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row>
    <row r="315" spans="1:28" ht="12.7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row>
    <row r="316" spans="1:28" ht="12.7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row>
    <row r="317" spans="1:28" ht="12.7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row>
    <row r="318" spans="1:28" ht="12.7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row>
    <row r="319" spans="1:28" ht="12.7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row>
    <row r="320" spans="1:28" ht="12.7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row>
    <row r="321" spans="1:28" ht="12.7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row>
    <row r="322" spans="1:28" ht="12.7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row>
    <row r="323" spans="1:28" ht="12.7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row>
    <row r="324" spans="1:28" ht="12.7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row>
    <row r="325" spans="1:28" ht="12.7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row>
    <row r="326" spans="1:28" ht="12.7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row>
    <row r="327" spans="1:28" ht="12.7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row>
    <row r="328" spans="1:28" ht="12.7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row>
    <row r="329" spans="1:28" ht="12.7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row>
    <row r="330" spans="1:28" ht="12.7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row>
    <row r="331" spans="1:28" ht="12.7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row>
    <row r="332" spans="1:28" ht="12.7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row>
    <row r="333" spans="1:28" ht="12.7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row>
    <row r="334" spans="1:28" ht="12.7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row>
    <row r="335" spans="1:28" ht="12.7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row>
    <row r="336" spans="1:28" ht="12.7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row>
    <row r="337" spans="1:28" ht="12.7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row>
    <row r="338" spans="1:28" ht="12.7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row>
    <row r="339" spans="1:28" ht="12.7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row>
    <row r="340" spans="1:28" ht="12.7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row>
    <row r="341" spans="1:28" ht="12.7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row>
    <row r="342" spans="1:28" ht="12.7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row>
    <row r="343" spans="1:28" ht="12.7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row>
    <row r="344" spans="1:28" ht="12.7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row>
    <row r="345" spans="1:28" ht="12.7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row>
    <row r="346" spans="1:28" ht="12.7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row>
    <row r="347" spans="1:28" ht="12.7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row>
    <row r="348" spans="1:28" ht="12.7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row>
    <row r="349" spans="1:28" ht="12.7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row>
    <row r="350" spans="1:28" ht="12.7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row>
    <row r="351" spans="1:28" ht="12.7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row>
    <row r="352" spans="1:28" ht="12.7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row>
    <row r="353" spans="1:28" ht="12.7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row>
    <row r="354" spans="1:28" ht="12.7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row>
    <row r="355" spans="1:28" ht="12.7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row>
    <row r="356" spans="1:28" ht="12.7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row>
    <row r="357" spans="1:28" ht="12.7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row>
    <row r="358" spans="1:28" ht="12.7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row>
    <row r="359" spans="1:28" ht="12.7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row>
    <row r="360" spans="1:28" ht="12.7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row>
    <row r="361" spans="1:28" ht="12.7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row>
    <row r="362" spans="1:28" ht="12.7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row>
    <row r="363" spans="1:28" ht="12.7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row>
    <row r="364" spans="1:28" ht="12.7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row>
    <row r="365" spans="1:28" ht="12.7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row>
    <row r="366" spans="1:28" ht="12.7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row>
    <row r="367" spans="1:28" ht="12.7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row>
    <row r="368" spans="1:28" ht="12.7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row>
    <row r="369" spans="1:28" ht="12.7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row>
    <row r="370" spans="1:28" ht="12.7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row>
    <row r="371" spans="1:28" ht="12.7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row>
    <row r="372" spans="1:28" ht="12.7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row>
    <row r="373" spans="1:28" ht="12.7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row>
    <row r="374" spans="1:28" ht="12.7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row>
    <row r="375" spans="1:28" ht="12.7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row>
    <row r="376" spans="1:28" ht="12.7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row>
    <row r="377" spans="1:28" ht="12.7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row>
    <row r="378" spans="1:28" ht="12.7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row>
    <row r="379" spans="1:28" ht="12.7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row>
    <row r="380" spans="1:28" ht="12.7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row>
    <row r="381" spans="1:28" ht="12.7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row>
    <row r="382" spans="1:28" ht="12.7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row>
    <row r="383" spans="1:28" ht="12.7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row>
    <row r="384" spans="1:28" ht="12.7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row>
    <row r="385" spans="1:28" ht="12.7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row>
    <row r="386" spans="1:28" ht="12.7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row>
    <row r="387" spans="1:28" ht="12.7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row>
    <row r="388" spans="1:28" ht="12.7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row>
    <row r="389" spans="1:28" ht="12.7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row>
    <row r="390" spans="1:28" ht="12.7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row>
    <row r="391" spans="1:28" ht="12.7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row>
    <row r="392" spans="1:28" ht="12.7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row>
    <row r="393" spans="1:28" ht="12.7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row>
    <row r="394" spans="1:28" ht="12.7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row>
    <row r="395" spans="1:28" ht="12.7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row>
    <row r="396" spans="1:28" ht="12.7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row>
    <row r="397" spans="1:28" ht="12.7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row>
    <row r="398" spans="1:28" ht="12.7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row>
    <row r="399" spans="1:28" ht="12.7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row>
    <row r="400" spans="1:28" ht="12.7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row>
    <row r="401" spans="1:28" ht="12.7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row>
    <row r="402" spans="1:28" ht="12.7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row>
    <row r="403" spans="1:28" ht="12.7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row>
    <row r="404" spans="1:28" ht="12.7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row>
    <row r="405" spans="1:28" ht="12.7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row>
    <row r="406" spans="1:28" ht="12.7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row>
    <row r="407" spans="1:28" ht="12.7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row>
    <row r="408" spans="1:28" ht="12.7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row>
    <row r="409" spans="1:28" ht="12.7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row>
    <row r="410" spans="1:28" ht="12.7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row>
    <row r="411" spans="1:28" ht="12.7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row>
    <row r="412" spans="1:28" ht="12.7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row>
    <row r="413" spans="1:28" ht="12.7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row>
    <row r="414" spans="1:28" ht="12.7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row>
    <row r="415" spans="1:28" ht="12.7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row>
    <row r="416" spans="1:28" ht="12.7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row>
    <row r="417" spans="1:28" ht="12.7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row>
    <row r="418" spans="1:28" ht="12.7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row>
    <row r="419" spans="1:28" ht="12.7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row>
    <row r="420" spans="1:28" ht="12.7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row>
    <row r="421" spans="1:28" ht="12.7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row>
    <row r="422" spans="1:28" ht="12.7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row>
    <row r="423" spans="1:28" ht="12.7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row>
    <row r="424" spans="1:28" ht="12.7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row>
    <row r="425" spans="1:28" ht="12.7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row>
    <row r="426" spans="1:28" ht="12.7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row>
    <row r="427" spans="1:28" ht="12.7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row>
    <row r="428" spans="1:28" ht="12.7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row>
    <row r="429" spans="1:28" ht="12.7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row>
    <row r="430" spans="1:28" ht="12.7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row>
    <row r="431" spans="1:28" ht="12.7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row>
    <row r="432" spans="1:28" ht="12.7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row>
    <row r="433" spans="1:28" ht="12.7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row>
    <row r="434" spans="1:28" ht="12.7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row>
    <row r="435" spans="1:28" ht="12.7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row>
    <row r="436" spans="1:28" ht="12.7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row>
    <row r="437" spans="1:28" ht="12.7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row>
    <row r="438" spans="1:28" ht="12.7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row>
    <row r="439" spans="1:28" ht="12.7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row>
    <row r="440" spans="1:28" ht="12.7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row>
    <row r="441" spans="1:28" ht="12.7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row>
    <row r="442" spans="1:28" ht="12.7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row>
    <row r="443" spans="1:28" ht="12.7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row>
    <row r="444" spans="1:28" ht="12.7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row>
    <row r="445" spans="1:28" ht="12.7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row>
    <row r="446" spans="1:28" ht="12.7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row>
    <row r="447" spans="1:28" ht="12.7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row>
    <row r="448" spans="1:28" ht="12.7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row>
    <row r="449" spans="1:28" ht="12.7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row>
    <row r="450" spans="1:28" ht="12.7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row>
    <row r="451" spans="1:28" ht="12.7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row>
    <row r="452" spans="1:28" ht="12.7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row>
    <row r="453" spans="1:28" ht="12.7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row>
    <row r="454" spans="1:28" ht="12.7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row>
    <row r="455" spans="1:28" ht="12.7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row>
    <row r="456" spans="1:28" ht="12.7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row>
    <row r="457" spans="1:28" ht="12.7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row>
    <row r="458" spans="1:28" ht="12.7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row>
    <row r="459" spans="1:28" ht="12.7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row>
    <row r="460" spans="1:28" ht="12.7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row>
    <row r="461" spans="1:28" ht="12.7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row>
    <row r="462" spans="1:28" ht="12.7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row>
    <row r="463" spans="1:28" ht="12.7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row>
    <row r="464" spans="1:28" ht="12.7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row>
    <row r="465" spans="1:28" ht="12.7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row>
    <row r="466" spans="1:28" ht="12.7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row>
    <row r="467" spans="1:28" ht="12.7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row>
    <row r="468" spans="1:28" ht="12.7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row>
    <row r="469" spans="1:28" ht="12.7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row>
    <row r="470" spans="1:28" ht="12.7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row>
    <row r="471" spans="1:28" ht="12.7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row>
    <row r="472" spans="1:28" ht="12.7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row>
    <row r="473" spans="1:28" ht="12.7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row>
    <row r="474" spans="1:28" ht="12.7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row>
    <row r="475" spans="1:28" ht="12.7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row>
    <row r="476" spans="1:28" ht="12.7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row>
    <row r="477" spans="1:28" ht="12.7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row>
    <row r="478" spans="1:28" ht="12.7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row>
    <row r="479" spans="1:28" ht="12.7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row>
    <row r="480" spans="1:28" ht="12.7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row>
    <row r="481" spans="1:28" ht="12.7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row>
    <row r="482" spans="1:28" ht="12.7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row>
    <row r="483" spans="1:28" ht="12.7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row>
    <row r="484" spans="1:28" ht="12.7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row>
    <row r="485" spans="1:28" ht="12.7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row>
    <row r="486" spans="1:28" ht="12.7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row>
    <row r="487" spans="1:28" ht="12.7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row>
    <row r="488" spans="1:28" ht="12.7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row>
    <row r="489" spans="1:28" ht="12.7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row>
    <row r="490" spans="1:28" ht="12.7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row>
    <row r="491" spans="1:28" ht="12.7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row>
    <row r="492" spans="1:28" ht="12.7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row>
    <row r="493" spans="1:28" ht="12.7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row>
    <row r="494" spans="1:28" ht="12.7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row>
    <row r="495" spans="1:28" ht="12.7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row>
    <row r="496" spans="1:28" ht="12.7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row>
    <row r="497" spans="1:28" ht="12.7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row>
    <row r="498" spans="1:28" ht="12.7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row>
    <row r="499" spans="1:28" ht="12.7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row>
    <row r="500" spans="1:28" ht="12.7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row>
    <row r="501" spans="1:28" ht="12.7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row>
    <row r="502" spans="1:28" ht="12.7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row>
    <row r="503" spans="1:28" ht="12.7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row>
    <row r="504" spans="1:28" ht="12.7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row>
    <row r="505" spans="1:28" ht="12.7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row>
    <row r="506" spans="1:28" ht="12.7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row>
    <row r="507" spans="1:28" ht="12.7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row>
    <row r="508" spans="1:28" ht="12.7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row>
    <row r="509" spans="1:28" ht="12.7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row>
    <row r="510" spans="1:28" ht="12.7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row>
    <row r="511" spans="1:28" ht="12.7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row>
    <row r="512" spans="1:28" ht="12.7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row>
    <row r="513" spans="1:28" ht="12.7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row>
    <row r="514" spans="1:28" ht="12.7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row>
    <row r="515" spans="1:28" ht="12.7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row>
    <row r="516" spans="1:28" ht="12.7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row>
    <row r="517" spans="1:28" ht="12.7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row>
    <row r="518" spans="1:28" ht="12.7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row>
    <row r="519" spans="1:28" ht="12.7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row>
    <row r="520" spans="1:28" ht="12.7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row>
    <row r="521" spans="1:28" ht="12.7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row>
    <row r="522" spans="1:28" ht="12.7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row>
    <row r="523" spans="1:28" ht="12.7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row>
    <row r="524" spans="1:28" ht="12.7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row>
    <row r="525" spans="1:28" ht="12.7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row>
    <row r="526" spans="1:28" ht="12.7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row>
    <row r="527" spans="1:28" ht="12.7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row>
    <row r="528" spans="1:28" ht="12.7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row>
    <row r="529" spans="1:28" ht="12.7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row>
    <row r="530" spans="1:28" ht="12.7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row>
    <row r="531" spans="1:28" ht="12.7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row>
    <row r="532" spans="1:28" ht="12.7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row>
    <row r="533" spans="1:28" ht="12.7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row>
    <row r="534" spans="1:28" ht="12.7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row>
    <row r="535" spans="1:28" ht="12.7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row>
    <row r="536" spans="1:28" ht="12.7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row>
    <row r="537" spans="1:28" ht="12.7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row>
    <row r="538" spans="1:28" ht="12.7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row>
    <row r="539" spans="1:28" ht="12.7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row>
    <row r="540" spans="1:28" ht="12.7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row>
    <row r="541" spans="1:28" ht="12.7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row>
    <row r="542" spans="1:28" ht="12.7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row>
    <row r="543" spans="1:28" ht="12.7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row>
    <row r="544" spans="1:28" ht="12.7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row>
    <row r="545" spans="1:28" ht="12.7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row>
    <row r="546" spans="1:28" ht="12.7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row>
    <row r="547" spans="1:28" ht="12.7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row>
    <row r="548" spans="1:28" ht="12.7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row>
    <row r="549" spans="1:28" ht="12.7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row>
    <row r="550" spans="1:28" ht="12.7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row>
    <row r="551" spans="1:28" ht="12.7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row>
    <row r="552" spans="1:28" ht="12.7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row>
    <row r="553" spans="1:28" ht="12.7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row>
    <row r="554" spans="1:28" ht="12.7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row>
    <row r="555" spans="1:28" ht="12.7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row>
    <row r="556" spans="1:28" ht="12.7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row>
    <row r="557" spans="1:28" ht="12.7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row>
    <row r="558" spans="1:28" ht="12.7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row>
    <row r="559" spans="1:28" ht="12.7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row>
    <row r="560" spans="1:28" ht="12.7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row>
    <row r="561" spans="1:28" ht="12.7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row>
    <row r="562" spans="1:28" ht="12.7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row>
    <row r="563" spans="1:28" ht="12.7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row>
    <row r="564" spans="1:28" ht="12.7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row>
    <row r="565" spans="1:28" ht="12.7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row>
    <row r="566" spans="1:28" ht="12.7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row>
    <row r="567" spans="1:28" ht="12.7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row>
    <row r="568" spans="1:28" ht="12.7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row>
    <row r="569" spans="1:28" ht="12.7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row>
    <row r="570" spans="1:28" ht="12.7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row>
    <row r="571" spans="1:28" ht="12.7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row>
    <row r="572" spans="1:28" ht="12.7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row>
    <row r="573" spans="1:28" ht="12.7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row>
    <row r="574" spans="1:28" ht="12.7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row>
    <row r="575" spans="1:28" ht="12.7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row>
    <row r="576" spans="1:28" ht="12.7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row>
    <row r="577" spans="1:28" ht="12.7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row>
    <row r="578" spans="1:28" ht="12.7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row>
    <row r="579" spans="1:28" ht="12.7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row>
    <row r="580" spans="1:28" ht="12.7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row>
    <row r="581" spans="1:28" ht="12.7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row>
    <row r="582" spans="1:28" ht="12.7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row>
    <row r="583" spans="1:28" ht="12.7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row>
    <row r="584" spans="1:28" ht="12.7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row>
    <row r="585" spans="1:28" ht="12.7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row>
    <row r="586" spans="1:28" ht="12.7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row>
    <row r="587" spans="1:28" ht="12.7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row>
    <row r="588" spans="1:28" ht="12.7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row>
    <row r="589" spans="1:28" ht="12.7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row>
    <row r="590" spans="1:28" ht="12.7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row>
    <row r="591" spans="1:28" ht="12.7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row>
    <row r="592" spans="1:28" ht="12.7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row>
    <row r="593" spans="1:28" ht="12.7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row>
    <row r="594" spans="1:28" ht="12.7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row>
    <row r="595" spans="1:28" ht="12.7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row>
    <row r="596" spans="1:28" ht="12.7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row>
    <row r="597" spans="1:28" ht="12.7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row>
    <row r="598" spans="1:28" ht="12.7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row>
    <row r="599" spans="1:28" ht="12.7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row>
    <row r="600" spans="1:28" ht="12.7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row>
    <row r="601" spans="1:28" ht="12.7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row>
    <row r="602" spans="1:28" ht="12.7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row>
    <row r="603" spans="1:28" ht="12.7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row>
    <row r="604" spans="1:28" ht="12.7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row>
    <row r="605" spans="1:28" ht="12.7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row>
    <row r="606" spans="1:28" ht="12.7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row>
    <row r="607" spans="1:28" ht="12.7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row>
    <row r="608" spans="1:28" ht="12.7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row>
    <row r="609" spans="1:28" ht="12.7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row>
    <row r="610" spans="1:28" ht="12.7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row>
    <row r="611" spans="1:28" ht="12.7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row>
    <row r="612" spans="1:28" ht="12.7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row>
    <row r="613" spans="1:28" ht="12.7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row>
    <row r="614" spans="1:28" ht="12.7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row>
    <row r="615" spans="1:28" ht="12.7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row>
    <row r="616" spans="1:28" ht="12.7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row>
    <row r="617" spans="1:28" ht="12.7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row>
    <row r="618" spans="1:28" ht="12.7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row>
    <row r="619" spans="1:28" ht="12.7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row>
    <row r="620" spans="1:28" ht="12.7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row>
    <row r="621" spans="1:28" ht="12.7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row>
    <row r="622" spans="1:28" ht="12.7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row>
    <row r="623" spans="1:28" ht="12.7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row>
    <row r="624" spans="1:28" ht="12.7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row>
    <row r="625" spans="1:28" ht="12.7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row>
    <row r="626" spans="1:28" ht="12.7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row>
    <row r="627" spans="1:28" ht="12.7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row>
    <row r="628" spans="1:28" ht="12.7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row>
    <row r="629" spans="1:28" ht="12.7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row>
    <row r="630" spans="1:28" ht="12.7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row>
    <row r="631" spans="1:28" ht="12.7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row>
    <row r="632" spans="1:28" ht="12.7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row>
    <row r="633" spans="1:28" ht="12.7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row>
    <row r="634" spans="1:28" ht="12.7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row>
    <row r="635" spans="1:28" ht="12.7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row>
    <row r="636" spans="1:28" ht="12.7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row>
    <row r="637" spans="1:28" ht="12.7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row>
    <row r="638" spans="1:28" ht="12.7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row>
    <row r="639" spans="1:28" ht="12.7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row>
    <row r="640" spans="1:28" ht="12.7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row>
    <row r="641" spans="1:28" ht="12.7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row>
    <row r="642" spans="1:28" ht="12.7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row>
    <row r="643" spans="1:28" ht="12.7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row>
    <row r="644" spans="1:28" ht="12.7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row>
    <row r="645" spans="1:28" ht="12.7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row>
    <row r="646" spans="1:28" ht="12.7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row>
    <row r="647" spans="1:28" ht="12.7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row>
    <row r="648" spans="1:28" ht="12.7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row>
    <row r="649" spans="1:28" ht="12.7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row>
    <row r="650" spans="1:28" ht="12.7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row>
    <row r="651" spans="1:28" ht="12.7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row>
    <row r="652" spans="1:28" ht="12.7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row>
    <row r="653" spans="1:28" ht="12.7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row>
    <row r="654" spans="1:28" ht="12.7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row>
    <row r="655" spans="1:28" ht="12.7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row>
    <row r="656" spans="1:28" ht="12.7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row>
    <row r="657" spans="1:28" ht="12.7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row>
    <row r="658" spans="1:28" ht="12.7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row>
    <row r="659" spans="1:28" ht="12.7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row>
    <row r="660" spans="1:28" ht="12.7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row>
    <row r="661" spans="1:28" ht="12.7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row>
    <row r="662" spans="1:28" ht="12.7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row>
    <row r="663" spans="1:28" ht="12.7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row>
    <row r="664" spans="1:28" ht="12.7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row>
    <row r="665" spans="1:28" ht="12.7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row>
    <row r="666" spans="1:28" ht="12.7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row>
    <row r="667" spans="1:28" ht="12.7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row>
    <row r="668" spans="1:28" ht="12.7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row>
    <row r="669" spans="1:28" ht="12.7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row>
    <row r="670" spans="1:28" ht="12.7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row>
    <row r="671" spans="1:28" ht="12.7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row>
    <row r="672" spans="1:28" ht="12.7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row>
    <row r="673" spans="1:28" ht="12.7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row>
    <row r="674" spans="1:28" ht="12.7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row>
    <row r="675" spans="1:28" ht="12.7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row>
    <row r="676" spans="1:28" ht="12.7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row>
    <row r="677" spans="1:28" ht="12.7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row>
    <row r="678" spans="1:28" ht="12.7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row>
    <row r="679" spans="1:28" ht="12.7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row>
    <row r="680" spans="1:28" ht="12.7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row>
    <row r="681" spans="1:28" ht="12.7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row>
    <row r="682" spans="1:28" ht="12.7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row>
    <row r="683" spans="1:28" ht="12.7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row>
    <row r="684" spans="1:28" ht="12.7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row>
    <row r="685" spans="1:28" ht="12.7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row>
    <row r="686" spans="1:28" ht="12.7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row>
    <row r="687" spans="1:28" ht="12.7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row>
    <row r="688" spans="1:28" ht="12.7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row>
    <row r="689" spans="1:28" ht="12.7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row>
    <row r="690" spans="1:28" ht="12.7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row>
    <row r="691" spans="1:28" ht="12.7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row>
    <row r="692" spans="1:28" ht="12.7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row>
    <row r="693" spans="1:28" ht="12.7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row>
    <row r="694" spans="1:28" ht="12.7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row>
    <row r="695" spans="1:28" ht="12.7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row>
    <row r="696" spans="1:28" ht="12.7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row>
    <row r="697" spans="1:28" ht="12.7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row>
    <row r="698" spans="1:28" ht="12.7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row>
    <row r="699" spans="1:28" ht="12.7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row>
    <row r="700" spans="1:28" ht="12.7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row>
    <row r="701" spans="1:28" ht="12.7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row>
    <row r="702" spans="1:28" ht="12.7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row>
    <row r="703" spans="1:28" ht="12.7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row>
    <row r="704" spans="1:28" ht="12.7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row>
    <row r="705" spans="1:28" ht="12.7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row>
    <row r="706" spans="1:28" ht="12.7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row>
    <row r="707" spans="1:28" ht="12.7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row>
    <row r="708" spans="1:28" ht="12.7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row>
    <row r="709" spans="1:28" ht="12.7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row>
    <row r="710" spans="1:28" ht="12.7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row>
    <row r="711" spans="1:28" ht="12.7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row>
    <row r="712" spans="1:28" ht="12.7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row>
    <row r="713" spans="1:28" ht="12.7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row>
    <row r="714" spans="1:28" ht="12.7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row>
    <row r="715" spans="1:28" ht="12.7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row>
    <row r="716" spans="1:28" ht="12.7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row>
    <row r="717" spans="1:28" ht="12.7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row>
    <row r="718" spans="1:28" ht="12.7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row>
    <row r="719" spans="1:28" ht="12.7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row>
    <row r="720" spans="1:28" ht="12.7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row>
    <row r="721" spans="1:28" ht="12.7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row>
    <row r="722" spans="1:28" ht="12.7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row>
    <row r="723" spans="1:28" ht="12.7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row>
    <row r="724" spans="1:28" ht="12.7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row>
    <row r="725" spans="1:28" ht="12.7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row>
    <row r="726" spans="1:28" ht="12.7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row>
    <row r="727" spans="1:28" ht="12.7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row>
    <row r="728" spans="1:28" ht="12.7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row>
    <row r="729" spans="1:28" ht="12.7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row>
    <row r="730" spans="1:28" ht="12.7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row>
    <row r="731" spans="1:28" ht="12.7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row>
    <row r="732" spans="1:28" ht="12.7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row>
    <row r="733" spans="1:28" ht="12.7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row>
    <row r="734" spans="1:28" ht="12.7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row>
    <row r="735" spans="1:28" ht="12.7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row>
    <row r="736" spans="1:28" ht="12.7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row>
    <row r="737" spans="1:28" ht="12.7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row>
    <row r="738" spans="1:28" ht="12.7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row>
    <row r="739" spans="1:28" ht="12.7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row>
    <row r="740" spans="1:28" ht="12.7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row>
    <row r="741" spans="1:28" ht="12.7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row>
    <row r="742" spans="1:28" ht="12.7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row>
    <row r="743" spans="1:28" ht="12.7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row>
    <row r="744" spans="1:28" ht="12.7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row>
    <row r="745" spans="1:28" ht="12.7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row>
    <row r="746" spans="1:28" ht="12.7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row>
    <row r="747" spans="1:28" ht="12.7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row>
    <row r="748" spans="1:28" ht="12.7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row>
    <row r="749" spans="1:28" ht="12.7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row>
    <row r="750" spans="1:28" ht="12.7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row>
    <row r="751" spans="1:28" ht="12.7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row>
    <row r="752" spans="1:28" ht="12.7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row>
    <row r="753" spans="1:28" ht="12.7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row>
    <row r="754" spans="1:28" ht="12.7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row>
    <row r="755" spans="1:28" ht="12.7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row>
    <row r="756" spans="1:28" ht="12.7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row>
    <row r="757" spans="1:28" ht="12.7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row>
    <row r="758" spans="1:28" ht="12.7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row>
    <row r="759" spans="1:28" ht="12.7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row>
    <row r="760" spans="1:28" ht="12.7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row>
    <row r="761" spans="1:28" ht="12.7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row>
    <row r="762" spans="1:28" ht="12.7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row>
    <row r="763" spans="1:28" ht="12.7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row>
    <row r="764" spans="1:28" ht="12.7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row>
    <row r="765" spans="1:28" ht="12.7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row>
    <row r="766" spans="1:28" ht="12.7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row>
    <row r="767" spans="1:28" ht="12.7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row>
    <row r="768" spans="1:28" ht="12.7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row>
    <row r="769" spans="1:28" ht="12.7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row>
    <row r="770" spans="1:28" ht="12.7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row>
    <row r="771" spans="1:28" ht="12.7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row>
    <row r="772" spans="1:28" ht="12.7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row>
    <row r="773" spans="1:28" ht="12.7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row>
    <row r="774" spans="1:28" ht="12.7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row>
    <row r="775" spans="1:28" ht="12.7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row>
    <row r="776" spans="1:28" ht="12.7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row>
    <row r="777" spans="1:28" ht="12.7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row>
    <row r="778" spans="1:28" ht="12.7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row>
    <row r="779" spans="1:28" ht="12.7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row>
    <row r="780" spans="1:28" ht="12.7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row>
    <row r="781" spans="1:28" ht="12.7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row>
    <row r="782" spans="1:28" ht="12.7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row>
    <row r="783" spans="1:28" ht="12.7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row>
    <row r="784" spans="1:28" ht="12.7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row>
    <row r="785" spans="1:28" ht="12.7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row>
    <row r="786" spans="1:28" ht="12.7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row>
    <row r="787" spans="1:28" ht="12.7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row>
    <row r="788" spans="1:28" ht="12.7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row>
    <row r="789" spans="1:28" ht="12.7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row>
    <row r="790" spans="1:28" ht="12.7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row>
    <row r="791" spans="1:28" ht="12.7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row>
    <row r="792" spans="1:28" ht="12.7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row>
    <row r="793" spans="1:28" ht="12.7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row>
    <row r="794" spans="1:28" ht="12.7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row>
    <row r="795" spans="1:28" ht="12.7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row>
    <row r="796" spans="1:28" ht="12.7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row>
    <row r="797" spans="1:28" ht="12.7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row>
    <row r="798" spans="1:28" ht="12.7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row>
    <row r="799" spans="1:28" ht="12.7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row>
    <row r="800" spans="1:28" ht="12.7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row>
    <row r="801" spans="1:28" ht="12.7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row>
    <row r="802" spans="1:28" ht="12.7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row>
    <row r="803" spans="1:28" ht="12.7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row>
    <row r="804" spans="1:28" ht="12.7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row>
    <row r="805" spans="1:28" ht="12.7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row>
    <row r="806" spans="1:28" ht="12.7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row>
    <row r="807" spans="1:28" ht="12.7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row>
    <row r="808" spans="1:28" ht="12.7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row>
    <row r="809" spans="1:28" ht="12.7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row>
    <row r="810" spans="1:28" ht="12.7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row>
    <row r="811" spans="1:28" ht="12.7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row>
    <row r="812" spans="1:28" ht="12.7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row>
    <row r="813" spans="1:28" ht="12.7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row>
    <row r="814" spans="1:28" ht="12.7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row>
    <row r="815" spans="1:28" ht="12.7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row>
    <row r="816" spans="1:28" ht="12.7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row>
    <row r="817" spans="1:28" ht="12.7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row>
    <row r="818" spans="1:28" ht="12.7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row>
    <row r="819" spans="1:28" ht="12.7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row>
    <row r="820" spans="1:28" ht="12.7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row>
    <row r="821" spans="1:28" ht="12.7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row>
    <row r="822" spans="1:28" ht="12.7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row>
    <row r="823" spans="1:28" ht="12.7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row>
    <row r="824" spans="1:28" ht="12.7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row>
    <row r="825" spans="1:28" ht="12.7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row>
    <row r="826" spans="1:28" ht="12.7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row>
    <row r="827" spans="1:28" ht="12.7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row>
    <row r="828" spans="1:28" ht="12.7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row>
    <row r="829" spans="1:28" ht="12.7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row>
    <row r="830" spans="1:28" ht="12.7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row>
    <row r="831" spans="1:28" ht="12.7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row>
    <row r="832" spans="1:28" ht="12.7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row>
    <row r="833" spans="1:28" ht="12.7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row>
    <row r="834" spans="1:28" ht="12.7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row>
    <row r="835" spans="1:28" ht="12.7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row>
    <row r="836" spans="1:28" ht="12.7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row>
    <row r="837" spans="1:28" ht="12.7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row>
    <row r="838" spans="1:28" ht="12.7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row>
    <row r="839" spans="1:28" ht="12.7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row>
    <row r="840" spans="1:28" ht="12.7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row>
    <row r="841" spans="1:28" ht="12.7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row>
    <row r="842" spans="1:28" ht="12.7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row>
    <row r="843" spans="1:28" ht="12.7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row>
    <row r="844" spans="1:28" ht="12.7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row>
    <row r="845" spans="1:28" ht="12.7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row>
    <row r="846" spans="1:28" ht="12.7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row>
    <row r="847" spans="1:28" ht="12.7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row>
    <row r="848" spans="1:28" ht="12.7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row>
    <row r="849" spans="1:28" ht="12.7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row>
    <row r="850" spans="1:28" ht="12.7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row>
    <row r="851" spans="1:28" ht="12.7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row>
    <row r="852" spans="1:28" ht="12.7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row>
    <row r="853" spans="1:28" ht="12.7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row>
    <row r="854" spans="1:28" ht="12.7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row>
    <row r="855" spans="1:28" ht="12.7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row>
    <row r="856" spans="1:28" ht="12.7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row>
    <row r="857" spans="1:28" ht="12.7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row>
    <row r="858" spans="1:28" ht="12.7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row>
    <row r="859" spans="1:28" ht="12.7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row>
    <row r="860" spans="1:28" ht="12.7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row>
    <row r="861" spans="1:28" ht="12.7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row>
    <row r="862" spans="1:28" ht="12.7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row>
    <row r="863" spans="1:28" ht="12.7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row>
    <row r="864" spans="1:28" ht="12.7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row>
    <row r="865" spans="1:28" ht="12.7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row>
    <row r="866" spans="1:28" ht="12.7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row>
    <row r="867" spans="1:28" ht="12.7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row>
    <row r="868" spans="1:28" ht="12.7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row>
    <row r="869" spans="1:28" ht="12.7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row>
    <row r="870" spans="1:28" ht="12.7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row>
    <row r="871" spans="1:28" ht="12.7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row>
    <row r="872" spans="1:28" ht="12.7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row>
    <row r="873" spans="1:28" ht="12.7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row>
    <row r="874" spans="1:28" ht="12.7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row>
    <row r="875" spans="1:28" ht="12.7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row>
    <row r="876" spans="1:28" ht="12.7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row>
    <row r="877" spans="1:28" ht="12.7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row>
    <row r="878" spans="1:28" ht="12.7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row>
    <row r="879" spans="1:28" ht="12.7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row>
    <row r="880" spans="1:28" ht="12.7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row>
    <row r="881" spans="1:28" ht="12.7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row>
    <row r="882" spans="1:28" ht="12.7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row>
    <row r="883" spans="1:28" ht="12.7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row>
    <row r="884" spans="1:28" ht="12.7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row>
    <row r="885" spans="1:28" ht="12.7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row>
    <row r="886" spans="1:28" ht="12.7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row>
    <row r="887" spans="1:28" ht="12.7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row>
    <row r="888" spans="1:28" ht="12.7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row>
    <row r="889" spans="1:28" ht="12.7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row>
    <row r="890" spans="1:28" ht="12.7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row>
    <row r="891" spans="1:28" ht="12.7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row>
    <row r="892" spans="1:28" ht="12.7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row>
    <row r="893" spans="1:28" ht="12.7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row>
    <row r="894" spans="1:28" ht="12.7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row>
    <row r="895" spans="1:28" ht="12.7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row>
    <row r="896" spans="1:28" ht="12.7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row>
    <row r="897" spans="1:28" ht="12.7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row>
    <row r="898" spans="1:28" ht="12.7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row>
    <row r="899" spans="1:28" ht="12.7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row>
    <row r="900" spans="1:28" ht="12.7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row>
    <row r="901" spans="1:28" ht="12.7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row>
    <row r="902" spans="1:28" ht="12.7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row>
    <row r="903" spans="1:28" ht="12.7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row>
    <row r="904" spans="1:28" ht="12.7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row>
    <row r="905" spans="1:28" ht="12.7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row>
    <row r="906" spans="1:28" ht="12.7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row>
    <row r="907" spans="1:28" ht="12.7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row>
    <row r="908" spans="1:28" ht="12.7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row>
    <row r="909" spans="1:28" ht="12.7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row>
    <row r="910" spans="1:28" ht="12.7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row>
    <row r="911" spans="1:28" ht="12.7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row>
    <row r="912" spans="1:28" ht="12.7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row>
    <row r="913" spans="1:28" ht="12.7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row>
    <row r="914" spans="1:28" ht="12.7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row>
    <row r="915" spans="1:28" ht="12.7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row>
    <row r="916" spans="1:28" ht="12.7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row>
    <row r="917" spans="1:28" ht="12.7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row>
    <row r="918" spans="1:28" ht="12.7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row>
    <row r="919" spans="1:28" ht="12.7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row>
    <row r="920" spans="1:28" ht="12.7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row>
    <row r="921" spans="1:28" ht="12.7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row>
    <row r="922" spans="1:28" ht="12.7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row>
    <row r="923" spans="1:28" ht="12.7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row>
    <row r="924" spans="1:28" ht="12.7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row>
    <row r="925" spans="1:28" ht="12.7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row>
    <row r="926" spans="1:28" ht="12.7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row>
    <row r="927" spans="1:28" ht="12.7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row>
    <row r="928" spans="1:28" ht="12.7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row>
    <row r="929" spans="1:28" ht="12.7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row>
    <row r="930" spans="1:28" ht="12.7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row>
    <row r="931" spans="1:28" ht="12.7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row>
    <row r="932" spans="1:28" ht="12.7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row>
    <row r="933" spans="1:28" ht="12.7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row>
    <row r="934" spans="1:28" ht="12.7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row>
    <row r="935" spans="1:28" ht="12.7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row>
    <row r="936" spans="1:28" ht="12.7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row>
    <row r="937" spans="1:28" ht="12.7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row>
    <row r="938" spans="1:28" ht="12.7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row>
    <row r="939" spans="1:28" ht="12.7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row>
    <row r="940" spans="1:28" ht="12.7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row>
    <row r="941" spans="1:28" ht="12.7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row>
    <row r="942" spans="1:28" ht="12.7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row>
    <row r="943" spans="1:28" ht="12.7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row>
    <row r="944" spans="1:28" ht="12.7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row>
    <row r="945" spans="1:28" ht="12.7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row>
    <row r="946" spans="1:28" ht="12.7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row>
    <row r="947" spans="1:28" ht="12.7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row>
    <row r="948" spans="1:28" ht="12.7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row>
    <row r="949" spans="1:28" ht="12.7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row>
    <row r="950" spans="1:28" ht="12.7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row>
    <row r="951" spans="1:28" ht="12.7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row>
    <row r="952" spans="1:28" ht="12.7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row>
    <row r="953" spans="1:28" ht="12.7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row>
    <row r="954" spans="1:28" ht="12.7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row>
    <row r="955" spans="1:28" ht="12.7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row>
    <row r="956" spans="1:28" ht="12.7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row>
    <row r="957" spans="1:28" ht="12.7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row>
    <row r="958" spans="1:28" ht="12.7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row>
    <row r="959" spans="1:28" ht="12.7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row>
    <row r="960" spans="1:28" ht="12.7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row>
    <row r="961" spans="1:28" ht="12.7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row>
    <row r="962" spans="1:28" ht="12.7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row>
    <row r="963" spans="1:28" ht="12.7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row>
    <row r="964" spans="1:28" ht="12.7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row>
    <row r="965" spans="1:28" ht="12.75"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row>
    <row r="966" spans="1:28" ht="12.75"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row>
    <row r="967" spans="1:28" ht="12.75"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row>
    <row r="968" spans="1:28" ht="12.75"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row>
    <row r="969" spans="1:28" ht="12.75"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row>
    <row r="970" spans="1:28" ht="12.75"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row>
    <row r="971" spans="1:28" ht="12.75"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row>
    <row r="972" spans="1:28" ht="12.75"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row>
    <row r="973" spans="1:28" ht="12.75"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row>
    <row r="974" spans="1:28" ht="12.75"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row>
    <row r="975" spans="1:28" ht="12.75"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row>
    <row r="976" spans="1:28" ht="12.75"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row>
    <row r="977" spans="1:28" ht="12.75"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row>
    <row r="978" spans="1:28" ht="12.75"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row>
    <row r="979" spans="1:28" ht="12.75"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row>
    <row r="980" spans="1:28" ht="12.75"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row>
    <row r="981" spans="1:28" ht="12.75"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row>
    <row r="982" spans="1:28" ht="12.75"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row>
    <row r="983" spans="1:28" ht="12.75"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row>
    <row r="984" spans="1:28" ht="12.75"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row>
    <row r="985" spans="1:28" ht="12.75"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row>
    <row r="986" spans="1:28" ht="12.75"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row>
    <row r="987" spans="1:28" ht="12.75"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row>
    <row r="988" spans="1:28" ht="12.75"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row>
    <row r="989" spans="1:28" ht="12.75"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row>
    <row r="990" spans="1:28" ht="12.75"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row>
    <row r="991" spans="1:28" ht="12.75"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row>
    <row r="992" spans="1:28" ht="12.75" customHeight="1">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row>
    <row r="993" spans="1:28" ht="12.75" customHeight="1">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row>
    <row r="994" spans="1:28" ht="12.75" customHeight="1">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row>
    <row r="995" spans="1:28" ht="12.75" customHeight="1">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row>
    <row r="996" spans="1:28" ht="12.75" customHeight="1">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row>
    <row r="997" spans="1:28" ht="12.75" customHeight="1">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row>
    <row r="998" spans="1:28" ht="12.75" customHeight="1">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row>
    <row r="999" spans="1:28" ht="12.75" customHeight="1">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row>
    <row r="1000" spans="1:28" ht="12.75" customHeight="1">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row>
  </sheetData>
  <mergeCells count="1">
    <mergeCell ref="B5:G5"/>
  </mergeCells>
  <conditionalFormatting sqref="D23">
    <cfRule type="cellIs" dxfId="1284" priority="1" operator="equal">
      <formula>"SI"</formula>
    </cfRule>
    <cfRule type="cellIs" dxfId="1283" priority="2" operator="equal">
      <formula>"NO"</formula>
    </cfRule>
  </conditionalFormatting>
  <conditionalFormatting sqref="E19">
    <cfRule type="expression" dxfId="1282" priority="3">
      <formula>LEN(TRIM(F19))&gt;0</formula>
    </cfRule>
  </conditionalFormatting>
  <dataValidations count="1">
    <dataValidation type="list" allowBlank="1" showInputMessage="1" showErrorMessage="1" prompt="Error - Debe seleccionar un tipo dentro del desplegable." sqref="D8:D17" xr:uid="{00000000-0002-0000-0300-000000000000}">
      <formula1>"--,Página Web,Documento no web"</formula1>
    </dataValidation>
  </dataValidations>
  <hyperlinks>
    <hyperlink ref="F9" r:id="rId1" xr:uid="{ACD3EDA9-98AF-874C-94FC-C6A2D35B154A}"/>
    <hyperlink ref="F10" r:id="rId2" xr:uid="{22053B61-986D-6A42-B7D0-730F944D8C09}"/>
  </hyperlinks>
  <pageMargins left="0.7" right="0.7" top="0.75" bottom="0.75" header="0" footer="0"/>
  <pageSetup orientation="portrait"/>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0300-000001000000}">
          <x14:formula1>
            <xm:f>'DATA - Oculta'!$O$9:$O$21</xm:f>
          </x14:formula1>
          <xm:sqref>E8:E17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I1000"/>
  <sheetViews>
    <sheetView workbookViewId="0"/>
  </sheetViews>
  <sheetFormatPr baseColWidth="10" defaultColWidth="12.6640625" defaultRowHeight="15" customHeight="1"/>
  <cols>
    <col min="1" max="1" width="6.33203125" customWidth="1"/>
    <col min="2" max="2" width="16.1640625" customWidth="1"/>
    <col min="3" max="3" width="64.1640625" customWidth="1"/>
    <col min="4" max="4" width="18.33203125" customWidth="1"/>
    <col min="5" max="5" width="6.33203125" customWidth="1"/>
    <col min="6" max="6" width="16.5" customWidth="1"/>
    <col min="7" max="7" width="14.6640625" customWidth="1"/>
    <col min="8" max="8" width="12.5" customWidth="1"/>
    <col min="9" max="9" width="11.6640625" customWidth="1"/>
    <col min="10" max="10" width="17.33203125" customWidth="1"/>
    <col min="11" max="11" width="14.5" customWidth="1"/>
    <col min="12" max="12" width="12.5" customWidth="1"/>
    <col min="13" max="13" width="15.5" customWidth="1"/>
    <col min="14" max="14" width="12.33203125" customWidth="1"/>
    <col min="15" max="15" width="12.5" customWidth="1"/>
    <col min="16" max="16" width="19.5" customWidth="1"/>
    <col min="17" max="17" width="6.83203125" customWidth="1"/>
    <col min="18" max="18" width="4.6640625" customWidth="1"/>
    <col min="19" max="19" width="12.83203125" customWidth="1"/>
    <col min="20" max="20" width="12.1640625" customWidth="1"/>
    <col min="21" max="21" width="6.6640625" customWidth="1"/>
    <col min="22" max="22" width="5.5" customWidth="1"/>
    <col min="23" max="23" width="12" customWidth="1"/>
    <col min="24" max="24" width="11.83203125" customWidth="1"/>
    <col min="25" max="25" width="7.33203125" customWidth="1"/>
    <col min="26" max="35" width="14.5" customWidth="1"/>
  </cols>
  <sheetData>
    <row r="1" spans="1:35" ht="14.25" customHeight="1">
      <c r="A1" s="63"/>
      <c r="B1" s="64"/>
      <c r="C1" s="64"/>
      <c r="D1" s="65"/>
      <c r="E1" s="66"/>
      <c r="F1" s="18"/>
      <c r="G1" s="18"/>
      <c r="H1" s="18"/>
      <c r="I1" s="18"/>
      <c r="J1" s="18"/>
      <c r="K1" s="18"/>
      <c r="L1" s="18"/>
      <c r="M1" s="18"/>
      <c r="N1" s="18"/>
      <c r="O1" s="18"/>
      <c r="P1" s="18"/>
      <c r="Q1" s="18"/>
      <c r="R1" s="18"/>
      <c r="S1" s="18"/>
      <c r="T1" s="18"/>
      <c r="U1" s="18"/>
      <c r="V1" s="18"/>
      <c r="W1" s="18"/>
      <c r="X1" s="18"/>
      <c r="Y1" s="18"/>
      <c r="Z1" s="18"/>
      <c r="AA1" s="22"/>
      <c r="AB1" s="22"/>
      <c r="AC1" s="22"/>
      <c r="AD1" s="22"/>
      <c r="AE1" s="22"/>
      <c r="AF1" s="22"/>
      <c r="AG1" s="22"/>
      <c r="AH1" s="22"/>
      <c r="AI1" s="22"/>
    </row>
    <row r="2" spans="1:35" ht="27" customHeight="1">
      <c r="A2" s="63"/>
      <c r="B2" s="19" t="s">
        <v>0</v>
      </c>
      <c r="C2" s="22"/>
      <c r="D2" s="65"/>
      <c r="E2" s="66"/>
      <c r="F2" s="22"/>
      <c r="G2" s="22"/>
      <c r="H2" s="22"/>
      <c r="I2" s="22"/>
      <c r="J2" s="22"/>
      <c r="K2" s="22"/>
      <c r="L2" s="22"/>
      <c r="M2" s="22"/>
      <c r="N2" s="22"/>
      <c r="O2" s="22"/>
      <c r="P2" s="18"/>
      <c r="Q2" s="18"/>
      <c r="R2" s="18"/>
      <c r="S2" s="18"/>
      <c r="T2" s="18"/>
      <c r="U2" s="18"/>
      <c r="V2" s="18"/>
      <c r="W2" s="18"/>
      <c r="X2" s="18"/>
      <c r="Y2" s="18"/>
      <c r="Z2" s="18"/>
      <c r="AA2" s="22"/>
      <c r="AB2" s="22"/>
      <c r="AC2" s="22"/>
      <c r="AD2" s="22"/>
      <c r="AE2" s="22"/>
      <c r="AF2" s="22"/>
      <c r="AG2" s="22"/>
      <c r="AH2" s="22"/>
      <c r="AI2" s="22"/>
    </row>
    <row r="3" spans="1:35" ht="26.25" customHeight="1">
      <c r="A3" s="63"/>
      <c r="B3" s="20" t="s">
        <v>2</v>
      </c>
      <c r="C3" s="22"/>
      <c r="D3" s="65"/>
      <c r="E3" s="66"/>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ht="26.25" customHeight="1">
      <c r="A4" s="63"/>
      <c r="B4" s="1"/>
      <c r="C4" s="21"/>
      <c r="D4" s="22"/>
      <c r="E4" s="22"/>
      <c r="F4" s="22"/>
      <c r="G4" s="22"/>
      <c r="H4" s="22"/>
      <c r="I4" s="22"/>
      <c r="J4" s="22"/>
      <c r="K4" s="18"/>
      <c r="L4" s="22"/>
      <c r="M4" s="22"/>
      <c r="N4" s="18"/>
      <c r="O4" s="18"/>
      <c r="P4" s="22"/>
      <c r="Q4" s="22"/>
      <c r="R4" s="22"/>
      <c r="S4" s="22"/>
      <c r="T4" s="22"/>
      <c r="U4" s="22"/>
      <c r="V4" s="22"/>
      <c r="W4" s="22"/>
      <c r="X4" s="22"/>
      <c r="Y4" s="22"/>
      <c r="Z4" s="22"/>
      <c r="AA4" s="22"/>
      <c r="AB4" s="22"/>
      <c r="AC4" s="22"/>
      <c r="AD4" s="22"/>
      <c r="AE4" s="22"/>
      <c r="AF4" s="22"/>
      <c r="AG4" s="22"/>
      <c r="AH4" s="22"/>
      <c r="AI4" s="22"/>
    </row>
    <row r="5" spans="1:35" ht="27.75" customHeight="1">
      <c r="A5" s="63"/>
      <c r="B5" s="8" t="s">
        <v>78</v>
      </c>
      <c r="C5" s="8"/>
      <c r="D5" s="67"/>
      <c r="E5" s="68"/>
      <c r="F5" s="67"/>
      <c r="G5" s="67"/>
      <c r="H5" s="67"/>
      <c r="I5" s="67"/>
      <c r="J5" s="67"/>
      <c r="K5" s="67"/>
      <c r="L5" s="67"/>
      <c r="M5" s="67"/>
      <c r="N5" s="23"/>
      <c r="O5" s="23"/>
      <c r="P5" s="22"/>
      <c r="Q5" s="22"/>
      <c r="R5" s="22"/>
      <c r="S5" s="22"/>
      <c r="T5" s="22"/>
      <c r="U5" s="22"/>
      <c r="V5" s="22"/>
      <c r="W5" s="22"/>
      <c r="X5" s="22"/>
      <c r="Y5" s="22"/>
      <c r="Z5" s="22"/>
      <c r="AA5" s="31"/>
      <c r="AB5" s="31"/>
      <c r="AC5" s="31"/>
      <c r="AD5" s="31"/>
      <c r="AE5" s="31"/>
      <c r="AF5" s="31"/>
      <c r="AG5" s="31"/>
      <c r="AH5" s="31"/>
      <c r="AI5" s="31"/>
    </row>
    <row r="6" spans="1:35" ht="11.25" customHeight="1">
      <c r="A6" s="63"/>
      <c r="B6" s="69"/>
      <c r="C6" s="69"/>
      <c r="D6" s="69"/>
      <c r="E6" s="70"/>
      <c r="F6" s="69"/>
      <c r="G6" s="69"/>
      <c r="H6" s="69"/>
      <c r="I6" s="69"/>
      <c r="J6" s="69"/>
      <c r="K6" s="69"/>
      <c r="L6" s="69"/>
      <c r="M6" s="69"/>
      <c r="N6" s="18"/>
      <c r="O6" s="18"/>
      <c r="P6" s="22"/>
      <c r="Q6" s="22"/>
      <c r="R6" s="22"/>
      <c r="S6" s="22"/>
      <c r="T6" s="22"/>
      <c r="U6" s="22"/>
      <c r="V6" s="22"/>
      <c r="W6" s="22"/>
      <c r="X6" s="22"/>
      <c r="Y6" s="22"/>
      <c r="Z6" s="22"/>
      <c r="AA6" s="22"/>
      <c r="AB6" s="22"/>
      <c r="AC6" s="22"/>
      <c r="AD6" s="22"/>
      <c r="AE6" s="22"/>
      <c r="AF6" s="22"/>
      <c r="AG6" s="22"/>
      <c r="AH6" s="22"/>
      <c r="AI6" s="22"/>
    </row>
    <row r="7" spans="1:35" ht="12.75" customHeight="1">
      <c r="A7" s="63"/>
      <c r="B7" s="18"/>
      <c r="C7" s="18"/>
      <c r="D7" s="18"/>
      <c r="E7" s="66"/>
      <c r="F7" s="18"/>
      <c r="G7" s="18"/>
      <c r="H7" s="18"/>
      <c r="I7" s="18"/>
      <c r="J7" s="18"/>
      <c r="K7" s="18"/>
      <c r="L7" s="18"/>
      <c r="M7" s="18"/>
      <c r="N7" s="18"/>
      <c r="O7" s="18"/>
      <c r="P7" s="22"/>
      <c r="Q7" s="22"/>
      <c r="R7" s="22"/>
      <c r="S7" s="22"/>
      <c r="T7" s="22"/>
      <c r="U7" s="22"/>
      <c r="V7" s="22"/>
      <c r="W7" s="22"/>
      <c r="X7" s="22"/>
      <c r="Y7" s="22"/>
      <c r="Z7" s="22"/>
      <c r="AA7" s="22"/>
      <c r="AB7" s="22"/>
      <c r="AC7" s="22"/>
      <c r="AD7" s="22"/>
      <c r="AE7" s="22"/>
      <c r="AF7" s="22"/>
      <c r="AG7" s="22"/>
      <c r="AH7" s="22"/>
      <c r="AI7" s="22"/>
    </row>
    <row r="8" spans="1:35" ht="18.75" customHeight="1">
      <c r="A8" s="63"/>
      <c r="B8" s="71" t="s">
        <v>79</v>
      </c>
      <c r="C8" s="18"/>
      <c r="D8" s="66"/>
      <c r="E8" s="66"/>
      <c r="F8" s="18"/>
      <c r="G8" s="18"/>
      <c r="H8" s="18"/>
      <c r="I8" s="18"/>
      <c r="J8" s="18"/>
      <c r="K8" s="18"/>
      <c r="L8" s="18"/>
      <c r="M8" s="18"/>
      <c r="N8" s="18"/>
      <c r="O8" s="18"/>
      <c r="P8" s="22"/>
      <c r="Q8" s="22"/>
      <c r="R8" s="22"/>
      <c r="S8" s="22"/>
      <c r="T8" s="22"/>
      <c r="U8" s="22"/>
      <c r="V8" s="22"/>
      <c r="W8" s="22"/>
      <c r="X8" s="22"/>
      <c r="Y8" s="22"/>
      <c r="Z8" s="22"/>
      <c r="AA8" s="22"/>
      <c r="AB8" s="22"/>
      <c r="AC8" s="22"/>
      <c r="AD8" s="22"/>
      <c r="AE8" s="22"/>
      <c r="AF8" s="22"/>
      <c r="AG8" s="22"/>
      <c r="AH8" s="22"/>
      <c r="AI8" s="22"/>
    </row>
    <row r="9" spans="1:35" ht="30" customHeight="1">
      <c r="A9" s="63"/>
      <c r="B9" s="251" t="s">
        <v>80</v>
      </c>
      <c r="C9" s="239"/>
      <c r="D9" s="239"/>
      <c r="E9" s="239"/>
      <c r="F9" s="239"/>
      <c r="G9" s="239"/>
      <c r="H9" s="239"/>
      <c r="I9" s="239"/>
      <c r="J9" s="239"/>
      <c r="K9" s="239"/>
      <c r="L9" s="239"/>
      <c r="M9" s="240"/>
      <c r="N9" s="18"/>
      <c r="O9" s="18"/>
      <c r="P9" s="22"/>
      <c r="Q9" s="22"/>
      <c r="R9" s="22"/>
      <c r="S9" s="22"/>
      <c r="T9" s="22"/>
      <c r="U9" s="22"/>
      <c r="V9" s="22"/>
      <c r="W9" s="22"/>
      <c r="X9" s="22"/>
      <c r="Y9" s="22"/>
      <c r="Z9" s="22"/>
      <c r="AA9" s="22"/>
      <c r="AB9" s="22"/>
      <c r="AC9" s="22"/>
      <c r="AD9" s="22"/>
      <c r="AE9" s="22"/>
      <c r="AF9" s="22"/>
      <c r="AG9" s="22"/>
      <c r="AH9" s="22"/>
      <c r="AI9" s="22"/>
    </row>
    <row r="10" spans="1:35" ht="17.25" customHeight="1">
      <c r="A10" s="63"/>
      <c r="B10" s="18"/>
      <c r="C10" s="18"/>
      <c r="D10" s="66"/>
      <c r="E10" s="66"/>
      <c r="F10" s="22"/>
      <c r="G10" s="22"/>
      <c r="H10" s="22"/>
      <c r="I10" s="22"/>
      <c r="J10" s="22"/>
      <c r="K10" s="18"/>
      <c r="L10" s="18"/>
      <c r="M10" s="18"/>
      <c r="N10" s="18"/>
      <c r="O10" s="18"/>
      <c r="P10" s="18"/>
      <c r="Q10" s="18"/>
      <c r="R10" s="18"/>
      <c r="S10" s="22"/>
      <c r="T10" s="22"/>
      <c r="U10" s="18"/>
      <c r="V10" s="18"/>
      <c r="W10" s="18"/>
      <c r="X10" s="18"/>
      <c r="Y10" s="18"/>
      <c r="Z10" s="22"/>
      <c r="AA10" s="22"/>
      <c r="AB10" s="22"/>
      <c r="AC10" s="22"/>
      <c r="AD10" s="22"/>
      <c r="AE10" s="22"/>
      <c r="AF10" s="22"/>
      <c r="AG10" s="22"/>
      <c r="AH10" s="22"/>
      <c r="AI10" s="22"/>
    </row>
    <row r="11" spans="1:35" ht="25.5" customHeight="1">
      <c r="A11" s="63"/>
      <c r="B11" s="252" t="s">
        <v>81</v>
      </c>
      <c r="C11" s="253"/>
      <c r="D11" s="22"/>
      <c r="E11" s="22"/>
      <c r="F11" s="72" t="s">
        <v>82</v>
      </c>
      <c r="G11" s="73" t="s">
        <v>83</v>
      </c>
      <c r="H11" s="74" t="s">
        <v>84</v>
      </c>
      <c r="I11" s="63"/>
      <c r="J11" s="72" t="s">
        <v>85</v>
      </c>
      <c r="K11" s="73" t="s">
        <v>83</v>
      </c>
      <c r="L11" s="74" t="s">
        <v>84</v>
      </c>
      <c r="M11" s="18"/>
      <c r="N11" s="18"/>
      <c r="O11" s="75"/>
      <c r="P11" s="18"/>
      <c r="Q11" s="18"/>
      <c r="R11" s="18"/>
      <c r="S11" s="22"/>
      <c r="T11" s="22"/>
      <c r="U11" s="18"/>
      <c r="V11" s="18"/>
      <c r="W11" s="18"/>
      <c r="X11" s="18"/>
      <c r="Y11" s="18"/>
      <c r="Z11" s="22"/>
      <c r="AA11" s="22"/>
      <c r="AB11" s="22"/>
      <c r="AC11" s="22"/>
      <c r="AD11" s="22"/>
      <c r="AE11" s="22"/>
      <c r="AF11" s="22"/>
      <c r="AG11" s="22"/>
      <c r="AH11" s="22"/>
      <c r="AI11" s="22"/>
    </row>
    <row r="12" spans="1:35" ht="12" customHeight="1">
      <c r="A12" s="63"/>
      <c r="B12" s="76" t="s">
        <v>86</v>
      </c>
      <c r="C12" s="77">
        <f>COUNTIF(B21:B65,B12)</f>
        <v>3</v>
      </c>
      <c r="D12" s="22"/>
      <c r="E12" s="22"/>
      <c r="F12" s="78" t="s">
        <v>87</v>
      </c>
      <c r="G12" s="79">
        <f ca="1">J23+J40+J57</f>
        <v>9</v>
      </c>
      <c r="H12" s="80">
        <f t="shared" ref="H12:H14" ca="1" si="0">IF(($G$15+$K$15)=0,0,G12/($G$15+$K$15))</f>
        <v>1</v>
      </c>
      <c r="I12" s="22"/>
      <c r="J12" s="81" t="s">
        <v>88</v>
      </c>
      <c r="K12" s="79">
        <f ca="1">G23+G40+G57</f>
        <v>0</v>
      </c>
      <c r="L12" s="80">
        <f t="shared" ref="L12:L14" ca="1" si="1">IF(($G$15+$K$15)=0,0,K12/($G$15+$K$15))</f>
        <v>0</v>
      </c>
      <c r="M12" s="18"/>
      <c r="N12" s="82" t="s">
        <v>89</v>
      </c>
      <c r="O12" s="83" t="s">
        <v>90</v>
      </c>
      <c r="P12" s="18"/>
      <c r="Q12" s="18"/>
      <c r="R12" s="18"/>
      <c r="S12" s="22"/>
      <c r="T12" s="22"/>
      <c r="U12" s="18"/>
      <c r="V12" s="18"/>
      <c r="W12" s="18"/>
      <c r="X12" s="18"/>
      <c r="Y12" s="18"/>
      <c r="Z12" s="22"/>
      <c r="AA12" s="22"/>
      <c r="AB12" s="22"/>
      <c r="AC12" s="22"/>
      <c r="AD12" s="22"/>
      <c r="AE12" s="22"/>
      <c r="AF12" s="22"/>
      <c r="AG12" s="22"/>
      <c r="AH12" s="22"/>
      <c r="AI12" s="22"/>
    </row>
    <row r="13" spans="1:35" ht="12" customHeight="1">
      <c r="A13" s="63"/>
      <c r="B13" s="76"/>
      <c r="C13" s="77"/>
      <c r="D13" s="22"/>
      <c r="E13" s="22"/>
      <c r="F13" s="78" t="s">
        <v>91</v>
      </c>
      <c r="G13" s="79">
        <f ca="1">I23+I40+I57</f>
        <v>0</v>
      </c>
      <c r="H13" s="80">
        <f t="shared" ca="1" si="0"/>
        <v>0</v>
      </c>
      <c r="I13" s="22"/>
      <c r="J13" s="81" t="s">
        <v>92</v>
      </c>
      <c r="K13" s="79">
        <f ca="1">F23+F40+F57</f>
        <v>0</v>
      </c>
      <c r="L13" s="80">
        <f t="shared" ca="1" si="1"/>
        <v>0</v>
      </c>
      <c r="M13" s="18"/>
      <c r="N13" s="84" t="s">
        <v>93</v>
      </c>
      <c r="O13" s="83" t="s">
        <v>94</v>
      </c>
      <c r="P13" s="18"/>
      <c r="Q13" s="18"/>
      <c r="R13" s="18"/>
      <c r="S13" s="22"/>
      <c r="T13" s="22"/>
      <c r="U13" s="18"/>
      <c r="V13" s="18"/>
      <c r="W13" s="18"/>
      <c r="X13" s="18"/>
      <c r="Y13" s="18"/>
      <c r="Z13" s="22"/>
      <c r="AA13" s="22"/>
      <c r="AB13" s="22"/>
      <c r="AC13" s="22"/>
      <c r="AD13" s="22"/>
      <c r="AE13" s="22"/>
      <c r="AF13" s="22"/>
      <c r="AG13" s="22"/>
      <c r="AH13" s="22"/>
      <c r="AI13" s="22"/>
    </row>
    <row r="14" spans="1:35" ht="12" customHeight="1">
      <c r="A14" s="63"/>
      <c r="B14" s="85" t="s">
        <v>95</v>
      </c>
      <c r="C14" s="86">
        <f>C12+C13</f>
        <v>3</v>
      </c>
      <c r="D14" s="22"/>
      <c r="E14" s="22"/>
      <c r="F14" s="78" t="s">
        <v>96</v>
      </c>
      <c r="G14" s="79">
        <f ca="1">H23+H40+H57</f>
        <v>0</v>
      </c>
      <c r="H14" s="80">
        <f t="shared" ca="1" si="0"/>
        <v>0</v>
      </c>
      <c r="I14" s="22"/>
      <c r="J14" s="87" t="s">
        <v>97</v>
      </c>
      <c r="K14" s="88">
        <f ca="1">K23+K40+K57</f>
        <v>0</v>
      </c>
      <c r="L14" s="80">
        <f t="shared" ca="1" si="1"/>
        <v>0</v>
      </c>
      <c r="M14" s="18"/>
      <c r="N14" s="89" t="s">
        <v>98</v>
      </c>
      <c r="O14" s="83" t="s">
        <v>99</v>
      </c>
      <c r="P14" s="18"/>
      <c r="Q14" s="18"/>
      <c r="R14" s="18"/>
      <c r="S14" s="22"/>
      <c r="T14" s="22"/>
      <c r="U14" s="18"/>
      <c r="V14" s="18"/>
      <c r="W14" s="18"/>
      <c r="X14" s="18"/>
      <c r="Y14" s="18"/>
      <c r="Z14" s="22"/>
      <c r="AA14" s="22"/>
      <c r="AB14" s="22"/>
      <c r="AC14" s="22"/>
      <c r="AD14" s="22"/>
      <c r="AE14" s="22"/>
      <c r="AF14" s="22"/>
      <c r="AG14" s="22"/>
      <c r="AH14" s="22"/>
      <c r="AI14" s="22"/>
    </row>
    <row r="15" spans="1:35" ht="12" customHeight="1">
      <c r="A15" s="63"/>
      <c r="B15" s="63"/>
      <c r="C15" s="22"/>
      <c r="D15" s="22"/>
      <c r="E15" s="22"/>
      <c r="F15" s="85" t="s">
        <v>95</v>
      </c>
      <c r="G15" s="90">
        <f t="shared" ref="G15:H15" ca="1" si="2">SUM(G12:G14)</f>
        <v>9</v>
      </c>
      <c r="H15" s="91">
        <f t="shared" ca="1" si="2"/>
        <v>1</v>
      </c>
      <c r="I15" s="22"/>
      <c r="J15" s="85" t="s">
        <v>95</v>
      </c>
      <c r="K15" s="90">
        <f t="shared" ref="K15:L15" ca="1" si="3">SUM(K12:K13)</f>
        <v>0</v>
      </c>
      <c r="L15" s="91">
        <f t="shared" ca="1" si="3"/>
        <v>0</v>
      </c>
      <c r="M15" s="18"/>
      <c r="N15" s="18"/>
      <c r="O15" s="18"/>
      <c r="P15" s="18"/>
      <c r="Q15" s="18"/>
      <c r="R15" s="18"/>
      <c r="S15" s="22"/>
      <c r="T15" s="22"/>
      <c r="U15" s="18"/>
      <c r="V15" s="18"/>
      <c r="W15" s="18"/>
      <c r="X15" s="18"/>
      <c r="Y15" s="18"/>
      <c r="Z15" s="22"/>
      <c r="AA15" s="22"/>
      <c r="AB15" s="22"/>
      <c r="AC15" s="22"/>
      <c r="AD15" s="22"/>
      <c r="AE15" s="22"/>
      <c r="AF15" s="22"/>
      <c r="AG15" s="22"/>
      <c r="AH15" s="22"/>
      <c r="AI15" s="22"/>
    </row>
    <row r="16" spans="1:35" ht="12" customHeight="1">
      <c r="A16" s="63"/>
      <c r="B16" s="63"/>
      <c r="C16" s="22"/>
      <c r="D16" s="22"/>
      <c r="E16" s="22"/>
      <c r="F16" s="92"/>
      <c r="G16" s="92"/>
      <c r="H16" s="93"/>
      <c r="I16" s="22"/>
      <c r="J16" s="92"/>
      <c r="K16" s="92"/>
      <c r="L16" s="93"/>
      <c r="M16" s="18"/>
      <c r="N16" s="18"/>
      <c r="O16" s="18"/>
      <c r="P16" s="18"/>
      <c r="Q16" s="18"/>
      <c r="R16" s="18"/>
      <c r="S16" s="22"/>
      <c r="T16" s="22"/>
      <c r="U16" s="18"/>
      <c r="V16" s="18"/>
      <c r="W16" s="18"/>
      <c r="X16" s="18"/>
      <c r="Y16" s="18"/>
      <c r="Z16" s="22"/>
      <c r="AA16" s="22"/>
      <c r="AB16" s="22"/>
      <c r="AC16" s="22"/>
      <c r="AD16" s="22"/>
      <c r="AE16" s="22"/>
      <c r="AF16" s="22"/>
      <c r="AG16" s="22"/>
      <c r="AH16" s="22"/>
      <c r="AI16" s="22"/>
    </row>
    <row r="17" spans="1:35" ht="31.5" customHeight="1">
      <c r="A17" s="94" t="s">
        <v>100</v>
      </c>
      <c r="B17" s="95" t="s">
        <v>86</v>
      </c>
      <c r="C17" s="96" t="s">
        <v>101</v>
      </c>
      <c r="D17" s="97" t="s">
        <v>102</v>
      </c>
      <c r="E17" s="22"/>
      <c r="F17" s="254" t="s">
        <v>103</v>
      </c>
      <c r="G17" s="255"/>
      <c r="H17" s="255"/>
      <c r="I17" s="255"/>
      <c r="J17" s="256"/>
      <c r="K17" s="92"/>
      <c r="L17" s="93"/>
      <c r="M17" s="18"/>
      <c r="N17" s="18"/>
      <c r="O17" s="18"/>
      <c r="P17" s="18"/>
      <c r="Q17" s="18"/>
      <c r="R17" s="18"/>
      <c r="S17" s="22"/>
      <c r="T17" s="22"/>
      <c r="U17" s="18"/>
      <c r="V17" s="18"/>
      <c r="W17" s="18"/>
      <c r="X17" s="18"/>
      <c r="Y17" s="18"/>
      <c r="Z17" s="22"/>
      <c r="AA17" s="22"/>
      <c r="AB17" s="22"/>
      <c r="AC17" s="22"/>
      <c r="AD17" s="22"/>
      <c r="AE17" s="22"/>
      <c r="AF17" s="22"/>
      <c r="AG17" s="22"/>
      <c r="AH17" s="22"/>
      <c r="AI17" s="22"/>
    </row>
    <row r="18" spans="1:35" ht="16.5" customHeight="1">
      <c r="A18" s="98" t="s">
        <v>104</v>
      </c>
      <c r="B18" s="98" t="s">
        <v>104</v>
      </c>
      <c r="C18" s="98" t="s">
        <v>104</v>
      </c>
      <c r="D18" s="99" t="s">
        <v>87</v>
      </c>
      <c r="E18" s="22"/>
      <c r="F18" s="257"/>
      <c r="G18" s="245"/>
      <c r="H18" s="245"/>
      <c r="I18" s="245"/>
      <c r="J18" s="258"/>
      <c r="K18" s="92"/>
      <c r="L18" s="93"/>
      <c r="M18" s="18"/>
      <c r="N18" s="18"/>
      <c r="O18" s="18"/>
      <c r="P18" s="18"/>
      <c r="Q18" s="18"/>
      <c r="R18" s="18"/>
      <c r="S18" s="22"/>
      <c r="T18" s="22"/>
      <c r="U18" s="18"/>
      <c r="V18" s="18"/>
      <c r="W18" s="18"/>
      <c r="X18" s="18"/>
      <c r="Y18" s="18"/>
      <c r="Z18" s="22"/>
      <c r="AA18" s="22"/>
      <c r="AB18" s="22"/>
      <c r="AC18" s="22"/>
      <c r="AD18" s="22"/>
      <c r="AE18" s="22"/>
      <c r="AF18" s="22"/>
      <c r="AG18" s="22"/>
      <c r="AH18" s="22"/>
      <c r="AI18" s="22"/>
    </row>
    <row r="19" spans="1:35" ht="12" customHeight="1">
      <c r="A19" s="63"/>
      <c r="B19" s="18"/>
      <c r="C19" s="18"/>
      <c r="D19" s="66"/>
      <c r="E19" s="22"/>
      <c r="F19" s="257"/>
      <c r="G19" s="245"/>
      <c r="H19" s="245"/>
      <c r="I19" s="245"/>
      <c r="J19" s="258"/>
      <c r="K19" s="92"/>
      <c r="L19" s="93"/>
      <c r="M19" s="18"/>
      <c r="N19" s="18"/>
      <c r="O19" s="18"/>
      <c r="P19" s="18"/>
      <c r="Q19" s="18"/>
      <c r="R19" s="18"/>
      <c r="S19" s="22"/>
      <c r="T19" s="22"/>
      <c r="U19" s="18"/>
      <c r="V19" s="18"/>
      <c r="W19" s="18"/>
      <c r="X19" s="18"/>
      <c r="Y19" s="18"/>
      <c r="Z19" s="22"/>
      <c r="AA19" s="22"/>
      <c r="AB19" s="22"/>
      <c r="AC19" s="22"/>
      <c r="AD19" s="22"/>
      <c r="AE19" s="22"/>
      <c r="AF19" s="22"/>
      <c r="AG19" s="22"/>
      <c r="AH19" s="22"/>
      <c r="AI19" s="22"/>
    </row>
    <row r="20" spans="1:35" ht="12" customHeight="1">
      <c r="A20" s="63"/>
      <c r="B20" s="18"/>
      <c r="C20" s="18"/>
      <c r="D20" s="66"/>
      <c r="E20" s="100"/>
      <c r="F20" s="259"/>
      <c r="G20" s="260"/>
      <c r="H20" s="260"/>
      <c r="I20" s="260"/>
      <c r="J20" s="261"/>
      <c r="K20" s="18"/>
      <c r="L20" s="18"/>
      <c r="M20" s="18"/>
      <c r="N20" s="22"/>
      <c r="O20" s="22"/>
      <c r="P20" s="22"/>
      <c r="Q20" s="22"/>
      <c r="R20" s="22"/>
      <c r="S20" s="22"/>
      <c r="T20" s="22"/>
      <c r="U20" s="22"/>
      <c r="V20" s="22"/>
      <c r="W20" s="22"/>
      <c r="X20" s="22"/>
      <c r="Y20" s="22"/>
      <c r="Z20" s="22"/>
      <c r="AA20" s="22"/>
      <c r="AB20" s="22"/>
      <c r="AC20" s="22"/>
      <c r="AD20" s="22"/>
      <c r="AE20" s="22"/>
      <c r="AF20" s="22"/>
      <c r="AG20" s="22"/>
      <c r="AH20" s="22"/>
      <c r="AI20" s="22"/>
    </row>
    <row r="21" spans="1:35" ht="30" customHeight="1">
      <c r="A21" s="94" t="s">
        <v>100</v>
      </c>
      <c r="B21" s="95" t="s">
        <v>86</v>
      </c>
      <c r="C21" s="96" t="s">
        <v>105</v>
      </c>
      <c r="D21" s="97" t="s">
        <v>106</v>
      </c>
      <c r="E21" s="63"/>
      <c r="F21" s="22"/>
      <c r="G21" s="22"/>
      <c r="H21" s="22"/>
      <c r="I21" s="22"/>
      <c r="J21" s="22"/>
      <c r="K21" s="18"/>
      <c r="L21" s="18"/>
      <c r="M21" s="22"/>
      <c r="N21" s="22"/>
      <c r="O21" s="22"/>
      <c r="P21" s="22"/>
      <c r="Q21" s="22"/>
      <c r="R21" s="22"/>
      <c r="S21" s="22"/>
      <c r="T21" s="22"/>
      <c r="U21" s="22"/>
      <c r="V21" s="22"/>
      <c r="W21" s="22"/>
      <c r="X21" s="22"/>
      <c r="Y21" s="22"/>
      <c r="Z21" s="22"/>
      <c r="AA21" s="22"/>
      <c r="AB21" s="22"/>
      <c r="AC21" s="22"/>
      <c r="AD21" s="22"/>
      <c r="AE21" s="22"/>
      <c r="AF21" s="22"/>
      <c r="AG21" s="22"/>
      <c r="AH21" s="22"/>
      <c r="AI21" s="22"/>
    </row>
    <row r="22" spans="1:35" ht="12" customHeight="1">
      <c r="A22" s="98">
        <f t="array" ref="A22">IFERROR(INDEX('03.Muestra'!$B$8:$B$17,SMALL(IF("Página Web"='03.Muestra'!$D$8:$D$17,ROW('03.Muestra'!$B$8:$B$17)-MIN(ROW('03.Muestra'!$D$8:$D$17))+1,""),ROW()-21)),"")</f>
        <v>1</v>
      </c>
      <c r="B22" s="101" t="str">
        <f t="array" ref="B22">IFERROR(INDEX('03.Muestra'!$C$8:$C$17,SMALL(IF("Página Web"='03.Muestra'!$D$8:$D$17,ROW('03.Muestra'!$C$8:$C$17)-MIN(ROW('03.Muestra'!$D$8:$D$17))+1,""),ROW()-21)),"")</f>
        <v>Home</v>
      </c>
      <c r="C22" s="102" t="str">
        <f t="array" ref="C22">IFERROR(INDEX('03.Muestra'!$F$8:$F$17,SMALL(IF("Página Web"='03.Muestra'!$D$8:$D$17,ROW('03.Muestra'!$F$8:$F$17)-MIN(ROW('03.Muestra'!$D$8:$D$17))+1,""),ROW()-21)),"")</f>
        <v>https://pigmentoayd.com/</v>
      </c>
      <c r="D22" s="103" t="str">
        <f t="shared" ref="D22:D31" si="4">IF(C22="","",$D$18)</f>
        <v>Pasa</v>
      </c>
      <c r="E22" s="66" t="str">
        <f t="shared" ref="E22:E31" si="5">IF(D22&lt;&gt;"",IF(AND(B22&lt;&gt;"",C22&lt;&gt;""),"","ERR"),"")</f>
        <v/>
      </c>
      <c r="F22" s="104" t="s">
        <v>89</v>
      </c>
      <c r="G22" s="89" t="s">
        <v>98</v>
      </c>
      <c r="H22" s="84" t="s">
        <v>93</v>
      </c>
      <c r="I22" s="105" t="s">
        <v>91</v>
      </c>
      <c r="J22" s="106" t="s">
        <v>87</v>
      </c>
      <c r="K22" s="18"/>
      <c r="L22" s="18"/>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ht="12" customHeight="1">
      <c r="A23" s="98">
        <f t="array" ref="A23">IFERROR(INDEX('03.Muestra'!$B$8:$B$17,SMALL(IF("Página Web"='03.Muestra'!$D$8:$D$17,ROW('03.Muestra'!$B$8:$B$17)-MIN(ROW('03.Muestra'!$D$8:$D$17))+1,""),ROW()-21)),"")</f>
        <v>2</v>
      </c>
      <c r="B23" s="101" t="str">
        <f t="array" ref="B23">IFERROR(INDEX('03.Muestra'!$C$8:$C$17,SMALL(IF("Página Web"='03.Muestra'!$D$8:$D$17,ROW('03.Muestra'!$C$8:$C$17)-MIN(ROW('03.Muestra'!$D$8:$D$17))+1,""),ROW()-21)),"")</f>
        <v>Contacto</v>
      </c>
      <c r="C23" s="102" t="str">
        <f t="array" ref="C23">IFERROR(INDEX('03.Muestra'!$F$8:$F$17,SMALL(IF("Página Web"='03.Muestra'!$D$8:$D$17,ROW('03.Muestra'!$F$8:$F$17)-MIN(ROW('03.Muestra'!$D$8:$D$17))+1,""),ROW()-21)),"")</f>
        <v>https://pigmentoayd.com/contacto</v>
      </c>
      <c r="D23" s="103" t="str">
        <f t="shared" si="4"/>
        <v>Pasa</v>
      </c>
      <c r="E23" s="66" t="str">
        <f t="shared" si="5"/>
        <v/>
      </c>
      <c r="F23" s="107">
        <f ca="1">COUNTIF($D22:INDIRECT("$D" &amp;  SUM(ROW()-1,'03.Muestra'!$D$20)-1),F22)</f>
        <v>0</v>
      </c>
      <c r="G23" s="107">
        <f ca="1">COUNTIF($D22:INDIRECT("$D" &amp;  SUM(ROW()-1,'03.Muestra'!$D$20)-1),G22)</f>
        <v>0</v>
      </c>
      <c r="H23" s="107">
        <f ca="1">COUNTIF($D22:INDIRECT("$D" &amp;  SUM(ROW()-1,'03.Muestra'!$D$20)-1),H22)</f>
        <v>0</v>
      </c>
      <c r="I23" s="107">
        <f ca="1">COUNTIF($D22:INDIRECT("$D" &amp;  SUM(ROW()-1,'03.Muestra'!$D$20)-1),I22)</f>
        <v>0</v>
      </c>
      <c r="J23" s="107">
        <f ca="1">COUNTIF($D22:INDIRECT("$D" &amp;  SUM(ROW()-1,'03.Muestra'!$D$20)-1),J22)</f>
        <v>3</v>
      </c>
      <c r="K23" s="108">
        <f ca="1">IF(COUNTIF('03.Muestra'!$D$8:$D$17,"Página Web")=0,0,COUNTBLANK($D22:INDIRECT("$D" &amp;  SUM(ROW()-1,COUNTIF('03.Muestra'!$D$8:$D$17,"Página Web"))-1)))</f>
        <v>0</v>
      </c>
      <c r="L23" s="18"/>
      <c r="M23" s="22"/>
      <c r="N23" s="22"/>
      <c r="O23" s="22"/>
      <c r="P23" s="22"/>
      <c r="Q23" s="22"/>
      <c r="R23" s="22"/>
      <c r="S23" s="22"/>
      <c r="T23" s="22"/>
      <c r="U23" s="22"/>
      <c r="V23" s="22"/>
      <c r="W23" s="22"/>
      <c r="X23" s="22"/>
      <c r="Y23" s="22"/>
      <c r="Z23" s="22"/>
      <c r="AA23" s="22"/>
      <c r="AB23" s="22"/>
      <c r="AC23" s="22"/>
      <c r="AD23" s="22"/>
      <c r="AE23" s="22"/>
      <c r="AF23" s="22"/>
      <c r="AG23" s="22"/>
      <c r="AH23" s="22"/>
      <c r="AI23" s="22"/>
    </row>
    <row r="24" spans="1:35" ht="12" customHeight="1">
      <c r="A24" s="98">
        <f t="array" ref="A24">IFERROR(INDEX('03.Muestra'!$B$8:$B$17,SMALL(IF("Página Web"='03.Muestra'!$D$8:$D$17,ROW('03.Muestra'!$B$8:$B$17)-MIN(ROW('03.Muestra'!$D$8:$D$17))+1,""),ROW()-21)),"")</f>
        <v>3</v>
      </c>
      <c r="B24" s="101" t="str">
        <f t="array" ref="B24">IFERROR(INDEX('03.Muestra'!$C$8:$C$17,SMALL(IF("Página Web"='03.Muestra'!$D$8:$D$17,ROW('03.Muestra'!$C$8:$C$17)-MIN(ROW('03.Muestra'!$D$8:$D$17))+1,""),ROW()-21)),"")</f>
        <v>Servicios</v>
      </c>
      <c r="C24" s="102" t="str">
        <f t="array" ref="C24">IFERROR(INDEX('03.Muestra'!$F$8:$F$17,SMALL(IF("Página Web"='03.Muestra'!$D$8:$D$17,ROW('03.Muestra'!$F$8:$F$17)-MIN(ROW('03.Muestra'!$D$8:$D$17))+1,""),ROW()-21)),"")</f>
        <v>https://pigmentoayd.com/servicios</v>
      </c>
      <c r="D24" s="103" t="str">
        <f t="shared" si="4"/>
        <v>Pasa</v>
      </c>
      <c r="E24" s="66" t="str">
        <f t="shared" si="5"/>
        <v/>
      </c>
      <c r="F24" s="18"/>
      <c r="G24" s="18"/>
      <c r="H24" s="18"/>
      <c r="I24" s="18"/>
      <c r="J24" s="18"/>
      <c r="K24" s="18"/>
      <c r="L24" s="22"/>
      <c r="M24" s="22"/>
      <c r="N24" s="22"/>
      <c r="O24" s="22"/>
      <c r="P24" s="22"/>
      <c r="Q24" s="22"/>
      <c r="R24" s="22"/>
      <c r="S24" s="22"/>
      <c r="T24" s="22"/>
      <c r="U24" s="22"/>
      <c r="V24" s="22"/>
      <c r="W24" s="22"/>
      <c r="X24" s="22"/>
      <c r="Y24" s="22"/>
      <c r="Z24" s="22"/>
      <c r="AA24" s="22"/>
      <c r="AB24" s="22"/>
      <c r="AC24" s="22"/>
      <c r="AD24" s="22"/>
      <c r="AE24" s="22"/>
      <c r="AF24" s="22"/>
      <c r="AG24" s="22"/>
      <c r="AH24" s="22"/>
      <c r="AI24" s="22"/>
    </row>
    <row r="25" spans="1:35" ht="12" customHeight="1">
      <c r="A25" s="98" t="str">
        <f t="array" ref="A25">IFERROR(INDEX('03.Muestra'!$B$8:$B$17,SMALL(IF("Página Web"='03.Muestra'!$D$8:$D$17,ROW('03.Muestra'!$B$8:$B$17)-MIN(ROW('03.Muestra'!$D$8:$D$17))+1,""),ROW()-21)),"")</f>
        <v/>
      </c>
      <c r="B25" s="101" t="str">
        <f t="array" ref="B25">IFERROR(INDEX('03.Muestra'!$C$8:$C$17,SMALL(IF("Página Web"='03.Muestra'!$D$8:$D$17,ROW('03.Muestra'!$C$8:$C$17)-MIN(ROW('03.Muestra'!$D$8:$D$17))+1,""),ROW()-21)),"")</f>
        <v/>
      </c>
      <c r="C25" s="101" t="str">
        <f t="array" ref="C25">IFERROR(INDEX('03.Muestra'!$F$8:$F$17,SMALL(IF("Página Web"='03.Muestra'!$D$8:$D$17,ROW('03.Muestra'!$F$8:$F$17)-MIN(ROW('03.Muestra'!$D$8:$D$17))+1,""),ROW()-21)),"")</f>
        <v/>
      </c>
      <c r="D25" s="103" t="str">
        <f t="shared" si="4"/>
        <v/>
      </c>
      <c r="E25" s="66" t="str">
        <f t="shared" si="5"/>
        <v/>
      </c>
      <c r="F25" s="18"/>
      <c r="G25" s="18"/>
      <c r="H25" s="18"/>
      <c r="I25" s="18"/>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row>
    <row r="26" spans="1:35" ht="12" customHeight="1">
      <c r="A26" s="98" t="str">
        <f t="array" ref="A26">IFERROR(INDEX('03.Muestra'!$B$8:$B$17,SMALL(IF("Página Web"='03.Muestra'!$D$8:$D$17,ROW('03.Muestra'!$B$8:$B$17)-MIN(ROW('03.Muestra'!$D$8:$D$17))+1,""),ROW()-21)),"")</f>
        <v/>
      </c>
      <c r="B26" s="101" t="str">
        <f t="array" ref="B26">IFERROR(INDEX('03.Muestra'!$C$8:$C$17,SMALL(IF("Página Web"='03.Muestra'!$D$8:$D$17,ROW('03.Muestra'!$C$8:$C$17)-MIN(ROW('03.Muestra'!$D$8:$D$17))+1,""),ROW()-21)),"")</f>
        <v/>
      </c>
      <c r="C26" s="101" t="str">
        <f t="array" ref="C26">IFERROR(INDEX('03.Muestra'!$F$8:$F$17,SMALL(IF("Página Web"='03.Muestra'!$D$8:$D$17,ROW('03.Muestra'!$F$8:$F$17)-MIN(ROW('03.Muestra'!$D$8:$D$17))+1,""),ROW()-21)),"")</f>
        <v/>
      </c>
      <c r="D26" s="103" t="str">
        <f t="shared" si="4"/>
        <v/>
      </c>
      <c r="E26" s="66" t="str">
        <f t="shared" si="5"/>
        <v/>
      </c>
      <c r="F26" s="65"/>
      <c r="G26" s="18"/>
      <c r="H26" s="18"/>
      <c r="I26" s="18"/>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row>
    <row r="27" spans="1:35" ht="12" customHeight="1">
      <c r="A27" s="98" t="str">
        <f t="array" ref="A27">IFERROR(INDEX('03.Muestra'!$B$8:$B$17,SMALL(IF("Página Web"='03.Muestra'!$D$8:$D$17,ROW('03.Muestra'!$B$8:$B$17)-MIN(ROW('03.Muestra'!$D$8:$D$17))+1,""),ROW()-21)),"")</f>
        <v/>
      </c>
      <c r="B27" s="101" t="str">
        <f t="array" ref="B27">IFERROR(INDEX('03.Muestra'!$C$8:$C$17,SMALL(IF("Página Web"='03.Muestra'!$D$8:$D$17,ROW('03.Muestra'!$C$8:$C$17)-MIN(ROW('03.Muestra'!$D$8:$D$17))+1,""),ROW()-21)),"")</f>
        <v/>
      </c>
      <c r="C27" s="101" t="str">
        <f t="array" ref="C27">IFERROR(INDEX('03.Muestra'!$F$8:$F$17,SMALL(IF("Página Web"='03.Muestra'!$D$8:$D$17,ROW('03.Muestra'!$F$8:$F$17)-MIN(ROW('03.Muestra'!$D$8:$D$17))+1,""),ROW()-21)),"")</f>
        <v/>
      </c>
      <c r="D27" s="103" t="str">
        <f t="shared" si="4"/>
        <v/>
      </c>
      <c r="E27" s="66" t="str">
        <f t="shared" si="5"/>
        <v/>
      </c>
      <c r="F27" s="18"/>
      <c r="G27" s="18"/>
      <c r="H27" s="18"/>
      <c r="I27" s="18"/>
      <c r="J27" s="22"/>
      <c r="K27" s="22"/>
      <c r="L27" s="22"/>
      <c r="M27" s="22"/>
      <c r="N27" s="22"/>
      <c r="O27" s="22"/>
      <c r="P27" s="22"/>
      <c r="Q27" s="22"/>
      <c r="R27" s="22"/>
      <c r="S27" s="22"/>
      <c r="T27" s="22"/>
      <c r="U27" s="22"/>
      <c r="V27" s="22"/>
      <c r="W27" s="22"/>
      <c r="X27" s="22"/>
      <c r="Y27" s="22"/>
      <c r="Z27" s="22"/>
      <c r="AA27" s="22"/>
      <c r="AB27" s="22"/>
      <c r="AC27" s="22"/>
      <c r="AD27" s="18"/>
      <c r="AE27" s="22"/>
      <c r="AF27" s="22"/>
      <c r="AG27" s="22"/>
      <c r="AH27" s="22"/>
      <c r="AI27" s="22"/>
    </row>
    <row r="28" spans="1:35" ht="12" customHeight="1">
      <c r="A28" s="98" t="str">
        <f t="array" ref="A28">IFERROR(INDEX('03.Muestra'!$B$8:$B$17,SMALL(IF("Página Web"='03.Muestra'!$D$8:$D$17,ROW('03.Muestra'!$B$8:$B$17)-MIN(ROW('03.Muestra'!$D$8:$D$17))+1,""),ROW()-21)),"")</f>
        <v/>
      </c>
      <c r="B28" s="101" t="str">
        <f t="array" ref="B28">IFERROR(INDEX('03.Muestra'!$C$8:$C$17,SMALL(IF("Página Web"='03.Muestra'!$D$8:$D$17,ROW('03.Muestra'!$C$8:$C$17)-MIN(ROW('03.Muestra'!$D$8:$D$17))+1,""),ROW()-21)),"")</f>
        <v/>
      </c>
      <c r="C28" s="101" t="str">
        <f t="array" ref="C28">IFERROR(INDEX('03.Muestra'!$F$8:$F$17,SMALL(IF("Página Web"='03.Muestra'!$D$8:$D$17,ROW('03.Muestra'!$F$8:$F$17)-MIN(ROW('03.Muestra'!$D$8:$D$17))+1,""),ROW()-21)),"")</f>
        <v/>
      </c>
      <c r="D28" s="103" t="str">
        <f t="shared" si="4"/>
        <v/>
      </c>
      <c r="E28" s="66" t="str">
        <f t="shared" si="5"/>
        <v/>
      </c>
      <c r="F28" s="18"/>
      <c r="G28" s="18"/>
      <c r="H28" s="18"/>
      <c r="I28" s="18"/>
      <c r="J28" s="18"/>
      <c r="K28" s="22"/>
      <c r="L28" s="83"/>
      <c r="M28" s="22"/>
      <c r="N28" s="22"/>
      <c r="O28" s="22"/>
      <c r="P28" s="22"/>
      <c r="Q28" s="22"/>
      <c r="R28" s="22"/>
      <c r="S28" s="22"/>
      <c r="T28" s="22"/>
      <c r="U28" s="22"/>
      <c r="V28" s="22"/>
      <c r="W28" s="22"/>
      <c r="X28" s="22"/>
      <c r="Y28" s="22"/>
      <c r="Z28" s="22"/>
      <c r="AA28" s="22"/>
      <c r="AB28" s="22"/>
      <c r="AC28" s="22"/>
      <c r="AD28" s="18"/>
      <c r="AE28" s="22"/>
      <c r="AF28" s="22"/>
      <c r="AG28" s="22"/>
      <c r="AH28" s="22"/>
      <c r="AI28" s="22"/>
    </row>
    <row r="29" spans="1:35" ht="12" customHeight="1">
      <c r="A29" s="98" t="str">
        <f t="array" ref="A29">IFERROR(INDEX('03.Muestra'!$B$8:$B$17,SMALL(IF("Página Web"='03.Muestra'!$D$8:$D$17,ROW('03.Muestra'!$B$8:$B$17)-MIN(ROW('03.Muestra'!$D$8:$D$17))+1,""),ROW()-21)),"")</f>
        <v/>
      </c>
      <c r="B29" s="101" t="str">
        <f t="array" ref="B29">IFERROR(INDEX('03.Muestra'!$C$8:$C$17,SMALL(IF("Página Web"='03.Muestra'!$D$8:$D$17,ROW('03.Muestra'!$C$8:$C$17)-MIN(ROW('03.Muestra'!$D$8:$D$17))+1,""),ROW()-21)),"")</f>
        <v/>
      </c>
      <c r="C29" s="101" t="str">
        <f t="array" ref="C29">IFERROR(INDEX('03.Muestra'!$F$8:$F$17,SMALL(IF("Página Web"='03.Muestra'!$D$8:$D$17,ROW('03.Muestra'!$F$8:$F$17)-MIN(ROW('03.Muestra'!$D$8:$D$17))+1,""),ROW()-21)),"")</f>
        <v/>
      </c>
      <c r="D29" s="103" t="str">
        <f t="shared" si="4"/>
        <v/>
      </c>
      <c r="E29" s="66" t="str">
        <f t="shared" si="5"/>
        <v/>
      </c>
      <c r="F29" s="18"/>
      <c r="G29" s="18"/>
      <c r="H29" s="18"/>
      <c r="I29" s="18"/>
      <c r="J29" s="18"/>
      <c r="K29" s="18"/>
      <c r="L29" s="18"/>
      <c r="M29" s="22"/>
      <c r="N29" s="22"/>
      <c r="O29" s="22"/>
      <c r="P29" s="22"/>
      <c r="Q29" s="22"/>
      <c r="R29" s="22"/>
      <c r="S29" s="22"/>
      <c r="T29" s="22"/>
      <c r="U29" s="22"/>
      <c r="V29" s="22"/>
      <c r="W29" s="22"/>
      <c r="X29" s="22"/>
      <c r="Y29" s="22"/>
      <c r="Z29" s="22"/>
      <c r="AA29" s="22"/>
      <c r="AB29" s="22"/>
      <c r="AC29" s="22"/>
      <c r="AD29" s="18"/>
      <c r="AE29" s="22"/>
      <c r="AF29" s="22"/>
      <c r="AG29" s="22"/>
      <c r="AH29" s="22"/>
      <c r="AI29" s="22"/>
    </row>
    <row r="30" spans="1:35" ht="12" customHeight="1">
      <c r="A30" s="98" t="str">
        <f t="array" ref="A30">IFERROR(INDEX('03.Muestra'!$B$8:$B$17,SMALL(IF("Página Web"='03.Muestra'!$D$8:$D$17,ROW('03.Muestra'!$B$8:$B$17)-MIN(ROW('03.Muestra'!$D$8:$D$17))+1,""),ROW()-21)),"")</f>
        <v/>
      </c>
      <c r="B30" s="101" t="str">
        <f t="array" ref="B30">IFERROR(INDEX('03.Muestra'!$C$8:$C$17,SMALL(IF("Página Web"='03.Muestra'!$D$8:$D$17,ROW('03.Muestra'!$C$8:$C$17)-MIN(ROW('03.Muestra'!$D$8:$D$17))+1,""),ROW()-21)),"")</f>
        <v/>
      </c>
      <c r="C30" s="101" t="str">
        <f t="array" ref="C30">IFERROR(INDEX('03.Muestra'!$F$8:$F$17,SMALL(IF("Página Web"='03.Muestra'!$D$8:$D$17,ROW('03.Muestra'!$F$8:$F$17)-MIN(ROW('03.Muestra'!$D$8:$D$17))+1,""),ROW()-21)),"")</f>
        <v/>
      </c>
      <c r="D30" s="103" t="str">
        <f t="shared" si="4"/>
        <v/>
      </c>
      <c r="E30" s="66" t="str">
        <f t="shared" si="5"/>
        <v/>
      </c>
      <c r="F30" s="18"/>
      <c r="G30" s="18"/>
      <c r="H30" s="18"/>
      <c r="I30" s="18"/>
      <c r="J30" s="18"/>
      <c r="K30" s="22"/>
      <c r="L30" s="22"/>
      <c r="M30" s="22"/>
      <c r="N30" s="22"/>
      <c r="O30" s="22"/>
      <c r="P30" s="22"/>
      <c r="Q30" s="18"/>
      <c r="R30" s="18"/>
      <c r="S30" s="18"/>
      <c r="T30" s="18"/>
      <c r="U30" s="18"/>
      <c r="V30" s="22"/>
      <c r="W30" s="22"/>
      <c r="X30" s="22"/>
      <c r="Y30" s="22"/>
      <c r="Z30" s="22"/>
      <c r="AA30" s="22"/>
      <c r="AB30" s="22"/>
      <c r="AC30" s="22"/>
      <c r="AD30" s="18"/>
      <c r="AE30" s="22"/>
      <c r="AF30" s="22"/>
      <c r="AG30" s="22"/>
      <c r="AH30" s="22"/>
      <c r="AI30" s="22"/>
    </row>
    <row r="31" spans="1:35" ht="12" customHeight="1">
      <c r="A31" s="98" t="str">
        <f t="array" ref="A31">IFERROR(INDEX('03.Muestra'!$B$8:$B$17,SMALL(IF("Página Web"='03.Muestra'!$D$8:$D$17,ROW('03.Muestra'!$B$8:$B$17)-MIN(ROW('03.Muestra'!$D$8:$D$17))+1,""),ROW()-21)),"")</f>
        <v/>
      </c>
      <c r="B31" s="101" t="str">
        <f t="array" ref="B31">IFERROR(INDEX('03.Muestra'!$C$8:$C$17,SMALL(IF("Página Web"='03.Muestra'!$D$8:$D$17,ROW('03.Muestra'!$C$8:$C$17)-MIN(ROW('03.Muestra'!$D$8:$D$17))+1,""),ROW()-21)),"")</f>
        <v/>
      </c>
      <c r="C31" s="101" t="str">
        <f t="array" ref="C31">IFERROR(INDEX('03.Muestra'!$F$8:$F$17,SMALL(IF("Página Web"='03.Muestra'!$D$8:$D$17,ROW('03.Muestra'!$F$8:$F$17)-MIN(ROW('03.Muestra'!$D$8:$D$17))+1,""),ROW()-21)),"")</f>
        <v/>
      </c>
      <c r="D31" s="103" t="str">
        <f t="shared" si="4"/>
        <v/>
      </c>
      <c r="E31" s="66" t="str">
        <f t="shared" si="5"/>
        <v/>
      </c>
      <c r="F31" s="18"/>
      <c r="G31" s="18"/>
      <c r="H31" s="18"/>
      <c r="I31" s="18"/>
      <c r="J31" s="18"/>
      <c r="K31" s="22"/>
      <c r="L31" s="22"/>
      <c r="M31" s="22"/>
      <c r="N31" s="18"/>
      <c r="O31" s="18"/>
      <c r="P31" s="18"/>
      <c r="Q31" s="18"/>
      <c r="R31" s="18"/>
      <c r="S31" s="18"/>
      <c r="T31" s="18"/>
      <c r="U31" s="18"/>
      <c r="V31" s="22"/>
      <c r="W31" s="22"/>
      <c r="X31" s="22"/>
      <c r="Y31" s="22"/>
      <c r="Z31" s="22"/>
      <c r="AA31" s="22"/>
      <c r="AB31" s="22"/>
      <c r="AC31" s="22"/>
      <c r="AD31" s="18"/>
      <c r="AE31" s="22"/>
      <c r="AF31" s="22"/>
      <c r="AG31" s="22"/>
      <c r="AH31" s="22"/>
      <c r="AI31" s="22"/>
    </row>
    <row r="32" spans="1:35" ht="12" customHeight="1">
      <c r="A32" s="109"/>
      <c r="B32" s="110"/>
      <c r="C32" s="110"/>
      <c r="D32" s="63"/>
      <c r="E32" s="66"/>
      <c r="F32" s="18"/>
      <c r="G32" s="18"/>
      <c r="H32" s="18"/>
      <c r="I32" s="18"/>
      <c r="J32" s="18"/>
      <c r="K32" s="22"/>
      <c r="L32" s="22"/>
      <c r="M32" s="22"/>
      <c r="N32" s="18"/>
      <c r="O32" s="18"/>
      <c r="P32" s="18"/>
      <c r="Q32" s="18"/>
      <c r="R32" s="18"/>
      <c r="S32" s="18"/>
      <c r="T32" s="18"/>
      <c r="U32" s="18"/>
      <c r="V32" s="22"/>
      <c r="W32" s="22"/>
      <c r="X32" s="22"/>
      <c r="Y32" s="22"/>
      <c r="Z32" s="22"/>
      <c r="AA32" s="22"/>
      <c r="AB32" s="22"/>
      <c r="AC32" s="22"/>
      <c r="AD32" s="18"/>
      <c r="AE32" s="22"/>
      <c r="AF32" s="22"/>
      <c r="AG32" s="22"/>
      <c r="AH32" s="22"/>
      <c r="AI32" s="22"/>
    </row>
    <row r="33" spans="1:35" ht="12" customHeight="1">
      <c r="A33" s="109"/>
      <c r="B33" s="110"/>
      <c r="C33" s="110"/>
      <c r="D33" s="63"/>
      <c r="E33" s="66"/>
      <c r="F33" s="18"/>
      <c r="G33" s="18"/>
      <c r="H33" s="18"/>
      <c r="I33" s="18"/>
      <c r="J33" s="18"/>
      <c r="K33" s="22"/>
      <c r="L33" s="22"/>
      <c r="M33" s="22"/>
      <c r="N33" s="18"/>
      <c r="O33" s="18"/>
      <c r="P33" s="18"/>
      <c r="Q33" s="18"/>
      <c r="R33" s="18"/>
      <c r="S33" s="18"/>
      <c r="T33" s="18"/>
      <c r="U33" s="18"/>
      <c r="V33" s="22"/>
      <c r="W33" s="22"/>
      <c r="X33" s="22"/>
      <c r="Y33" s="22"/>
      <c r="Z33" s="22"/>
      <c r="AA33" s="22"/>
      <c r="AB33" s="22"/>
      <c r="AC33" s="22"/>
      <c r="AD33" s="18"/>
      <c r="AE33" s="22"/>
      <c r="AF33" s="22"/>
      <c r="AG33" s="22"/>
      <c r="AH33" s="22"/>
      <c r="AI33" s="22"/>
    </row>
    <row r="34" spans="1:35" ht="21.75" customHeight="1">
      <c r="A34" s="111"/>
      <c r="B34" s="112"/>
      <c r="C34" s="111"/>
      <c r="D34" s="113"/>
      <c r="E34" s="66"/>
      <c r="F34" s="18"/>
      <c r="G34" s="18"/>
      <c r="H34" s="18"/>
      <c r="I34" s="18"/>
      <c r="J34" s="18"/>
      <c r="K34" s="22"/>
      <c r="L34" s="22"/>
      <c r="M34" s="22"/>
      <c r="N34" s="18"/>
      <c r="O34" s="18"/>
      <c r="P34" s="18"/>
      <c r="Q34" s="18"/>
      <c r="R34" s="18"/>
      <c r="S34" s="18"/>
      <c r="T34" s="18"/>
      <c r="U34" s="18"/>
      <c r="V34" s="22"/>
      <c r="W34" s="22"/>
      <c r="X34" s="22"/>
      <c r="Y34" s="22"/>
      <c r="Z34" s="22"/>
      <c r="AA34" s="22"/>
      <c r="AB34" s="22"/>
      <c r="AC34" s="22"/>
      <c r="AD34" s="18"/>
      <c r="AE34" s="22"/>
      <c r="AF34" s="22"/>
      <c r="AG34" s="22"/>
      <c r="AH34" s="22"/>
      <c r="AI34" s="22"/>
    </row>
    <row r="35" spans="1:35" ht="18" customHeight="1">
      <c r="A35" s="109"/>
      <c r="B35" s="109"/>
      <c r="C35" s="109"/>
      <c r="D35" s="109"/>
      <c r="E35" s="66"/>
      <c r="F35" s="92"/>
      <c r="G35" s="18"/>
      <c r="H35" s="18"/>
      <c r="I35" s="18"/>
      <c r="J35" s="18"/>
      <c r="K35" s="22"/>
      <c r="L35" s="22"/>
      <c r="M35" s="22"/>
      <c r="N35" s="18"/>
      <c r="O35" s="18"/>
      <c r="P35" s="18"/>
      <c r="Q35" s="18"/>
      <c r="R35" s="18"/>
      <c r="S35" s="18"/>
      <c r="T35" s="18"/>
      <c r="U35" s="18"/>
      <c r="V35" s="22"/>
      <c r="W35" s="22"/>
      <c r="X35" s="22"/>
      <c r="Y35" s="22"/>
      <c r="Z35" s="22"/>
      <c r="AA35" s="22"/>
      <c r="AB35" s="22"/>
      <c r="AC35" s="22"/>
      <c r="AD35" s="18"/>
      <c r="AE35" s="22"/>
      <c r="AF35" s="22"/>
      <c r="AG35" s="22"/>
      <c r="AH35" s="22"/>
      <c r="AI35" s="22"/>
    </row>
    <row r="36" spans="1:35" ht="12" customHeight="1">
      <c r="A36" s="63"/>
      <c r="B36" s="18"/>
      <c r="C36" s="18"/>
      <c r="D36" s="66"/>
      <c r="E36" s="66"/>
      <c r="F36" s="18"/>
      <c r="G36" s="18"/>
      <c r="H36" s="18"/>
      <c r="I36" s="18"/>
      <c r="J36" s="18"/>
      <c r="K36" s="18"/>
      <c r="L36" s="18"/>
      <c r="M36" s="22"/>
      <c r="N36" s="22"/>
      <c r="O36" s="22"/>
      <c r="P36" s="22"/>
      <c r="Q36" s="18"/>
      <c r="R36" s="18"/>
      <c r="S36" s="22"/>
      <c r="T36" s="18"/>
      <c r="U36" s="18"/>
      <c r="V36" s="18"/>
      <c r="W36" s="18"/>
      <c r="X36" s="18"/>
      <c r="Y36" s="18"/>
      <c r="Z36" s="22"/>
      <c r="AA36" s="22"/>
      <c r="AB36" s="22"/>
      <c r="AC36" s="22"/>
      <c r="AD36" s="22"/>
      <c r="AE36" s="22"/>
      <c r="AF36" s="22"/>
      <c r="AG36" s="22"/>
      <c r="AH36" s="22"/>
      <c r="AI36" s="22"/>
    </row>
    <row r="37" spans="1:35" ht="12" customHeight="1">
      <c r="A37" s="63"/>
      <c r="B37" s="18"/>
      <c r="C37" s="18"/>
      <c r="D37" s="66"/>
      <c r="E37" s="100"/>
      <c r="F37" s="18"/>
      <c r="G37" s="18"/>
      <c r="H37" s="18"/>
      <c r="I37" s="18"/>
      <c r="J37" s="18"/>
      <c r="K37" s="18"/>
      <c r="L37" s="18"/>
      <c r="M37" s="18"/>
      <c r="N37" s="18"/>
      <c r="O37" s="18"/>
      <c r="P37" s="18"/>
      <c r="Q37" s="18"/>
      <c r="R37" s="18"/>
      <c r="S37" s="22"/>
      <c r="T37" s="18"/>
      <c r="U37" s="18"/>
      <c r="V37" s="18"/>
      <c r="W37" s="18"/>
      <c r="X37" s="18"/>
      <c r="Y37" s="18"/>
      <c r="Z37" s="22"/>
      <c r="AA37" s="22"/>
      <c r="AB37" s="22"/>
      <c r="AC37" s="22"/>
      <c r="AD37" s="22"/>
      <c r="AE37" s="22"/>
      <c r="AF37" s="22"/>
      <c r="AG37" s="22"/>
      <c r="AH37" s="22"/>
      <c r="AI37" s="22"/>
    </row>
    <row r="38" spans="1:35" ht="32.25" customHeight="1">
      <c r="A38" s="94" t="s">
        <v>100</v>
      </c>
      <c r="B38" s="95" t="s">
        <v>86</v>
      </c>
      <c r="C38" s="96" t="s">
        <v>107</v>
      </c>
      <c r="D38" s="97" t="s">
        <v>106</v>
      </c>
      <c r="E38" s="114"/>
      <c r="F38" s="92"/>
      <c r="G38" s="22"/>
      <c r="H38" s="22"/>
      <c r="I38" s="22"/>
      <c r="J38" s="22"/>
      <c r="K38" s="18"/>
      <c r="L38" s="18"/>
      <c r="M38" s="18"/>
      <c r="N38" s="18"/>
      <c r="O38" s="18"/>
      <c r="P38" s="18"/>
      <c r="Q38" s="18"/>
      <c r="R38" s="18"/>
      <c r="S38" s="22"/>
      <c r="T38" s="18"/>
      <c r="U38" s="18"/>
      <c r="V38" s="18"/>
      <c r="W38" s="18"/>
      <c r="X38" s="18"/>
      <c r="Y38" s="18"/>
      <c r="Z38" s="22"/>
      <c r="AA38" s="22"/>
      <c r="AB38" s="22"/>
      <c r="AC38" s="22"/>
      <c r="AD38" s="22"/>
      <c r="AE38" s="22"/>
      <c r="AF38" s="22"/>
      <c r="AG38" s="22"/>
      <c r="AH38" s="22"/>
      <c r="AI38" s="22"/>
    </row>
    <row r="39" spans="1:35" ht="12" customHeight="1">
      <c r="A39" s="115">
        <f t="array" ref="A39">IFERROR(INDEX('03.Muestra'!$B$8:$B$17,SMALL(IF("Página Web"='03.Muestra'!$D$8:$D$17,ROW('03.Muestra'!$B$8:$B$17)-MIN(ROW('03.Muestra'!$D$8:$D$17))+1,""),ROW()-38)),"")</f>
        <v>1</v>
      </c>
      <c r="B39" s="116" t="str">
        <f t="array" ref="B39">IFERROR(INDEX('03.Muestra'!$C$8:$C$17,SMALL(IF("Página Web"='03.Muestra'!$D$8:$D$17,ROW('03.Muestra'!$C$8:$C$17)-MIN(ROW('03.Muestra'!$D$8:$D$17))+1,""),ROW()-38)),"")</f>
        <v>Home</v>
      </c>
      <c r="C39" s="117" t="str">
        <f t="array" ref="C39">IFERROR(INDEX('03.Muestra'!$F$8:$F$17,SMALL(IF("Página Web"='03.Muestra'!$D$8:$D$17,ROW('03.Muestra'!$F$8:$F$17)-MIN(ROW('03.Muestra'!$D$8:$D$17))+1,""),ROW()-38)),"")</f>
        <v>https://pigmentoayd.com/</v>
      </c>
      <c r="D39" s="103" t="s">
        <v>87</v>
      </c>
      <c r="E39" s="66" t="str">
        <f t="shared" ref="E39:E48" si="6">IF(D39&lt;&gt;"",IF(AND(B39&lt;&gt;"",C39&lt;&gt;""),"","ERR"),"")</f>
        <v/>
      </c>
      <c r="F39" s="104" t="s">
        <v>89</v>
      </c>
      <c r="G39" s="89" t="s">
        <v>98</v>
      </c>
      <c r="H39" s="84" t="s">
        <v>93</v>
      </c>
      <c r="I39" s="105" t="s">
        <v>91</v>
      </c>
      <c r="J39" s="106" t="s">
        <v>87</v>
      </c>
      <c r="K39" s="18"/>
      <c r="L39" s="18"/>
      <c r="M39" s="18"/>
      <c r="N39" s="18"/>
      <c r="O39" s="18"/>
      <c r="P39" s="18"/>
      <c r="Q39" s="18"/>
      <c r="R39" s="18"/>
      <c r="S39" s="18"/>
      <c r="T39" s="18"/>
      <c r="U39" s="18"/>
      <c r="V39" s="18"/>
      <c r="W39" s="18"/>
      <c r="X39" s="18"/>
      <c r="Y39" s="18"/>
      <c r="Z39" s="22"/>
      <c r="AA39" s="22"/>
      <c r="AB39" s="22"/>
      <c r="AC39" s="22"/>
      <c r="AD39" s="22"/>
      <c r="AE39" s="22"/>
      <c r="AF39" s="22"/>
      <c r="AG39" s="22"/>
      <c r="AH39" s="22"/>
      <c r="AI39" s="22"/>
    </row>
    <row r="40" spans="1:35" ht="12" customHeight="1">
      <c r="A40" s="115">
        <f t="array" ref="A40">IFERROR(INDEX('03.Muestra'!$B$8:$B$17,SMALL(IF("Página Web"='03.Muestra'!$D$8:$D$17,ROW('03.Muestra'!$B$8:$B$17)-MIN(ROW('03.Muestra'!$D$8:$D$17))+1,""),ROW()-38)),"")</f>
        <v>2</v>
      </c>
      <c r="B40" s="116" t="str">
        <f t="array" ref="B40">IFERROR(INDEX('03.Muestra'!$C$8:$C$17,SMALL(IF("Página Web"='03.Muestra'!$D$8:$D$17,ROW('03.Muestra'!$C$8:$C$17)-MIN(ROW('03.Muestra'!$D$8:$D$17))+1,""),ROW()-38)),"")</f>
        <v>Contacto</v>
      </c>
      <c r="C40" s="117" t="str">
        <f t="array" ref="C40">IFERROR(INDEX('03.Muestra'!$F$8:$F$17,SMALL(IF("Página Web"='03.Muestra'!$D$8:$D$17,ROW('03.Muestra'!$F$8:$F$17)-MIN(ROW('03.Muestra'!$D$8:$D$17))+1,""),ROW()-38)),"")</f>
        <v>https://pigmentoayd.com/contacto</v>
      </c>
      <c r="D40" s="103" t="str">
        <f t="shared" ref="D40:D48" si="7">IF(C40="","",$D$18)</f>
        <v>Pasa</v>
      </c>
      <c r="E40" s="66" t="str">
        <f t="shared" si="6"/>
        <v/>
      </c>
      <c r="F40" s="107">
        <f ca="1">COUNTIF($D39:INDIRECT("$D" &amp;  SUM(ROW()-1,'03.Muestra'!$D$20)-1),F39)</f>
        <v>0</v>
      </c>
      <c r="G40" s="107">
        <f ca="1">COUNTIF($D39:INDIRECT("$D" &amp;  SUM(ROW()-1,'03.Muestra'!$D$20)-1),G39)</f>
        <v>0</v>
      </c>
      <c r="H40" s="107">
        <f ca="1">COUNTIF($D39:INDIRECT("$D" &amp;  SUM(ROW()-1,'03.Muestra'!$D$20)-1),H39)</f>
        <v>0</v>
      </c>
      <c r="I40" s="107">
        <f ca="1">COUNTIF($D39:INDIRECT("$D" &amp;  SUM(ROW()-1,'03.Muestra'!$D$20)-1),I39)</f>
        <v>0</v>
      </c>
      <c r="J40" s="107">
        <f ca="1">COUNTIF($D39:INDIRECT("$D" &amp;  SUM(ROW()-1,'03.Muestra'!$D$20)-1),J39)</f>
        <v>3</v>
      </c>
      <c r="K40" s="108">
        <f ca="1">IF(COUNTIF('03.Muestra'!$D$8:$D$17,"Página Web")=0,0,COUNTBLANK($D39:INDIRECT("$D" &amp;  SUM(ROW()-1,COUNTIF('03.Muestra'!$D$8:$D$17,"Página Web"))-1)))</f>
        <v>0</v>
      </c>
      <c r="L40" s="18"/>
      <c r="M40" s="18"/>
      <c r="N40" s="18"/>
      <c r="O40" s="18"/>
      <c r="P40" s="18"/>
      <c r="Q40" s="18"/>
      <c r="R40" s="18"/>
      <c r="S40" s="18"/>
      <c r="T40" s="18"/>
      <c r="U40" s="18"/>
      <c r="V40" s="18"/>
      <c r="W40" s="18"/>
      <c r="X40" s="18"/>
      <c r="Y40" s="18"/>
      <c r="Z40" s="22"/>
      <c r="AA40" s="22"/>
      <c r="AB40" s="22"/>
      <c r="AC40" s="22"/>
      <c r="AD40" s="22"/>
      <c r="AE40" s="22"/>
      <c r="AF40" s="22"/>
      <c r="AG40" s="22"/>
      <c r="AH40" s="22"/>
      <c r="AI40" s="22"/>
    </row>
    <row r="41" spans="1:35" ht="12" customHeight="1">
      <c r="A41" s="115">
        <f t="array" ref="A41">IFERROR(INDEX('03.Muestra'!$B$8:$B$17,SMALL(IF("Página Web"='03.Muestra'!$D$8:$D$17,ROW('03.Muestra'!$B$8:$B$17)-MIN(ROW('03.Muestra'!$D$8:$D$17))+1,""),ROW()-38)),"")</f>
        <v>3</v>
      </c>
      <c r="B41" s="116" t="str">
        <f t="array" ref="B41">IFERROR(INDEX('03.Muestra'!$C$8:$C$17,SMALL(IF("Página Web"='03.Muestra'!$D$8:$D$17,ROW('03.Muestra'!$C$8:$C$17)-MIN(ROW('03.Muestra'!$D$8:$D$17))+1,""),ROW()-38)),"")</f>
        <v>Servicios</v>
      </c>
      <c r="C41" s="117" t="str">
        <f t="array" ref="C41">IFERROR(INDEX('03.Muestra'!$F$8:$F$17,SMALL(IF("Página Web"='03.Muestra'!$D$8:$D$17,ROW('03.Muestra'!$F$8:$F$17)-MIN(ROW('03.Muestra'!$D$8:$D$17))+1,""),ROW()-38)),"")</f>
        <v>https://pigmentoayd.com/servicios</v>
      </c>
      <c r="D41" s="103" t="str">
        <f t="shared" si="7"/>
        <v>Pasa</v>
      </c>
      <c r="E41" s="66" t="str">
        <f t="shared" si="6"/>
        <v/>
      </c>
      <c r="F41" s="22"/>
      <c r="G41" s="18"/>
      <c r="H41" s="18"/>
      <c r="I41" s="18"/>
      <c r="J41" s="18"/>
      <c r="K41" s="18"/>
      <c r="L41" s="18"/>
      <c r="M41" s="18"/>
      <c r="N41" s="18"/>
      <c r="O41" s="18"/>
      <c r="P41" s="18"/>
      <c r="Q41" s="18"/>
      <c r="R41" s="18"/>
      <c r="S41" s="18"/>
      <c r="T41" s="18"/>
      <c r="U41" s="18"/>
      <c r="V41" s="18"/>
      <c r="W41" s="18"/>
      <c r="X41" s="18"/>
      <c r="Y41" s="18"/>
      <c r="Z41" s="22"/>
      <c r="AA41" s="22"/>
      <c r="AB41" s="22"/>
      <c r="AC41" s="22"/>
      <c r="AD41" s="22"/>
      <c r="AE41" s="22"/>
      <c r="AF41" s="22"/>
      <c r="AG41" s="22"/>
      <c r="AH41" s="22"/>
      <c r="AI41" s="22"/>
    </row>
    <row r="42" spans="1:35" ht="12" customHeight="1">
      <c r="A42" s="115" t="str">
        <f t="array" ref="A42">IFERROR(INDEX('03.Muestra'!$B$8:$B$17,SMALL(IF("Página Web"='03.Muestra'!$D$8:$D$17,ROW('03.Muestra'!$B$8:$B$17)-MIN(ROW('03.Muestra'!$D$8:$D$17))+1,""),ROW()-38)),"")</f>
        <v/>
      </c>
      <c r="B42" s="116" t="str">
        <f t="array" ref="B42">IFERROR(INDEX('03.Muestra'!$C$8:$C$17,SMALL(IF("Página Web"='03.Muestra'!$D$8:$D$17,ROW('03.Muestra'!$C$8:$C$17)-MIN(ROW('03.Muestra'!$D$8:$D$17))+1,""),ROW()-38)),"")</f>
        <v/>
      </c>
      <c r="C42" s="116" t="str">
        <f t="array" ref="C42">IFERROR(INDEX('03.Muestra'!$F$8:$F$17,SMALL(IF("Página Web"='03.Muestra'!$D$8:$D$17,ROW('03.Muestra'!$F$8:$F$17)-MIN(ROW('03.Muestra'!$D$8:$D$17))+1,""),ROW()-38)),"")</f>
        <v/>
      </c>
      <c r="D42" s="103" t="str">
        <f t="shared" si="7"/>
        <v/>
      </c>
      <c r="E42" s="66" t="str">
        <f t="shared" si="6"/>
        <v/>
      </c>
      <c r="F42" s="22"/>
      <c r="G42" s="18"/>
      <c r="H42" s="18"/>
      <c r="I42" s="18"/>
      <c r="J42" s="18"/>
      <c r="K42" s="18"/>
      <c r="L42" s="18"/>
      <c r="M42" s="18"/>
      <c r="N42" s="18"/>
      <c r="O42" s="18"/>
      <c r="P42" s="18"/>
      <c r="Q42" s="18"/>
      <c r="R42" s="18"/>
      <c r="S42" s="18"/>
      <c r="T42" s="18"/>
      <c r="U42" s="18"/>
      <c r="V42" s="18"/>
      <c r="W42" s="18"/>
      <c r="X42" s="18"/>
      <c r="Y42" s="18"/>
      <c r="Z42" s="22"/>
      <c r="AA42" s="22"/>
      <c r="AB42" s="22"/>
      <c r="AC42" s="22"/>
      <c r="AD42" s="22"/>
      <c r="AE42" s="22"/>
      <c r="AF42" s="22"/>
      <c r="AG42" s="22"/>
      <c r="AH42" s="22"/>
      <c r="AI42" s="22"/>
    </row>
    <row r="43" spans="1:35" ht="12" customHeight="1">
      <c r="A43" s="115" t="str">
        <f t="array" ref="A43">IFERROR(INDEX('03.Muestra'!$B$8:$B$17,SMALL(IF("Página Web"='03.Muestra'!$D$8:$D$17,ROW('03.Muestra'!$B$8:$B$17)-MIN(ROW('03.Muestra'!$D$8:$D$17))+1,""),ROW()-38)),"")</f>
        <v/>
      </c>
      <c r="B43" s="116" t="str">
        <f t="array" ref="B43">IFERROR(INDEX('03.Muestra'!$C$8:$C$17,SMALL(IF("Página Web"='03.Muestra'!$D$8:$D$17,ROW('03.Muestra'!$C$8:$C$17)-MIN(ROW('03.Muestra'!$D$8:$D$17))+1,""),ROW()-38)),"")</f>
        <v/>
      </c>
      <c r="C43" s="116" t="str">
        <f t="array" ref="C43">IFERROR(INDEX('03.Muestra'!$F$8:$F$17,SMALL(IF("Página Web"='03.Muestra'!$D$8:$D$17,ROW('03.Muestra'!$F$8:$F$17)-MIN(ROW('03.Muestra'!$D$8:$D$17))+1,""),ROW()-38)),"")</f>
        <v/>
      </c>
      <c r="D43" s="103" t="str">
        <f t="shared" si="7"/>
        <v/>
      </c>
      <c r="E43" s="66" t="str">
        <f t="shared" si="6"/>
        <v/>
      </c>
      <c r="F43" s="22"/>
      <c r="G43" s="18"/>
      <c r="H43" s="18"/>
      <c r="I43" s="18"/>
      <c r="J43" s="18"/>
      <c r="K43" s="18"/>
      <c r="L43" s="18"/>
      <c r="M43" s="18"/>
      <c r="N43" s="18"/>
      <c r="O43" s="18"/>
      <c r="P43" s="18"/>
      <c r="Q43" s="18"/>
      <c r="R43" s="18"/>
      <c r="S43" s="18"/>
      <c r="T43" s="18"/>
      <c r="U43" s="18"/>
      <c r="V43" s="18"/>
      <c r="W43" s="18"/>
      <c r="X43" s="18"/>
      <c r="Y43" s="18"/>
      <c r="Z43" s="22"/>
      <c r="AA43" s="22"/>
      <c r="AB43" s="22"/>
      <c r="AC43" s="22"/>
      <c r="AD43" s="22"/>
      <c r="AE43" s="22"/>
      <c r="AF43" s="22"/>
      <c r="AG43" s="22"/>
      <c r="AH43" s="22"/>
      <c r="AI43" s="22"/>
    </row>
    <row r="44" spans="1:35" ht="12" customHeight="1">
      <c r="A44" s="115" t="str">
        <f t="array" ref="A44">IFERROR(INDEX('03.Muestra'!$B$8:$B$17,SMALL(IF("Página Web"='03.Muestra'!$D$8:$D$17,ROW('03.Muestra'!$B$8:$B$17)-MIN(ROW('03.Muestra'!$D$8:$D$17))+1,""),ROW()-38)),"")</f>
        <v/>
      </c>
      <c r="B44" s="116" t="str">
        <f t="array" ref="B44">IFERROR(INDEX('03.Muestra'!$C$8:$C$17,SMALL(IF("Página Web"='03.Muestra'!$D$8:$D$17,ROW('03.Muestra'!$C$8:$C$17)-MIN(ROW('03.Muestra'!$D$8:$D$17))+1,""),ROW()-38)),"")</f>
        <v/>
      </c>
      <c r="C44" s="116" t="str">
        <f t="array" ref="C44">IFERROR(INDEX('03.Muestra'!$F$8:$F$17,SMALL(IF("Página Web"='03.Muestra'!$D$8:$D$17,ROW('03.Muestra'!$F$8:$F$17)-MIN(ROW('03.Muestra'!$D$8:$D$17))+1,""),ROW()-38)),"")</f>
        <v/>
      </c>
      <c r="D44" s="103" t="str">
        <f t="shared" si="7"/>
        <v/>
      </c>
      <c r="E44" s="66" t="str">
        <f t="shared" si="6"/>
        <v/>
      </c>
      <c r="F44" s="22"/>
      <c r="G44" s="18"/>
      <c r="H44" s="18"/>
      <c r="I44" s="18"/>
      <c r="J44" s="18"/>
      <c r="K44" s="18"/>
      <c r="L44" s="18"/>
      <c r="M44" s="18"/>
      <c r="N44" s="18"/>
      <c r="O44" s="18"/>
      <c r="P44" s="18"/>
      <c r="Q44" s="18"/>
      <c r="R44" s="18"/>
      <c r="S44" s="18"/>
      <c r="T44" s="18"/>
      <c r="U44" s="18"/>
      <c r="V44" s="18"/>
      <c r="W44" s="18"/>
      <c r="X44" s="18"/>
      <c r="Y44" s="18"/>
      <c r="Z44" s="22"/>
      <c r="AA44" s="22"/>
      <c r="AB44" s="22"/>
      <c r="AC44" s="22"/>
      <c r="AD44" s="22"/>
      <c r="AE44" s="22"/>
      <c r="AF44" s="22"/>
      <c r="AG44" s="22"/>
      <c r="AH44" s="22"/>
      <c r="AI44" s="22"/>
    </row>
    <row r="45" spans="1:35" ht="12" customHeight="1">
      <c r="A45" s="115" t="str">
        <f t="array" ref="A45">IFERROR(INDEX('03.Muestra'!$B$8:$B$17,SMALL(IF("Página Web"='03.Muestra'!$D$8:$D$17,ROW('03.Muestra'!$B$8:$B$17)-MIN(ROW('03.Muestra'!$D$8:$D$17))+1,""),ROW()-38)),"")</f>
        <v/>
      </c>
      <c r="B45" s="116" t="str">
        <f t="array" ref="B45">IFERROR(INDEX('03.Muestra'!$C$8:$C$17,SMALL(IF("Página Web"='03.Muestra'!$D$8:$D$17,ROW('03.Muestra'!$C$8:$C$17)-MIN(ROW('03.Muestra'!$D$8:$D$17))+1,""),ROW()-38)),"")</f>
        <v/>
      </c>
      <c r="C45" s="116" t="str">
        <f t="array" ref="C45">IFERROR(INDEX('03.Muestra'!$F$8:$F$17,SMALL(IF("Página Web"='03.Muestra'!$D$8:$D$17,ROW('03.Muestra'!$F$8:$F$17)-MIN(ROW('03.Muestra'!$D$8:$D$17))+1,""),ROW()-38)),"")</f>
        <v/>
      </c>
      <c r="D45" s="103" t="str">
        <f t="shared" si="7"/>
        <v/>
      </c>
      <c r="E45" s="66" t="str">
        <f t="shared" si="6"/>
        <v/>
      </c>
      <c r="F45" s="18"/>
      <c r="G45" s="18"/>
      <c r="H45" s="18"/>
      <c r="I45" s="18"/>
      <c r="J45" s="18"/>
      <c r="K45" s="18"/>
      <c r="L45" s="18"/>
      <c r="M45" s="18"/>
      <c r="N45" s="18"/>
      <c r="O45" s="18"/>
      <c r="P45" s="18"/>
      <c r="Q45" s="18"/>
      <c r="R45" s="18"/>
      <c r="S45" s="18"/>
      <c r="T45" s="18"/>
      <c r="U45" s="18"/>
      <c r="V45" s="18"/>
      <c r="W45" s="18"/>
      <c r="X45" s="18"/>
      <c r="Y45" s="18"/>
      <c r="Z45" s="22"/>
      <c r="AA45" s="22"/>
      <c r="AB45" s="22"/>
      <c r="AC45" s="22"/>
      <c r="AD45" s="22"/>
      <c r="AE45" s="22"/>
      <c r="AF45" s="22"/>
      <c r="AG45" s="22"/>
      <c r="AH45" s="22"/>
      <c r="AI45" s="22"/>
    </row>
    <row r="46" spans="1:35" ht="12" customHeight="1">
      <c r="A46" s="115" t="str">
        <f t="array" ref="A46">IFERROR(INDEX('03.Muestra'!$B$8:$B$17,SMALL(IF("Página Web"='03.Muestra'!$D$8:$D$17,ROW('03.Muestra'!$B$8:$B$17)-MIN(ROW('03.Muestra'!$D$8:$D$17))+1,""),ROW()-38)),"")</f>
        <v/>
      </c>
      <c r="B46" s="116" t="str">
        <f t="array" ref="B46">IFERROR(INDEX('03.Muestra'!$C$8:$C$17,SMALL(IF("Página Web"='03.Muestra'!$D$8:$D$17,ROW('03.Muestra'!$C$8:$C$17)-MIN(ROW('03.Muestra'!$D$8:$D$17))+1,""),ROW()-38)),"")</f>
        <v/>
      </c>
      <c r="C46" s="116" t="str">
        <f t="array" ref="C46">IFERROR(INDEX('03.Muestra'!$F$8:$F$17,SMALL(IF("Página Web"='03.Muestra'!$D$8:$D$17,ROW('03.Muestra'!$F$8:$F$17)-MIN(ROW('03.Muestra'!$D$8:$D$17))+1,""),ROW()-38)),"")</f>
        <v/>
      </c>
      <c r="D46" s="103" t="str">
        <f t="shared" si="7"/>
        <v/>
      </c>
      <c r="E46" s="66" t="str">
        <f t="shared" si="6"/>
        <v/>
      </c>
      <c r="F46" s="18"/>
      <c r="G46" s="18"/>
      <c r="H46" s="18"/>
      <c r="I46" s="18"/>
      <c r="J46" s="18"/>
      <c r="K46" s="18"/>
      <c r="L46" s="18"/>
      <c r="M46" s="18"/>
      <c r="N46" s="18"/>
      <c r="O46" s="18"/>
      <c r="P46" s="18"/>
      <c r="Q46" s="18"/>
      <c r="R46" s="18"/>
      <c r="S46" s="18"/>
      <c r="T46" s="18"/>
      <c r="U46" s="18"/>
      <c r="V46" s="18"/>
      <c r="W46" s="18"/>
      <c r="X46" s="18"/>
      <c r="Y46" s="18"/>
      <c r="Z46" s="22"/>
      <c r="AA46" s="22"/>
      <c r="AB46" s="22"/>
      <c r="AC46" s="22"/>
      <c r="AD46" s="22"/>
      <c r="AE46" s="22"/>
      <c r="AF46" s="22"/>
      <c r="AG46" s="22"/>
      <c r="AH46" s="22"/>
      <c r="AI46" s="22"/>
    </row>
    <row r="47" spans="1:35" ht="12" customHeight="1">
      <c r="A47" s="115" t="str">
        <f t="array" ref="A47">IFERROR(INDEX('03.Muestra'!$B$8:$B$17,SMALL(IF("Página Web"='03.Muestra'!$D$8:$D$17,ROW('03.Muestra'!$B$8:$B$17)-MIN(ROW('03.Muestra'!$D$8:$D$17))+1,""),ROW()-38)),"")</f>
        <v/>
      </c>
      <c r="B47" s="116" t="str">
        <f t="array" ref="B47">IFERROR(INDEX('03.Muestra'!$C$8:$C$17,SMALL(IF("Página Web"='03.Muestra'!$D$8:$D$17,ROW('03.Muestra'!$C$8:$C$17)-MIN(ROW('03.Muestra'!$D$8:$D$17))+1,""),ROW()-38)),"")</f>
        <v/>
      </c>
      <c r="C47" s="116" t="str">
        <f t="array" ref="C47">IFERROR(INDEX('03.Muestra'!$F$8:$F$17,SMALL(IF("Página Web"='03.Muestra'!$D$8:$D$17,ROW('03.Muestra'!$F$8:$F$17)-MIN(ROW('03.Muestra'!$D$8:$D$17))+1,""),ROW()-38)),"")</f>
        <v/>
      </c>
      <c r="D47" s="103" t="str">
        <f t="shared" si="7"/>
        <v/>
      </c>
      <c r="E47" s="66" t="str">
        <f t="shared" si="6"/>
        <v/>
      </c>
      <c r="F47" s="18"/>
      <c r="G47" s="18"/>
      <c r="H47" s="18"/>
      <c r="I47" s="18"/>
      <c r="J47" s="18"/>
      <c r="K47" s="18"/>
      <c r="L47" s="18"/>
      <c r="M47" s="18"/>
      <c r="N47" s="18"/>
      <c r="O47" s="18"/>
      <c r="P47" s="18"/>
      <c r="Q47" s="18"/>
      <c r="R47" s="18"/>
      <c r="S47" s="18"/>
      <c r="T47" s="18"/>
      <c r="U47" s="18"/>
      <c r="V47" s="18"/>
      <c r="W47" s="18"/>
      <c r="X47" s="18"/>
      <c r="Y47" s="18"/>
      <c r="Z47" s="22"/>
      <c r="AA47" s="22"/>
      <c r="AB47" s="22"/>
      <c r="AC47" s="22"/>
      <c r="AD47" s="22"/>
      <c r="AE47" s="22"/>
      <c r="AF47" s="22"/>
      <c r="AG47" s="22"/>
      <c r="AH47" s="22"/>
      <c r="AI47" s="22"/>
    </row>
    <row r="48" spans="1:35" ht="12" customHeight="1">
      <c r="A48" s="115" t="str">
        <f t="array" ref="A48">IFERROR(INDEX('03.Muestra'!$B$8:$B$17,SMALL(IF("Página Web"='03.Muestra'!$D$8:$D$17,ROW('03.Muestra'!$B$8:$B$17)-MIN(ROW('03.Muestra'!$D$8:$D$17))+1,""),ROW()-38)),"")</f>
        <v/>
      </c>
      <c r="B48" s="116" t="str">
        <f t="array" ref="B48">IFERROR(INDEX('03.Muestra'!$C$8:$C$17,SMALL(IF("Página Web"='03.Muestra'!$D$8:$D$17,ROW('03.Muestra'!$C$8:$C$17)-MIN(ROW('03.Muestra'!$D$8:$D$17))+1,""),ROW()-38)),"")</f>
        <v/>
      </c>
      <c r="C48" s="116" t="str">
        <f t="array" ref="C48">IFERROR(INDEX('03.Muestra'!$F$8:$F$17,SMALL(IF("Página Web"='03.Muestra'!$D$8:$D$17,ROW('03.Muestra'!$F$8:$F$17)-MIN(ROW('03.Muestra'!$D$8:$D$17))+1,""),ROW()-38)),"")</f>
        <v/>
      </c>
      <c r="D48" s="103" t="str">
        <f t="shared" si="7"/>
        <v/>
      </c>
      <c r="E48" s="66" t="str">
        <f t="shared" si="6"/>
        <v/>
      </c>
      <c r="F48" s="18"/>
      <c r="G48" s="18"/>
      <c r="H48" s="18"/>
      <c r="I48" s="18"/>
      <c r="J48" s="18"/>
      <c r="K48" s="18"/>
      <c r="L48" s="18"/>
      <c r="M48" s="18"/>
      <c r="N48" s="18"/>
      <c r="O48" s="18"/>
      <c r="P48" s="18"/>
      <c r="Q48" s="18"/>
      <c r="R48" s="18"/>
      <c r="S48" s="18"/>
      <c r="T48" s="18"/>
      <c r="U48" s="18"/>
      <c r="V48" s="18"/>
      <c r="W48" s="18"/>
      <c r="X48" s="18"/>
      <c r="Y48" s="18"/>
      <c r="Z48" s="22"/>
      <c r="AA48" s="22"/>
      <c r="AB48" s="22"/>
      <c r="AC48" s="22"/>
      <c r="AD48" s="22"/>
      <c r="AE48" s="22"/>
      <c r="AF48" s="22"/>
      <c r="AG48" s="22"/>
      <c r="AH48" s="22"/>
      <c r="AI48" s="22"/>
    </row>
    <row r="49" spans="1:35" ht="12" customHeight="1">
      <c r="A49" s="118"/>
      <c r="B49" s="119"/>
      <c r="C49" s="119"/>
      <c r="D49" s="63"/>
      <c r="E49" s="66"/>
      <c r="F49" s="18"/>
      <c r="G49" s="18"/>
      <c r="H49" s="18"/>
      <c r="I49" s="18"/>
      <c r="J49" s="18"/>
      <c r="K49" s="18"/>
      <c r="L49" s="18"/>
      <c r="M49" s="18"/>
      <c r="N49" s="18"/>
      <c r="O49" s="18"/>
      <c r="P49" s="18"/>
      <c r="Q49" s="18"/>
      <c r="R49" s="18"/>
      <c r="S49" s="18"/>
      <c r="T49" s="18"/>
      <c r="U49" s="18"/>
      <c r="V49" s="18"/>
      <c r="W49" s="18"/>
      <c r="X49" s="18"/>
      <c r="Y49" s="18"/>
      <c r="Z49" s="22"/>
      <c r="AA49" s="22"/>
      <c r="AB49" s="22"/>
      <c r="AC49" s="22"/>
      <c r="AD49" s="22"/>
      <c r="AE49" s="22"/>
      <c r="AF49" s="22"/>
      <c r="AG49" s="22"/>
      <c r="AH49" s="22"/>
      <c r="AI49" s="22"/>
    </row>
    <row r="50" spans="1:35" ht="12" customHeight="1">
      <c r="A50" s="118"/>
      <c r="B50" s="119"/>
      <c r="C50" s="119"/>
      <c r="D50" s="63"/>
      <c r="E50" s="66"/>
      <c r="F50" s="18"/>
      <c r="G50" s="18"/>
      <c r="H50" s="18"/>
      <c r="I50" s="18"/>
      <c r="J50" s="18"/>
      <c r="K50" s="18"/>
      <c r="L50" s="18"/>
      <c r="M50" s="18"/>
      <c r="N50" s="18"/>
      <c r="O50" s="18"/>
      <c r="P50" s="18"/>
      <c r="Q50" s="18"/>
      <c r="R50" s="18"/>
      <c r="S50" s="18"/>
      <c r="T50" s="18"/>
      <c r="U50" s="18"/>
      <c r="V50" s="18"/>
      <c r="W50" s="18"/>
      <c r="X50" s="18"/>
      <c r="Y50" s="18"/>
      <c r="Z50" s="22"/>
      <c r="AA50" s="22"/>
      <c r="AB50" s="22"/>
      <c r="AC50" s="22"/>
      <c r="AD50" s="22"/>
      <c r="AE50" s="22"/>
      <c r="AF50" s="22"/>
      <c r="AG50" s="22"/>
      <c r="AH50" s="22"/>
      <c r="AI50" s="22"/>
    </row>
    <row r="51" spans="1:35" ht="24" customHeight="1">
      <c r="A51" s="111"/>
      <c r="B51" s="112"/>
      <c r="C51" s="111"/>
      <c r="D51" s="113"/>
      <c r="E51" s="66"/>
      <c r="F51" s="18"/>
      <c r="G51" s="18"/>
      <c r="H51" s="18"/>
      <c r="I51" s="18"/>
      <c r="J51" s="18"/>
      <c r="K51" s="18"/>
      <c r="L51" s="18"/>
      <c r="M51" s="18"/>
      <c r="N51" s="18"/>
      <c r="O51" s="18"/>
      <c r="P51" s="18"/>
      <c r="Q51" s="18"/>
      <c r="R51" s="18"/>
      <c r="S51" s="18"/>
      <c r="T51" s="18"/>
      <c r="U51" s="18"/>
      <c r="V51" s="18"/>
      <c r="W51" s="18"/>
      <c r="X51" s="18"/>
      <c r="Y51" s="18"/>
      <c r="Z51" s="22"/>
      <c r="AA51" s="22"/>
      <c r="AB51" s="22"/>
      <c r="AC51" s="22"/>
      <c r="AD51" s="22"/>
      <c r="AE51" s="22"/>
      <c r="AF51" s="22"/>
      <c r="AG51" s="22"/>
      <c r="AH51" s="22"/>
      <c r="AI51" s="22"/>
    </row>
    <row r="52" spans="1:35" ht="19.5" customHeight="1">
      <c r="A52" s="109"/>
      <c r="B52" s="109"/>
      <c r="C52" s="109"/>
      <c r="D52" s="109"/>
      <c r="E52" s="66"/>
      <c r="F52" s="92"/>
      <c r="G52" s="18"/>
      <c r="H52" s="18"/>
      <c r="I52" s="18"/>
      <c r="J52" s="18"/>
      <c r="K52" s="18"/>
      <c r="L52" s="18"/>
      <c r="M52" s="18"/>
      <c r="N52" s="18"/>
      <c r="O52" s="18"/>
      <c r="P52" s="18"/>
      <c r="Q52" s="18"/>
      <c r="R52" s="18"/>
      <c r="S52" s="18"/>
      <c r="T52" s="18"/>
      <c r="U52" s="18"/>
      <c r="V52" s="18"/>
      <c r="W52" s="18"/>
      <c r="X52" s="18"/>
      <c r="Y52" s="18"/>
      <c r="Z52" s="22"/>
      <c r="AA52" s="22"/>
      <c r="AB52" s="22"/>
      <c r="AC52" s="22"/>
      <c r="AD52" s="22"/>
      <c r="AE52" s="22"/>
      <c r="AF52" s="22"/>
      <c r="AG52" s="22"/>
      <c r="AH52" s="22"/>
      <c r="AI52" s="22"/>
    </row>
    <row r="53" spans="1:35" ht="12" customHeight="1">
      <c r="A53" s="63"/>
      <c r="B53" s="18"/>
      <c r="C53" s="18"/>
      <c r="D53" s="66"/>
      <c r="E53" s="66"/>
      <c r="F53" s="18"/>
      <c r="G53" s="18"/>
      <c r="H53" s="18"/>
      <c r="I53" s="18"/>
      <c r="J53" s="18"/>
      <c r="K53" s="18"/>
      <c r="L53" s="18"/>
      <c r="M53" s="18"/>
      <c r="N53" s="18"/>
      <c r="O53" s="18"/>
      <c r="P53" s="18"/>
      <c r="Q53" s="18"/>
      <c r="R53" s="18"/>
      <c r="S53" s="18"/>
      <c r="T53" s="18"/>
      <c r="U53" s="18"/>
      <c r="V53" s="18"/>
      <c r="W53" s="18"/>
      <c r="X53" s="18"/>
      <c r="Y53" s="18"/>
      <c r="Z53" s="22"/>
      <c r="AA53" s="22"/>
      <c r="AB53" s="22"/>
      <c r="AC53" s="22"/>
      <c r="AD53" s="22"/>
      <c r="AE53" s="22"/>
      <c r="AF53" s="22"/>
      <c r="AG53" s="22"/>
      <c r="AH53" s="22"/>
      <c r="AI53" s="22"/>
    </row>
    <row r="54" spans="1:35" ht="12" customHeight="1">
      <c r="A54" s="63"/>
      <c r="B54" s="18"/>
      <c r="C54" s="18"/>
      <c r="D54" s="66"/>
      <c r="E54" s="100"/>
      <c r="F54" s="18"/>
      <c r="G54" s="18"/>
      <c r="H54" s="18"/>
      <c r="I54" s="18"/>
      <c r="J54" s="18"/>
      <c r="K54" s="18"/>
      <c r="L54" s="18"/>
      <c r="M54" s="18"/>
      <c r="N54" s="18"/>
      <c r="O54" s="18"/>
      <c r="P54" s="18"/>
      <c r="Q54" s="18"/>
      <c r="R54" s="18"/>
      <c r="S54" s="18"/>
      <c r="T54" s="18"/>
      <c r="U54" s="18"/>
      <c r="V54" s="18"/>
      <c r="W54" s="18"/>
      <c r="X54" s="18"/>
      <c r="Y54" s="18"/>
      <c r="Z54" s="22"/>
      <c r="AA54" s="22"/>
      <c r="AB54" s="22"/>
      <c r="AC54" s="22"/>
      <c r="AD54" s="22"/>
      <c r="AE54" s="22"/>
      <c r="AF54" s="22"/>
      <c r="AG54" s="22"/>
      <c r="AH54" s="22"/>
      <c r="AI54" s="22"/>
    </row>
    <row r="55" spans="1:35" ht="32.25" customHeight="1">
      <c r="A55" s="94" t="s">
        <v>100</v>
      </c>
      <c r="B55" s="95" t="s">
        <v>86</v>
      </c>
      <c r="C55" s="96" t="s">
        <v>108</v>
      </c>
      <c r="D55" s="97" t="s">
        <v>106</v>
      </c>
      <c r="E55" s="114"/>
      <c r="F55" s="22"/>
      <c r="G55" s="22"/>
      <c r="H55" s="22"/>
      <c r="I55" s="22"/>
      <c r="J55" s="22"/>
      <c r="K55" s="18"/>
      <c r="L55" s="18"/>
      <c r="M55" s="18"/>
      <c r="N55" s="18"/>
      <c r="O55" s="18"/>
      <c r="P55" s="18"/>
      <c r="Q55" s="18"/>
      <c r="R55" s="18"/>
      <c r="S55" s="18"/>
      <c r="T55" s="18"/>
      <c r="U55" s="18"/>
      <c r="V55" s="18"/>
      <c r="W55" s="18"/>
      <c r="X55" s="18"/>
      <c r="Y55" s="18"/>
      <c r="Z55" s="22"/>
      <c r="AA55" s="22"/>
      <c r="AB55" s="22"/>
      <c r="AC55" s="22"/>
      <c r="AD55" s="22"/>
      <c r="AE55" s="22"/>
      <c r="AF55" s="22"/>
      <c r="AG55" s="22"/>
      <c r="AH55" s="22"/>
      <c r="AI55" s="22"/>
    </row>
    <row r="56" spans="1:35" ht="12" customHeight="1">
      <c r="A56" s="115">
        <f t="array" ref="A56">IFERROR(INDEX('03.Muestra'!$B$8:$B$17,SMALL(IF("Página Web"='03.Muestra'!$D$8:$D$17,ROW('03.Muestra'!$B$8:$B$17)-MIN(ROW('03.Muestra'!$D$8:$D$17))+1,""),ROW()-55)),"")</f>
        <v>1</v>
      </c>
      <c r="B56" s="116" t="str">
        <f t="array" ref="B56">IFERROR(INDEX('03.Muestra'!$C$8:$C$17,SMALL(IF("Página Web"='03.Muestra'!$D$8:$D$17,ROW('03.Muestra'!$C$8:$C$17)-MIN(ROW('03.Muestra'!$D$8:$D$17))+1,""),ROW()-55)),"")</f>
        <v>Home</v>
      </c>
      <c r="C56" s="117" t="str">
        <f t="array" ref="C56">IFERROR(INDEX('03.Muestra'!$F$8:$F$17,SMALL(IF("Página Web"='03.Muestra'!$D$8:$D$17,ROW('03.Muestra'!$F$8:$F$17)-MIN(ROW('03.Muestra'!$D$8:$D$17))+1,""),ROW()-55)),"")</f>
        <v>https://pigmentoayd.com/</v>
      </c>
      <c r="D56" s="103" t="str">
        <f t="shared" ref="D56:D65" si="8">IF(C56="","",$D$18)</f>
        <v>Pasa</v>
      </c>
      <c r="E56" s="66" t="str">
        <f t="shared" ref="E56:E65" si="9">IF(D56&lt;&gt;"",IF(AND(B56&lt;&gt;"",C56&lt;&gt;""),"","ERR"),"")</f>
        <v/>
      </c>
      <c r="F56" s="104" t="s">
        <v>89</v>
      </c>
      <c r="G56" s="89" t="s">
        <v>98</v>
      </c>
      <c r="H56" s="84" t="s">
        <v>93</v>
      </c>
      <c r="I56" s="105" t="s">
        <v>91</v>
      </c>
      <c r="J56" s="106" t="s">
        <v>87</v>
      </c>
      <c r="K56" s="18"/>
      <c r="L56" s="18"/>
      <c r="M56" s="18"/>
      <c r="N56" s="18"/>
      <c r="O56" s="18"/>
      <c r="P56" s="18"/>
      <c r="Q56" s="18"/>
      <c r="R56" s="18"/>
      <c r="S56" s="18"/>
      <c r="T56" s="18"/>
      <c r="U56" s="18"/>
      <c r="V56" s="18"/>
      <c r="W56" s="18"/>
      <c r="X56" s="18"/>
      <c r="Y56" s="18"/>
      <c r="Z56" s="22"/>
      <c r="AA56" s="22"/>
      <c r="AB56" s="22"/>
      <c r="AC56" s="22"/>
      <c r="AD56" s="22"/>
      <c r="AE56" s="22"/>
      <c r="AF56" s="22"/>
      <c r="AG56" s="22"/>
      <c r="AH56" s="22"/>
      <c r="AI56" s="22"/>
    </row>
    <row r="57" spans="1:35" ht="12" customHeight="1">
      <c r="A57" s="115">
        <f t="array" ref="A57">IFERROR(INDEX('03.Muestra'!$B$8:$B$17,SMALL(IF("Página Web"='03.Muestra'!$D$8:$D$17,ROW('03.Muestra'!$B$8:$B$17)-MIN(ROW('03.Muestra'!$D$8:$D$17))+1,""),ROW()-55)),"")</f>
        <v>2</v>
      </c>
      <c r="B57" s="116" t="str">
        <f t="array" ref="B57">IFERROR(INDEX('03.Muestra'!$C$8:$C$17,SMALL(IF("Página Web"='03.Muestra'!$D$8:$D$17,ROW('03.Muestra'!$C$8:$C$17)-MIN(ROW('03.Muestra'!$D$8:$D$17))+1,""),ROW()-55)),"")</f>
        <v>Contacto</v>
      </c>
      <c r="C57" s="117" t="str">
        <f t="array" ref="C57">IFERROR(INDEX('03.Muestra'!$F$8:$F$17,SMALL(IF("Página Web"='03.Muestra'!$D$8:$D$17,ROW('03.Muestra'!$F$8:$F$17)-MIN(ROW('03.Muestra'!$D$8:$D$17))+1,""),ROW()-55)),"")</f>
        <v>https://pigmentoayd.com/contacto</v>
      </c>
      <c r="D57" s="103" t="str">
        <f t="shared" si="8"/>
        <v>Pasa</v>
      </c>
      <c r="E57" s="66" t="str">
        <f t="shared" si="9"/>
        <v/>
      </c>
      <c r="F57" s="107">
        <f ca="1">COUNTIF($D56:INDIRECT("$D" &amp;  SUM(ROW()-1,'03.Muestra'!$D$20)-1),F56)</f>
        <v>0</v>
      </c>
      <c r="G57" s="107">
        <f ca="1">COUNTIF($D56:INDIRECT("$D" &amp;  SUM(ROW()-1,'03.Muestra'!$D$20)-1),G56)</f>
        <v>0</v>
      </c>
      <c r="H57" s="107">
        <f ca="1">COUNTIF($D56:INDIRECT("$D" &amp;  SUM(ROW()-1,'03.Muestra'!$D$20)-1),H56)</f>
        <v>0</v>
      </c>
      <c r="I57" s="107">
        <f ca="1">COUNTIF($D56:INDIRECT("$D" &amp;  SUM(ROW()-1,'03.Muestra'!$D$20)-1),I56)</f>
        <v>0</v>
      </c>
      <c r="J57" s="107">
        <f ca="1">COUNTIF($D56:INDIRECT("$D" &amp;  SUM(ROW()-1,'03.Muestra'!$D$20)-1),J56)</f>
        <v>3</v>
      </c>
      <c r="K57" s="108">
        <f ca="1">IF(COUNTIF('03.Muestra'!$D$8:$D$17,"Página Web")=0,0,COUNTBLANK($D56:INDIRECT("$D" &amp;  SUM(ROW()-1,COUNTIF('03.Muestra'!$D$8:$D$17,"Página Web"))-1)))</f>
        <v>0</v>
      </c>
      <c r="L57" s="18"/>
      <c r="M57" s="18"/>
      <c r="N57" s="18"/>
      <c r="O57" s="18"/>
      <c r="P57" s="18"/>
      <c r="Q57" s="18"/>
      <c r="R57" s="18"/>
      <c r="S57" s="18"/>
      <c r="T57" s="18"/>
      <c r="U57" s="18"/>
      <c r="V57" s="18"/>
      <c r="W57" s="18"/>
      <c r="X57" s="18"/>
      <c r="Y57" s="18"/>
      <c r="Z57" s="22"/>
      <c r="AA57" s="22"/>
      <c r="AB57" s="22"/>
      <c r="AC57" s="22"/>
      <c r="AD57" s="22"/>
      <c r="AE57" s="22"/>
      <c r="AF57" s="22"/>
      <c r="AG57" s="22"/>
      <c r="AH57" s="22"/>
      <c r="AI57" s="22"/>
    </row>
    <row r="58" spans="1:35" ht="12" customHeight="1">
      <c r="A58" s="115">
        <f t="array" ref="A58">IFERROR(INDEX('03.Muestra'!$B$8:$B$17,SMALL(IF("Página Web"='03.Muestra'!$D$8:$D$17,ROW('03.Muestra'!$B$8:$B$17)-MIN(ROW('03.Muestra'!$D$8:$D$17))+1,""),ROW()-55)),"")</f>
        <v>3</v>
      </c>
      <c r="B58" s="116" t="str">
        <f t="array" ref="B58">IFERROR(INDEX('03.Muestra'!$C$8:$C$17,SMALL(IF("Página Web"='03.Muestra'!$D$8:$D$17,ROW('03.Muestra'!$C$8:$C$17)-MIN(ROW('03.Muestra'!$D$8:$D$17))+1,""),ROW()-55)),"")</f>
        <v>Servicios</v>
      </c>
      <c r="C58" s="117" t="str">
        <f t="array" ref="C58">IFERROR(INDEX('03.Muestra'!$F$8:$F$17,SMALL(IF("Página Web"='03.Muestra'!$D$8:$D$17,ROW('03.Muestra'!$F$8:$F$17)-MIN(ROW('03.Muestra'!$D$8:$D$17))+1,""),ROW()-55)),"")</f>
        <v>https://pigmentoayd.com/servicios</v>
      </c>
      <c r="D58" s="103" t="str">
        <f t="shared" si="8"/>
        <v>Pasa</v>
      </c>
      <c r="E58" s="66" t="str">
        <f t="shared" si="9"/>
        <v/>
      </c>
      <c r="F58" s="22"/>
      <c r="G58" s="18"/>
      <c r="H58" s="18"/>
      <c r="I58" s="18"/>
      <c r="J58" s="18"/>
      <c r="K58" s="18"/>
      <c r="L58" s="18"/>
      <c r="M58" s="18"/>
      <c r="N58" s="18"/>
      <c r="O58" s="18"/>
      <c r="P58" s="18"/>
      <c r="Q58" s="18"/>
      <c r="R58" s="18"/>
      <c r="S58" s="18"/>
      <c r="T58" s="18"/>
      <c r="U58" s="18"/>
      <c r="V58" s="18"/>
      <c r="W58" s="18"/>
      <c r="X58" s="18"/>
      <c r="Y58" s="18"/>
      <c r="Z58" s="22"/>
      <c r="AA58" s="22"/>
      <c r="AB58" s="22"/>
      <c r="AC58" s="22"/>
      <c r="AD58" s="22"/>
      <c r="AE58" s="22"/>
      <c r="AF58" s="22"/>
      <c r="AG58" s="22"/>
      <c r="AH58" s="22"/>
      <c r="AI58" s="22"/>
    </row>
    <row r="59" spans="1:35" ht="12" customHeight="1">
      <c r="A59" s="115" t="str">
        <f t="array" ref="A59">IFERROR(INDEX('03.Muestra'!$B$8:$B$17,SMALL(IF("Página Web"='03.Muestra'!$D$8:$D$17,ROW('03.Muestra'!$B$8:$B$17)-MIN(ROW('03.Muestra'!$D$8:$D$17))+1,""),ROW()-55)),"")</f>
        <v/>
      </c>
      <c r="B59" s="116" t="str">
        <f t="array" ref="B59">IFERROR(INDEX('03.Muestra'!$C$8:$C$17,SMALL(IF("Página Web"='03.Muestra'!$D$8:$D$17,ROW('03.Muestra'!$C$8:$C$17)-MIN(ROW('03.Muestra'!$D$8:$D$17))+1,""),ROW()-55)),"")</f>
        <v/>
      </c>
      <c r="C59" s="116" t="str">
        <f t="array" ref="C59">IFERROR(INDEX('03.Muestra'!$F$8:$F$17,SMALL(IF("Página Web"='03.Muestra'!$D$8:$D$17,ROW('03.Muestra'!$F$8:$F$17)-MIN(ROW('03.Muestra'!$D$8:$D$17))+1,""),ROW()-55)),"")</f>
        <v/>
      </c>
      <c r="D59" s="103" t="str">
        <f t="shared" si="8"/>
        <v/>
      </c>
      <c r="E59" s="66" t="str">
        <f t="shared" si="9"/>
        <v/>
      </c>
      <c r="F59" s="22"/>
      <c r="G59" s="18"/>
      <c r="H59" s="18"/>
      <c r="I59" s="18"/>
      <c r="J59" s="18"/>
      <c r="K59" s="18"/>
      <c r="L59" s="18"/>
      <c r="M59" s="18"/>
      <c r="N59" s="18"/>
      <c r="O59" s="18"/>
      <c r="P59" s="18"/>
      <c r="Q59" s="18"/>
      <c r="R59" s="18"/>
      <c r="S59" s="18"/>
      <c r="T59" s="18"/>
      <c r="U59" s="18"/>
      <c r="V59" s="18"/>
      <c r="W59" s="18"/>
      <c r="X59" s="18"/>
      <c r="Y59" s="18"/>
      <c r="Z59" s="22"/>
      <c r="AA59" s="22"/>
      <c r="AB59" s="22"/>
      <c r="AC59" s="22"/>
      <c r="AD59" s="22"/>
      <c r="AE59" s="22"/>
      <c r="AF59" s="22"/>
      <c r="AG59" s="22"/>
      <c r="AH59" s="22"/>
      <c r="AI59" s="22"/>
    </row>
    <row r="60" spans="1:35" ht="12" customHeight="1">
      <c r="A60" s="115" t="str">
        <f t="array" ref="A60">IFERROR(INDEX('03.Muestra'!$B$8:$B$17,SMALL(IF("Página Web"='03.Muestra'!$D$8:$D$17,ROW('03.Muestra'!$B$8:$B$17)-MIN(ROW('03.Muestra'!$D$8:$D$17))+1,""),ROW()-55)),"")</f>
        <v/>
      </c>
      <c r="B60" s="116" t="str">
        <f t="array" ref="B60">IFERROR(INDEX('03.Muestra'!$C$8:$C$17,SMALL(IF("Página Web"='03.Muestra'!$D$8:$D$17,ROW('03.Muestra'!$C$8:$C$17)-MIN(ROW('03.Muestra'!$D$8:$D$17))+1,""),ROW()-55)),"")</f>
        <v/>
      </c>
      <c r="C60" s="116" t="str">
        <f t="array" ref="C60">IFERROR(INDEX('03.Muestra'!$F$8:$F$17,SMALL(IF("Página Web"='03.Muestra'!$D$8:$D$17,ROW('03.Muestra'!$F$8:$F$17)-MIN(ROW('03.Muestra'!$D$8:$D$17))+1,""),ROW()-55)),"")</f>
        <v/>
      </c>
      <c r="D60" s="103" t="str">
        <f t="shared" si="8"/>
        <v/>
      </c>
      <c r="E60" s="66" t="str">
        <f t="shared" si="9"/>
        <v/>
      </c>
      <c r="F60" s="22"/>
      <c r="G60" s="18"/>
      <c r="H60" s="18"/>
      <c r="I60" s="18"/>
      <c r="J60" s="18"/>
      <c r="K60" s="18"/>
      <c r="L60" s="18"/>
      <c r="M60" s="18"/>
      <c r="N60" s="18"/>
      <c r="O60" s="18"/>
      <c r="P60" s="18"/>
      <c r="Q60" s="18"/>
      <c r="R60" s="18"/>
      <c r="S60" s="18"/>
      <c r="T60" s="18"/>
      <c r="U60" s="18"/>
      <c r="V60" s="18"/>
      <c r="W60" s="18"/>
      <c r="X60" s="18"/>
      <c r="Y60" s="18"/>
      <c r="Z60" s="22"/>
      <c r="AA60" s="22"/>
      <c r="AB60" s="22"/>
      <c r="AC60" s="22"/>
      <c r="AD60" s="22"/>
      <c r="AE60" s="22"/>
      <c r="AF60" s="22"/>
      <c r="AG60" s="22"/>
      <c r="AH60" s="22"/>
      <c r="AI60" s="22"/>
    </row>
    <row r="61" spans="1:35" ht="12" customHeight="1">
      <c r="A61" s="115" t="str">
        <f t="array" ref="A61">IFERROR(INDEX('03.Muestra'!$B$8:$B$17,SMALL(IF("Página Web"='03.Muestra'!$D$8:$D$17,ROW('03.Muestra'!$B$8:$B$17)-MIN(ROW('03.Muestra'!$D$8:$D$17))+1,""),ROW()-55)),"")</f>
        <v/>
      </c>
      <c r="B61" s="116" t="str">
        <f t="array" ref="B61">IFERROR(INDEX('03.Muestra'!$C$8:$C$17,SMALL(IF("Página Web"='03.Muestra'!$D$8:$D$17,ROW('03.Muestra'!$C$8:$C$17)-MIN(ROW('03.Muestra'!$D$8:$D$17))+1,""),ROW()-55)),"")</f>
        <v/>
      </c>
      <c r="C61" s="116" t="str">
        <f t="array" ref="C61">IFERROR(INDEX('03.Muestra'!$F$8:$F$17,SMALL(IF("Página Web"='03.Muestra'!$D$8:$D$17,ROW('03.Muestra'!$F$8:$F$17)-MIN(ROW('03.Muestra'!$D$8:$D$17))+1,""),ROW()-55)),"")</f>
        <v/>
      </c>
      <c r="D61" s="103" t="str">
        <f t="shared" si="8"/>
        <v/>
      </c>
      <c r="E61" s="66" t="str">
        <f t="shared" si="9"/>
        <v/>
      </c>
      <c r="F61" s="22"/>
      <c r="G61" s="18"/>
      <c r="H61" s="18"/>
      <c r="I61" s="18"/>
      <c r="J61" s="18"/>
      <c r="K61" s="18"/>
      <c r="L61" s="18"/>
      <c r="M61" s="18"/>
      <c r="N61" s="18"/>
      <c r="O61" s="18"/>
      <c r="P61" s="18"/>
      <c r="Q61" s="18"/>
      <c r="R61" s="18"/>
      <c r="S61" s="18"/>
      <c r="T61" s="18"/>
      <c r="U61" s="18"/>
      <c r="V61" s="18"/>
      <c r="W61" s="18"/>
      <c r="X61" s="18"/>
      <c r="Y61" s="18"/>
      <c r="Z61" s="22"/>
      <c r="AA61" s="22"/>
      <c r="AB61" s="22"/>
      <c r="AC61" s="22"/>
      <c r="AD61" s="22"/>
      <c r="AE61" s="22"/>
      <c r="AF61" s="22"/>
      <c r="AG61" s="22"/>
      <c r="AH61" s="22"/>
      <c r="AI61" s="22"/>
    </row>
    <row r="62" spans="1:35" ht="12" customHeight="1">
      <c r="A62" s="115" t="str">
        <f t="array" ref="A62">IFERROR(INDEX('03.Muestra'!$B$8:$B$17,SMALL(IF("Página Web"='03.Muestra'!$D$8:$D$17,ROW('03.Muestra'!$B$8:$B$17)-MIN(ROW('03.Muestra'!$D$8:$D$17))+1,""),ROW()-55)),"")</f>
        <v/>
      </c>
      <c r="B62" s="116" t="str">
        <f t="array" ref="B62">IFERROR(INDEX('03.Muestra'!$C$8:$C$17,SMALL(IF("Página Web"='03.Muestra'!$D$8:$D$17,ROW('03.Muestra'!$C$8:$C$17)-MIN(ROW('03.Muestra'!$D$8:$D$17))+1,""),ROW()-55)),"")</f>
        <v/>
      </c>
      <c r="C62" s="116" t="str">
        <f t="array" ref="C62">IFERROR(INDEX('03.Muestra'!$F$8:$F$17,SMALL(IF("Página Web"='03.Muestra'!$D$8:$D$17,ROW('03.Muestra'!$F$8:$F$17)-MIN(ROW('03.Muestra'!$D$8:$D$17))+1,""),ROW()-55)),"")</f>
        <v/>
      </c>
      <c r="D62" s="103" t="str">
        <f t="shared" si="8"/>
        <v/>
      </c>
      <c r="E62" s="66" t="str">
        <f t="shared" si="9"/>
        <v/>
      </c>
      <c r="F62" s="18"/>
      <c r="G62" s="18"/>
      <c r="H62" s="18"/>
      <c r="I62" s="18"/>
      <c r="J62" s="18"/>
      <c r="K62" s="18"/>
      <c r="L62" s="18"/>
      <c r="M62" s="18"/>
      <c r="N62" s="18"/>
      <c r="O62" s="18"/>
      <c r="P62" s="18"/>
      <c r="Q62" s="18"/>
      <c r="R62" s="18"/>
      <c r="S62" s="18"/>
      <c r="T62" s="18"/>
      <c r="U62" s="18"/>
      <c r="V62" s="18"/>
      <c r="W62" s="18"/>
      <c r="X62" s="18"/>
      <c r="Y62" s="18"/>
      <c r="Z62" s="22"/>
      <c r="AA62" s="22"/>
      <c r="AB62" s="22"/>
      <c r="AC62" s="22"/>
      <c r="AD62" s="22"/>
      <c r="AE62" s="22"/>
      <c r="AF62" s="22"/>
      <c r="AG62" s="22"/>
      <c r="AH62" s="22"/>
      <c r="AI62" s="22"/>
    </row>
    <row r="63" spans="1:35" ht="12" customHeight="1">
      <c r="A63" s="115" t="str">
        <f t="array" ref="A63">IFERROR(INDEX('03.Muestra'!$B$8:$B$17,SMALL(IF("Página Web"='03.Muestra'!$D$8:$D$17,ROW('03.Muestra'!$B$8:$B$17)-MIN(ROW('03.Muestra'!$D$8:$D$17))+1,""),ROW()-55)),"")</f>
        <v/>
      </c>
      <c r="B63" s="116" t="str">
        <f t="array" ref="B63">IFERROR(INDEX('03.Muestra'!$C$8:$C$17,SMALL(IF("Página Web"='03.Muestra'!$D$8:$D$17,ROW('03.Muestra'!$C$8:$C$17)-MIN(ROW('03.Muestra'!$D$8:$D$17))+1,""),ROW()-55)),"")</f>
        <v/>
      </c>
      <c r="C63" s="116" t="str">
        <f t="array" ref="C63">IFERROR(INDEX('03.Muestra'!$F$8:$F$17,SMALL(IF("Página Web"='03.Muestra'!$D$8:$D$17,ROW('03.Muestra'!$F$8:$F$17)-MIN(ROW('03.Muestra'!$D$8:$D$17))+1,""),ROW()-55)),"")</f>
        <v/>
      </c>
      <c r="D63" s="103" t="str">
        <f t="shared" si="8"/>
        <v/>
      </c>
      <c r="E63" s="66" t="str">
        <f t="shared" si="9"/>
        <v/>
      </c>
      <c r="F63" s="18"/>
      <c r="G63" s="18"/>
      <c r="H63" s="18"/>
      <c r="I63" s="18"/>
      <c r="J63" s="18"/>
      <c r="K63" s="18"/>
      <c r="L63" s="18"/>
      <c r="M63" s="18"/>
      <c r="N63" s="18"/>
      <c r="O63" s="18"/>
      <c r="P63" s="18"/>
      <c r="Q63" s="18"/>
      <c r="R63" s="18"/>
      <c r="S63" s="18"/>
      <c r="T63" s="18"/>
      <c r="U63" s="18"/>
      <c r="V63" s="18"/>
      <c r="W63" s="18"/>
      <c r="X63" s="18"/>
      <c r="Y63" s="18"/>
      <c r="Z63" s="22"/>
      <c r="AA63" s="22"/>
      <c r="AB63" s="22"/>
      <c r="AC63" s="22"/>
      <c r="AD63" s="22"/>
      <c r="AE63" s="22"/>
      <c r="AF63" s="22"/>
      <c r="AG63" s="22"/>
      <c r="AH63" s="22"/>
      <c r="AI63" s="22"/>
    </row>
    <row r="64" spans="1:35" ht="12" customHeight="1">
      <c r="A64" s="115" t="str">
        <f t="array" ref="A64">IFERROR(INDEX('03.Muestra'!$B$8:$B$17,SMALL(IF("Página Web"='03.Muestra'!$D$8:$D$17,ROW('03.Muestra'!$B$8:$B$17)-MIN(ROW('03.Muestra'!$D$8:$D$17))+1,""),ROW()-55)),"")</f>
        <v/>
      </c>
      <c r="B64" s="116" t="str">
        <f t="array" ref="B64">IFERROR(INDEX('03.Muestra'!$C$8:$C$17,SMALL(IF("Página Web"='03.Muestra'!$D$8:$D$17,ROW('03.Muestra'!$C$8:$C$17)-MIN(ROW('03.Muestra'!$D$8:$D$17))+1,""),ROW()-55)),"")</f>
        <v/>
      </c>
      <c r="C64" s="116" t="str">
        <f t="array" ref="C64">IFERROR(INDEX('03.Muestra'!$F$8:$F$17,SMALL(IF("Página Web"='03.Muestra'!$D$8:$D$17,ROW('03.Muestra'!$F$8:$F$17)-MIN(ROW('03.Muestra'!$D$8:$D$17))+1,""),ROW()-55)),"")</f>
        <v/>
      </c>
      <c r="D64" s="103" t="str">
        <f t="shared" si="8"/>
        <v/>
      </c>
      <c r="E64" s="66" t="str">
        <f t="shared" si="9"/>
        <v/>
      </c>
      <c r="F64" s="18"/>
      <c r="G64" s="18"/>
      <c r="H64" s="18"/>
      <c r="I64" s="18"/>
      <c r="J64" s="18"/>
      <c r="K64" s="18"/>
      <c r="L64" s="18"/>
      <c r="M64" s="18"/>
      <c r="N64" s="18"/>
      <c r="O64" s="18"/>
      <c r="P64" s="18"/>
      <c r="Q64" s="18"/>
      <c r="R64" s="18"/>
      <c r="S64" s="18"/>
      <c r="T64" s="18"/>
      <c r="U64" s="18"/>
      <c r="V64" s="18"/>
      <c r="W64" s="18"/>
      <c r="X64" s="18"/>
      <c r="Y64" s="18"/>
      <c r="Z64" s="22"/>
      <c r="AA64" s="22"/>
      <c r="AB64" s="22"/>
      <c r="AC64" s="22"/>
      <c r="AD64" s="22"/>
      <c r="AE64" s="22"/>
      <c r="AF64" s="22"/>
      <c r="AG64" s="22"/>
      <c r="AH64" s="22"/>
      <c r="AI64" s="22"/>
    </row>
    <row r="65" spans="1:35" ht="12" customHeight="1">
      <c r="A65" s="115" t="str">
        <f t="array" ref="A65">IFERROR(INDEX('03.Muestra'!$B$8:$B$17,SMALL(IF("Página Web"='03.Muestra'!$D$8:$D$17,ROW('03.Muestra'!$B$8:$B$17)-MIN(ROW('03.Muestra'!$D$8:$D$17))+1,""),ROW()-55)),"")</f>
        <v/>
      </c>
      <c r="B65" s="116" t="str">
        <f t="array" ref="B65">IFERROR(INDEX('03.Muestra'!$C$8:$C$17,SMALL(IF("Página Web"='03.Muestra'!$D$8:$D$17,ROW('03.Muestra'!$C$8:$C$17)-MIN(ROW('03.Muestra'!$D$8:$D$17))+1,""),ROW()-55)),"")</f>
        <v/>
      </c>
      <c r="C65" s="116" t="str">
        <f t="array" ref="C65">IFERROR(INDEX('03.Muestra'!$F$8:$F$17,SMALL(IF("Página Web"='03.Muestra'!$D$8:$D$17,ROW('03.Muestra'!$F$8:$F$17)-MIN(ROW('03.Muestra'!$D$8:$D$17))+1,""),ROW()-55)),"")</f>
        <v/>
      </c>
      <c r="D65" s="103" t="str">
        <f t="shared" si="8"/>
        <v/>
      </c>
      <c r="E65" s="66" t="str">
        <f t="shared" si="9"/>
        <v/>
      </c>
      <c r="F65" s="18"/>
      <c r="G65" s="18"/>
      <c r="H65" s="18"/>
      <c r="I65" s="18"/>
      <c r="J65" s="18"/>
      <c r="K65" s="18"/>
      <c r="L65" s="18"/>
      <c r="M65" s="18"/>
      <c r="N65" s="18"/>
      <c r="O65" s="18"/>
      <c r="P65" s="18"/>
      <c r="Q65" s="18"/>
      <c r="R65" s="18"/>
      <c r="S65" s="18"/>
      <c r="T65" s="18"/>
      <c r="U65" s="18"/>
      <c r="V65" s="18"/>
      <c r="W65" s="18"/>
      <c r="X65" s="18"/>
      <c r="Y65" s="18"/>
      <c r="Z65" s="22"/>
      <c r="AA65" s="22"/>
      <c r="AB65" s="22"/>
      <c r="AC65" s="22"/>
      <c r="AD65" s="22"/>
      <c r="AE65" s="22"/>
      <c r="AF65" s="22"/>
      <c r="AG65" s="22"/>
      <c r="AH65" s="22"/>
      <c r="AI65" s="22"/>
    </row>
    <row r="66" spans="1:35" ht="12" customHeight="1">
      <c r="A66" s="63"/>
      <c r="B66" s="18"/>
      <c r="C66" s="18"/>
      <c r="D66" s="66"/>
      <c r="E66" s="66"/>
      <c r="F66" s="18"/>
      <c r="G66" s="18"/>
      <c r="H66" s="18"/>
      <c r="I66" s="18"/>
      <c r="J66" s="18"/>
      <c r="K66" s="18"/>
      <c r="L66" s="18"/>
      <c r="M66" s="18"/>
      <c r="N66" s="18"/>
      <c r="O66" s="18"/>
      <c r="P66" s="18"/>
      <c r="Q66" s="18"/>
      <c r="R66" s="18"/>
      <c r="S66" s="18"/>
      <c r="T66" s="18"/>
      <c r="U66" s="18"/>
      <c r="V66" s="18"/>
      <c r="W66" s="18"/>
      <c r="X66" s="18"/>
      <c r="Y66" s="18"/>
      <c r="Z66" s="22"/>
      <c r="AA66" s="22"/>
      <c r="AB66" s="22"/>
      <c r="AC66" s="22"/>
      <c r="AD66" s="22"/>
      <c r="AE66" s="22"/>
      <c r="AF66" s="22"/>
      <c r="AG66" s="22"/>
      <c r="AH66" s="22"/>
      <c r="AI66" s="22"/>
    </row>
    <row r="67" spans="1:35" ht="12" customHeight="1">
      <c r="A67" s="63"/>
      <c r="B67" s="18"/>
      <c r="C67" s="18"/>
      <c r="D67" s="66"/>
      <c r="E67" s="66"/>
      <c r="F67" s="18"/>
      <c r="G67" s="18"/>
      <c r="H67" s="18"/>
      <c r="I67" s="18"/>
      <c r="J67" s="18"/>
      <c r="K67" s="18"/>
      <c r="L67" s="18"/>
      <c r="M67" s="18"/>
      <c r="N67" s="18"/>
      <c r="O67" s="18"/>
      <c r="P67" s="18"/>
      <c r="Q67" s="18"/>
      <c r="R67" s="18"/>
      <c r="S67" s="18"/>
      <c r="T67" s="18"/>
      <c r="U67" s="18"/>
      <c r="V67" s="18"/>
      <c r="W67" s="18"/>
      <c r="X67" s="18"/>
      <c r="Y67" s="18"/>
      <c r="Z67" s="22"/>
      <c r="AA67" s="22"/>
      <c r="AB67" s="22"/>
      <c r="AC67" s="22"/>
      <c r="AD67" s="22"/>
      <c r="AE67" s="22"/>
      <c r="AF67" s="22"/>
      <c r="AG67" s="22"/>
      <c r="AH67" s="22"/>
      <c r="AI67" s="22"/>
    </row>
    <row r="68" spans="1:35" ht="12" customHeight="1">
      <c r="A68" s="63"/>
      <c r="B68" s="18"/>
      <c r="C68" s="18"/>
      <c r="D68" s="66"/>
      <c r="E68" s="66"/>
      <c r="F68" s="18"/>
      <c r="G68" s="18"/>
      <c r="H68" s="18"/>
      <c r="I68" s="18"/>
      <c r="J68" s="18"/>
      <c r="K68" s="18"/>
      <c r="L68" s="18"/>
      <c r="M68" s="18"/>
      <c r="N68" s="18"/>
      <c r="O68" s="18"/>
      <c r="P68" s="18"/>
      <c r="Q68" s="18"/>
      <c r="R68" s="18"/>
      <c r="S68" s="18"/>
      <c r="T68" s="18"/>
      <c r="U68" s="18"/>
      <c r="V68" s="18"/>
      <c r="W68" s="18"/>
      <c r="X68" s="18"/>
      <c r="Y68" s="18"/>
      <c r="Z68" s="22"/>
      <c r="AA68" s="22"/>
      <c r="AB68" s="22"/>
      <c r="AC68" s="22"/>
      <c r="AD68" s="22"/>
      <c r="AE68" s="22"/>
      <c r="AF68" s="22"/>
      <c r="AG68" s="22"/>
      <c r="AH68" s="22"/>
      <c r="AI68" s="22"/>
    </row>
    <row r="69" spans="1:35" ht="12" customHeight="1">
      <c r="A69" s="63"/>
      <c r="B69" s="18"/>
      <c r="C69" s="18"/>
      <c r="D69" s="66"/>
      <c r="E69" s="66"/>
      <c r="F69" s="18"/>
      <c r="G69" s="18"/>
      <c r="H69" s="18"/>
      <c r="I69" s="18"/>
      <c r="J69" s="18"/>
      <c r="K69" s="18"/>
      <c r="L69" s="18"/>
      <c r="M69" s="18"/>
      <c r="N69" s="18"/>
      <c r="O69" s="18"/>
      <c r="P69" s="18"/>
      <c r="Q69" s="18"/>
      <c r="R69" s="18"/>
      <c r="S69" s="18"/>
      <c r="T69" s="18"/>
      <c r="U69" s="18"/>
      <c r="V69" s="18"/>
      <c r="W69" s="18"/>
      <c r="X69" s="18"/>
      <c r="Y69" s="18"/>
      <c r="Z69" s="22"/>
      <c r="AA69" s="22"/>
      <c r="AB69" s="22"/>
      <c r="AC69" s="22"/>
      <c r="AD69" s="22"/>
      <c r="AE69" s="22"/>
      <c r="AF69" s="22"/>
      <c r="AG69" s="22"/>
      <c r="AH69" s="22"/>
      <c r="AI69" s="22"/>
    </row>
    <row r="70" spans="1:35" ht="12" customHeight="1">
      <c r="A70" s="63"/>
      <c r="B70" s="18"/>
      <c r="C70" s="18"/>
      <c r="D70" s="66"/>
      <c r="E70" s="66"/>
      <c r="F70" s="18"/>
      <c r="G70" s="18"/>
      <c r="H70" s="18"/>
      <c r="I70" s="18"/>
      <c r="J70" s="18"/>
      <c r="K70" s="18"/>
      <c r="L70" s="18"/>
      <c r="M70" s="18"/>
      <c r="N70" s="18"/>
      <c r="O70" s="18"/>
      <c r="P70" s="18"/>
      <c r="Q70" s="18"/>
      <c r="R70" s="18"/>
      <c r="S70" s="18"/>
      <c r="T70" s="18"/>
      <c r="U70" s="18"/>
      <c r="V70" s="18"/>
      <c r="W70" s="18"/>
      <c r="X70" s="18"/>
      <c r="Y70" s="18"/>
      <c r="Z70" s="22"/>
      <c r="AA70" s="22"/>
      <c r="AB70" s="22"/>
      <c r="AC70" s="22"/>
      <c r="AD70" s="22"/>
      <c r="AE70" s="22"/>
      <c r="AF70" s="22"/>
      <c r="AG70" s="22"/>
      <c r="AH70" s="22"/>
      <c r="AI70" s="22"/>
    </row>
    <row r="71" spans="1:35" ht="12" customHeight="1">
      <c r="A71" s="63"/>
      <c r="B71" s="18"/>
      <c r="C71" s="18"/>
      <c r="D71" s="66"/>
      <c r="E71" s="66"/>
      <c r="F71" s="18"/>
      <c r="G71" s="18"/>
      <c r="H71" s="18"/>
      <c r="I71" s="18"/>
      <c r="J71" s="18"/>
      <c r="K71" s="18"/>
      <c r="L71" s="18"/>
      <c r="M71" s="18"/>
      <c r="N71" s="18"/>
      <c r="O71" s="18"/>
      <c r="P71" s="18"/>
      <c r="Q71" s="18"/>
      <c r="R71" s="18"/>
      <c r="S71" s="18"/>
      <c r="T71" s="18"/>
      <c r="U71" s="18"/>
      <c r="V71" s="18"/>
      <c r="W71" s="18"/>
      <c r="X71" s="18"/>
      <c r="Y71" s="18"/>
      <c r="Z71" s="22"/>
      <c r="AA71" s="22"/>
      <c r="AB71" s="22"/>
      <c r="AC71" s="22"/>
      <c r="AD71" s="22"/>
      <c r="AE71" s="22"/>
      <c r="AF71" s="22"/>
      <c r="AG71" s="22"/>
      <c r="AH71" s="22"/>
      <c r="AI71" s="22"/>
    </row>
    <row r="72" spans="1:35" ht="12" customHeight="1">
      <c r="A72" s="63"/>
      <c r="B72" s="18"/>
      <c r="C72" s="18"/>
      <c r="D72" s="66"/>
      <c r="E72" s="66"/>
      <c r="F72" s="18"/>
      <c r="G72" s="18"/>
      <c r="H72" s="18"/>
      <c r="I72" s="18"/>
      <c r="J72" s="18"/>
      <c r="K72" s="18"/>
      <c r="L72" s="18"/>
      <c r="M72" s="18"/>
      <c r="N72" s="18"/>
      <c r="O72" s="18"/>
      <c r="P72" s="18"/>
      <c r="Q72" s="18"/>
      <c r="R72" s="18"/>
      <c r="S72" s="18"/>
      <c r="T72" s="18"/>
      <c r="U72" s="18"/>
      <c r="V72" s="18"/>
      <c r="W72" s="18"/>
      <c r="X72" s="18"/>
      <c r="Y72" s="18"/>
      <c r="Z72" s="22"/>
      <c r="AA72" s="22"/>
      <c r="AB72" s="22"/>
      <c r="AC72" s="22"/>
      <c r="AD72" s="22"/>
      <c r="AE72" s="22"/>
      <c r="AF72" s="22"/>
      <c r="AG72" s="22"/>
      <c r="AH72" s="22"/>
      <c r="AI72" s="22"/>
    </row>
    <row r="73" spans="1:35" ht="12" customHeight="1">
      <c r="A73" s="63"/>
      <c r="B73" s="18"/>
      <c r="C73" s="18"/>
      <c r="D73" s="66"/>
      <c r="E73" s="66"/>
      <c r="F73" s="18"/>
      <c r="G73" s="18"/>
      <c r="H73" s="18"/>
      <c r="I73" s="18"/>
      <c r="J73" s="18"/>
      <c r="K73" s="18"/>
      <c r="L73" s="18"/>
      <c r="M73" s="18"/>
      <c r="N73" s="18"/>
      <c r="O73" s="18"/>
      <c r="P73" s="18"/>
      <c r="Q73" s="18"/>
      <c r="R73" s="18"/>
      <c r="S73" s="18"/>
      <c r="T73" s="18"/>
      <c r="U73" s="18"/>
      <c r="V73" s="18"/>
      <c r="W73" s="18"/>
      <c r="X73" s="18"/>
      <c r="Y73" s="18"/>
      <c r="Z73" s="22"/>
      <c r="AA73" s="22"/>
      <c r="AB73" s="22"/>
      <c r="AC73" s="22"/>
      <c r="AD73" s="22"/>
      <c r="AE73" s="22"/>
      <c r="AF73" s="22"/>
      <c r="AG73" s="22"/>
      <c r="AH73" s="22"/>
      <c r="AI73" s="22"/>
    </row>
    <row r="74" spans="1:35" ht="12" customHeight="1">
      <c r="A74" s="63"/>
      <c r="B74" s="18"/>
      <c r="C74" s="18"/>
      <c r="D74" s="66"/>
      <c r="E74" s="66"/>
      <c r="F74" s="18"/>
      <c r="G74" s="18"/>
      <c r="H74" s="18"/>
      <c r="I74" s="18"/>
      <c r="J74" s="18"/>
      <c r="K74" s="18"/>
      <c r="L74" s="18"/>
      <c r="M74" s="18"/>
      <c r="N74" s="18"/>
      <c r="O74" s="18"/>
      <c r="P74" s="18"/>
      <c r="Q74" s="18"/>
      <c r="R74" s="18"/>
      <c r="S74" s="18"/>
      <c r="T74" s="18"/>
      <c r="U74" s="18"/>
      <c r="V74" s="18"/>
      <c r="W74" s="18"/>
      <c r="X74" s="18"/>
      <c r="Y74" s="18"/>
      <c r="Z74" s="22"/>
      <c r="AA74" s="22"/>
      <c r="AB74" s="22"/>
      <c r="AC74" s="22"/>
      <c r="AD74" s="22"/>
      <c r="AE74" s="22"/>
      <c r="AF74" s="22"/>
      <c r="AG74" s="22"/>
      <c r="AH74" s="22"/>
      <c r="AI74" s="22"/>
    </row>
    <row r="75" spans="1:35" ht="12.75" customHeight="1">
      <c r="A75" s="63"/>
      <c r="B75" s="22"/>
      <c r="C75" s="22"/>
      <c r="D75" s="63"/>
      <c r="E75" s="63"/>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row>
    <row r="76" spans="1:35" ht="12.75" customHeight="1">
      <c r="A76" s="63"/>
      <c r="B76" s="22"/>
      <c r="C76" s="22"/>
      <c r="D76" s="63"/>
      <c r="E76" s="63"/>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row>
    <row r="77" spans="1:35" ht="12.75" customHeight="1">
      <c r="A77" s="63"/>
      <c r="B77" s="22"/>
      <c r="C77" s="22"/>
      <c r="D77" s="63"/>
      <c r="E77" s="63"/>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row>
    <row r="78" spans="1:35" ht="12.75" customHeight="1">
      <c r="A78" s="63"/>
      <c r="B78" s="22"/>
      <c r="C78" s="22"/>
      <c r="D78" s="63"/>
      <c r="E78" s="63"/>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row>
    <row r="79" spans="1:35" ht="12.75" customHeight="1">
      <c r="A79" s="63"/>
      <c r="B79" s="22"/>
      <c r="C79" s="22"/>
      <c r="D79" s="63"/>
      <c r="E79" s="63"/>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row>
    <row r="80" spans="1:35" ht="12.75" customHeight="1">
      <c r="A80" s="63"/>
      <c r="B80" s="22"/>
      <c r="C80" s="22"/>
      <c r="D80" s="63"/>
      <c r="E80" s="63"/>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row>
    <row r="81" spans="1:35" ht="12.75" customHeight="1">
      <c r="A81" s="63"/>
      <c r="B81" s="22"/>
      <c r="C81" s="22"/>
      <c r="D81" s="63"/>
      <c r="E81" s="63"/>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row>
    <row r="82" spans="1:35" ht="12.75" customHeight="1">
      <c r="A82" s="63"/>
      <c r="B82" s="22"/>
      <c r="C82" s="22"/>
      <c r="D82" s="63"/>
      <c r="E82" s="63"/>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row>
    <row r="83" spans="1:35" ht="12.75" customHeight="1">
      <c r="A83" s="63"/>
      <c r="B83" s="22"/>
      <c r="C83" s="22"/>
      <c r="D83" s="63"/>
      <c r="E83" s="63"/>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row>
    <row r="84" spans="1:35" ht="12.75" customHeight="1">
      <c r="A84" s="63"/>
      <c r="B84" s="22"/>
      <c r="C84" s="22"/>
      <c r="D84" s="63"/>
      <c r="E84" s="63"/>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row>
    <row r="85" spans="1:35" ht="12.75" customHeight="1">
      <c r="A85" s="63"/>
      <c r="B85" s="22"/>
      <c r="C85" s="22"/>
      <c r="D85" s="63"/>
      <c r="E85" s="63"/>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row>
    <row r="86" spans="1:35" ht="12.75" customHeight="1">
      <c r="A86" s="63"/>
      <c r="B86" s="22"/>
      <c r="C86" s="22"/>
      <c r="D86" s="63"/>
      <c r="E86" s="63"/>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row>
    <row r="87" spans="1:35" ht="12.75" customHeight="1">
      <c r="A87" s="63"/>
      <c r="B87" s="22"/>
      <c r="C87" s="22"/>
      <c r="D87" s="63"/>
      <c r="E87" s="63"/>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row>
    <row r="88" spans="1:35" ht="12.75" customHeight="1">
      <c r="A88" s="63"/>
      <c r="B88" s="22"/>
      <c r="C88" s="22"/>
      <c r="D88" s="63"/>
      <c r="E88" s="63"/>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row>
    <row r="89" spans="1:35" ht="12.75" customHeight="1">
      <c r="A89" s="63"/>
      <c r="B89" s="22"/>
      <c r="C89" s="22"/>
      <c r="D89" s="63"/>
      <c r="E89" s="63"/>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row>
    <row r="90" spans="1:35" ht="12.75" customHeight="1">
      <c r="A90" s="63"/>
      <c r="B90" s="22"/>
      <c r="C90" s="22"/>
      <c r="D90" s="63"/>
      <c r="E90" s="63"/>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row>
    <row r="91" spans="1:35" ht="12.75" customHeight="1">
      <c r="A91" s="63"/>
      <c r="B91" s="22"/>
      <c r="C91" s="22"/>
      <c r="D91" s="63"/>
      <c r="E91" s="63"/>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row>
    <row r="92" spans="1:35" ht="12.75" customHeight="1">
      <c r="A92" s="63"/>
      <c r="B92" s="22"/>
      <c r="C92" s="22"/>
      <c r="D92" s="63"/>
      <c r="E92" s="63"/>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row>
    <row r="93" spans="1:35" ht="12.75" customHeight="1">
      <c r="A93" s="63"/>
      <c r="B93" s="22"/>
      <c r="C93" s="22"/>
      <c r="D93" s="63"/>
      <c r="E93" s="63"/>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row>
    <row r="94" spans="1:35" ht="12.75" customHeight="1">
      <c r="A94" s="63"/>
      <c r="B94" s="22"/>
      <c r="C94" s="22"/>
      <c r="D94" s="63"/>
      <c r="E94" s="63"/>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row>
    <row r="95" spans="1:35" ht="12.75" customHeight="1">
      <c r="A95" s="63"/>
      <c r="B95" s="22"/>
      <c r="C95" s="22"/>
      <c r="D95" s="63"/>
      <c r="E95" s="63"/>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row>
    <row r="96" spans="1:35" ht="12.75" customHeight="1">
      <c r="A96" s="63"/>
      <c r="B96" s="22"/>
      <c r="C96" s="22"/>
      <c r="D96" s="63"/>
      <c r="E96" s="63"/>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row>
    <row r="97" spans="1:35" ht="12.75" customHeight="1">
      <c r="A97" s="63"/>
      <c r="B97" s="22"/>
      <c r="C97" s="22"/>
      <c r="D97" s="63"/>
      <c r="E97" s="63"/>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row>
    <row r="98" spans="1:35" ht="12.75" customHeight="1">
      <c r="A98" s="63"/>
      <c r="B98" s="22"/>
      <c r="C98" s="22"/>
      <c r="D98" s="63"/>
      <c r="E98" s="63"/>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row>
    <row r="99" spans="1:35" ht="12.75" customHeight="1">
      <c r="A99" s="63"/>
      <c r="B99" s="22"/>
      <c r="C99" s="22"/>
      <c r="D99" s="63"/>
      <c r="E99" s="63"/>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row>
    <row r="100" spans="1:35" ht="12.75" customHeight="1">
      <c r="A100" s="63"/>
      <c r="B100" s="22"/>
      <c r="C100" s="22"/>
      <c r="D100" s="63"/>
      <c r="E100" s="63"/>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row>
    <row r="101" spans="1:35" ht="12.75" customHeight="1">
      <c r="A101" s="63"/>
      <c r="B101" s="22"/>
      <c r="C101" s="22"/>
      <c r="D101" s="63"/>
      <c r="E101" s="63"/>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row>
    <row r="102" spans="1:35" ht="12.75" customHeight="1">
      <c r="A102" s="63"/>
      <c r="B102" s="22"/>
      <c r="C102" s="22"/>
      <c r="D102" s="63"/>
      <c r="E102" s="63"/>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row>
    <row r="103" spans="1:35" ht="12.75" customHeight="1">
      <c r="A103" s="63"/>
      <c r="B103" s="22"/>
      <c r="C103" s="22"/>
      <c r="D103" s="63"/>
      <c r="E103" s="63"/>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row>
    <row r="104" spans="1:35" ht="12.75" customHeight="1">
      <c r="A104" s="63"/>
      <c r="B104" s="22"/>
      <c r="C104" s="22"/>
      <c r="D104" s="63"/>
      <c r="E104" s="63"/>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row>
    <row r="105" spans="1:35" ht="12.75" customHeight="1">
      <c r="A105" s="63"/>
      <c r="B105" s="22"/>
      <c r="C105" s="22"/>
      <c r="D105" s="63"/>
      <c r="E105" s="63"/>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row>
    <row r="106" spans="1:35" ht="12.75" customHeight="1">
      <c r="A106" s="63"/>
      <c r="B106" s="22"/>
      <c r="C106" s="22"/>
      <c r="D106" s="63"/>
      <c r="E106" s="63"/>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row>
    <row r="107" spans="1:35" ht="12.75" customHeight="1">
      <c r="A107" s="63"/>
      <c r="B107" s="22"/>
      <c r="C107" s="22"/>
      <c r="D107" s="63"/>
      <c r="E107" s="63"/>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row>
    <row r="108" spans="1:35" ht="12.75" customHeight="1">
      <c r="A108" s="63"/>
      <c r="B108" s="22"/>
      <c r="C108" s="22"/>
      <c r="D108" s="63"/>
      <c r="E108" s="63"/>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row>
    <row r="109" spans="1:35" ht="12.75" customHeight="1">
      <c r="A109" s="63"/>
      <c r="B109" s="22"/>
      <c r="C109" s="22"/>
      <c r="D109" s="63"/>
      <c r="E109" s="63"/>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row>
    <row r="110" spans="1:35" ht="12.75" customHeight="1">
      <c r="A110" s="63"/>
      <c r="B110" s="22"/>
      <c r="C110" s="22"/>
      <c r="D110" s="63"/>
      <c r="E110" s="63"/>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row>
    <row r="111" spans="1:35" ht="12.75" customHeight="1">
      <c r="A111" s="63"/>
      <c r="B111" s="22"/>
      <c r="C111" s="22"/>
      <c r="D111" s="63"/>
      <c r="E111" s="63"/>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row>
    <row r="112" spans="1:35" ht="12.75" customHeight="1">
      <c r="A112" s="63"/>
      <c r="B112" s="22"/>
      <c r="C112" s="22"/>
      <c r="D112" s="63"/>
      <c r="E112" s="63"/>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row>
    <row r="113" spans="1:35" ht="12.75" customHeight="1">
      <c r="A113" s="63"/>
      <c r="B113" s="22"/>
      <c r="C113" s="22"/>
      <c r="D113" s="63"/>
      <c r="E113" s="63"/>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row>
    <row r="114" spans="1:35" ht="12.75" customHeight="1">
      <c r="A114" s="63"/>
      <c r="B114" s="22"/>
      <c r="C114" s="22"/>
      <c r="D114" s="63"/>
      <c r="E114" s="63"/>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row>
    <row r="115" spans="1:35" ht="12.75" customHeight="1">
      <c r="A115" s="63"/>
      <c r="B115" s="22"/>
      <c r="C115" s="22"/>
      <c r="D115" s="63"/>
      <c r="E115" s="63"/>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row>
    <row r="116" spans="1:35" ht="12.75" customHeight="1">
      <c r="A116" s="63"/>
      <c r="B116" s="22"/>
      <c r="C116" s="22"/>
      <c r="D116" s="63"/>
      <c r="E116" s="63"/>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row>
    <row r="117" spans="1:35" ht="12.75" customHeight="1">
      <c r="A117" s="63"/>
      <c r="B117" s="22"/>
      <c r="C117" s="22"/>
      <c r="D117" s="63"/>
      <c r="E117" s="63"/>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row>
    <row r="118" spans="1:35" ht="12.75" customHeight="1">
      <c r="A118" s="63"/>
      <c r="B118" s="22"/>
      <c r="C118" s="22"/>
      <c r="D118" s="63"/>
      <c r="E118" s="63"/>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row>
    <row r="119" spans="1:35" ht="12.75" customHeight="1">
      <c r="A119" s="63"/>
      <c r="B119" s="22"/>
      <c r="C119" s="22"/>
      <c r="D119" s="63"/>
      <c r="E119" s="63"/>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row>
    <row r="120" spans="1:35" ht="12.75" customHeight="1">
      <c r="A120" s="63"/>
      <c r="B120" s="22"/>
      <c r="C120" s="22"/>
      <c r="D120" s="63"/>
      <c r="E120" s="63"/>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row>
    <row r="121" spans="1:35" ht="12.75" customHeight="1">
      <c r="A121" s="63"/>
      <c r="B121" s="22"/>
      <c r="C121" s="22"/>
      <c r="D121" s="63"/>
      <c r="E121" s="63"/>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row>
    <row r="122" spans="1:35" ht="12.75" customHeight="1">
      <c r="A122" s="63"/>
      <c r="B122" s="22"/>
      <c r="C122" s="22"/>
      <c r="D122" s="63"/>
      <c r="E122" s="63"/>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row>
    <row r="123" spans="1:35" ht="12.75" customHeight="1">
      <c r="A123" s="63"/>
      <c r="B123" s="22"/>
      <c r="C123" s="22"/>
      <c r="D123" s="63"/>
      <c r="E123" s="63"/>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row>
    <row r="124" spans="1:35" ht="12.75" customHeight="1">
      <c r="A124" s="63"/>
      <c r="B124" s="22"/>
      <c r="C124" s="22"/>
      <c r="D124" s="63"/>
      <c r="E124" s="63"/>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row>
    <row r="125" spans="1:35" ht="12.75" customHeight="1">
      <c r="A125" s="63"/>
      <c r="B125" s="22"/>
      <c r="C125" s="22"/>
      <c r="D125" s="63"/>
      <c r="E125" s="63"/>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row>
    <row r="126" spans="1:35" ht="12.75" customHeight="1">
      <c r="A126" s="63"/>
      <c r="B126" s="22"/>
      <c r="C126" s="22"/>
      <c r="D126" s="63"/>
      <c r="E126" s="63"/>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row>
    <row r="127" spans="1:35" ht="12.75" customHeight="1">
      <c r="A127" s="63"/>
      <c r="B127" s="22"/>
      <c r="C127" s="22"/>
      <c r="D127" s="63"/>
      <c r="E127" s="63"/>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row>
    <row r="128" spans="1:35" ht="12.75" customHeight="1">
      <c r="A128" s="63"/>
      <c r="B128" s="22"/>
      <c r="C128" s="22"/>
      <c r="D128" s="63"/>
      <c r="E128" s="63"/>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row>
    <row r="129" spans="1:35" ht="12.75" customHeight="1">
      <c r="A129" s="63"/>
      <c r="B129" s="22"/>
      <c r="C129" s="22"/>
      <c r="D129" s="63"/>
      <c r="E129" s="63"/>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row>
    <row r="130" spans="1:35" ht="12.75" customHeight="1">
      <c r="A130" s="63"/>
      <c r="B130" s="22"/>
      <c r="C130" s="22"/>
      <c r="D130" s="63"/>
      <c r="E130" s="63"/>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row>
    <row r="131" spans="1:35" ht="12.75" customHeight="1">
      <c r="A131" s="63"/>
      <c r="B131" s="22"/>
      <c r="C131" s="22"/>
      <c r="D131" s="63"/>
      <c r="E131" s="63"/>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row>
    <row r="132" spans="1:35" ht="12.75" customHeight="1">
      <c r="A132" s="63"/>
      <c r="B132" s="22"/>
      <c r="C132" s="22"/>
      <c r="D132" s="63"/>
      <c r="E132" s="63"/>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row>
    <row r="133" spans="1:35" ht="12.75" customHeight="1">
      <c r="A133" s="63"/>
      <c r="B133" s="22"/>
      <c r="C133" s="22"/>
      <c r="D133" s="63"/>
      <c r="E133" s="63"/>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row>
    <row r="134" spans="1:35" ht="12.75" customHeight="1">
      <c r="A134" s="63"/>
      <c r="B134" s="22"/>
      <c r="C134" s="22"/>
      <c r="D134" s="63"/>
      <c r="E134" s="63"/>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row>
    <row r="135" spans="1:35" ht="12.75" customHeight="1">
      <c r="A135" s="63"/>
      <c r="B135" s="22"/>
      <c r="C135" s="22"/>
      <c r="D135" s="63"/>
      <c r="E135" s="63"/>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row>
    <row r="136" spans="1:35" ht="12.75" customHeight="1">
      <c r="A136" s="63"/>
      <c r="B136" s="22"/>
      <c r="C136" s="22"/>
      <c r="D136" s="63"/>
      <c r="E136" s="63"/>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row>
    <row r="137" spans="1:35" ht="12.75" customHeight="1">
      <c r="A137" s="63"/>
      <c r="B137" s="22"/>
      <c r="C137" s="22"/>
      <c r="D137" s="63"/>
      <c r="E137" s="63"/>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row>
    <row r="138" spans="1:35" ht="12.75" customHeight="1">
      <c r="A138" s="63"/>
      <c r="B138" s="22"/>
      <c r="C138" s="22"/>
      <c r="D138" s="63"/>
      <c r="E138" s="63"/>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row>
    <row r="139" spans="1:35" ht="12.75" customHeight="1">
      <c r="A139" s="63"/>
      <c r="B139" s="22"/>
      <c r="C139" s="22"/>
      <c r="D139" s="63"/>
      <c r="E139" s="63"/>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row>
    <row r="140" spans="1:35" ht="12.75" customHeight="1">
      <c r="A140" s="63"/>
      <c r="B140" s="22"/>
      <c r="C140" s="22"/>
      <c r="D140" s="63"/>
      <c r="E140" s="63"/>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row>
    <row r="141" spans="1:35" ht="12.75" customHeight="1">
      <c r="A141" s="63"/>
      <c r="B141" s="22"/>
      <c r="C141" s="22"/>
      <c r="D141" s="63"/>
      <c r="E141" s="63"/>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row>
    <row r="142" spans="1:35" ht="12.75" customHeight="1">
      <c r="A142" s="63"/>
      <c r="B142" s="22"/>
      <c r="C142" s="22"/>
      <c r="D142" s="63"/>
      <c r="E142" s="63"/>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row>
    <row r="143" spans="1:35" ht="12.75" customHeight="1">
      <c r="A143" s="63"/>
      <c r="B143" s="22"/>
      <c r="C143" s="22"/>
      <c r="D143" s="63"/>
      <c r="E143" s="63"/>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row>
    <row r="144" spans="1:35" ht="12.75" customHeight="1">
      <c r="A144" s="63"/>
      <c r="B144" s="22"/>
      <c r="C144" s="22"/>
      <c r="D144" s="63"/>
      <c r="E144" s="63"/>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row>
    <row r="145" spans="1:35" ht="12.75" customHeight="1">
      <c r="A145" s="63"/>
      <c r="B145" s="22"/>
      <c r="C145" s="22"/>
      <c r="D145" s="63"/>
      <c r="E145" s="63"/>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row>
    <row r="146" spans="1:35" ht="12.75" customHeight="1">
      <c r="A146" s="63"/>
      <c r="B146" s="22"/>
      <c r="C146" s="22"/>
      <c r="D146" s="63"/>
      <c r="E146" s="63"/>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row>
    <row r="147" spans="1:35" ht="12.75" customHeight="1">
      <c r="A147" s="63"/>
      <c r="B147" s="22"/>
      <c r="C147" s="22"/>
      <c r="D147" s="63"/>
      <c r="E147" s="63"/>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row>
    <row r="148" spans="1:35" ht="12.75" customHeight="1">
      <c r="A148" s="63"/>
      <c r="B148" s="22"/>
      <c r="C148" s="22"/>
      <c r="D148" s="63"/>
      <c r="E148" s="63"/>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row>
    <row r="149" spans="1:35" ht="12.75" customHeight="1">
      <c r="A149" s="63"/>
      <c r="B149" s="22"/>
      <c r="C149" s="22"/>
      <c r="D149" s="63"/>
      <c r="E149" s="63"/>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row>
    <row r="150" spans="1:35" ht="12.75" customHeight="1">
      <c r="A150" s="63"/>
      <c r="B150" s="22"/>
      <c r="C150" s="22"/>
      <c r="D150" s="63"/>
      <c r="E150" s="63"/>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row>
    <row r="151" spans="1:35" ht="12.75" customHeight="1">
      <c r="A151" s="63"/>
      <c r="B151" s="22"/>
      <c r="C151" s="22"/>
      <c r="D151" s="63"/>
      <c r="E151" s="63"/>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row>
    <row r="152" spans="1:35" ht="12.75" customHeight="1">
      <c r="A152" s="63"/>
      <c r="B152" s="22"/>
      <c r="C152" s="22"/>
      <c r="D152" s="63"/>
      <c r="E152" s="63"/>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row>
    <row r="153" spans="1:35" ht="12.75" customHeight="1">
      <c r="A153" s="63"/>
      <c r="B153" s="22"/>
      <c r="C153" s="22"/>
      <c r="D153" s="63"/>
      <c r="E153" s="63"/>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row>
    <row r="154" spans="1:35" ht="12.75" customHeight="1">
      <c r="A154" s="63"/>
      <c r="B154" s="22"/>
      <c r="C154" s="22"/>
      <c r="D154" s="63"/>
      <c r="E154" s="63"/>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row>
    <row r="155" spans="1:35" ht="12.75" customHeight="1">
      <c r="A155" s="63"/>
      <c r="B155" s="22"/>
      <c r="C155" s="22"/>
      <c r="D155" s="63"/>
      <c r="E155" s="63"/>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row>
    <row r="156" spans="1:35" ht="12.75" customHeight="1">
      <c r="A156" s="63"/>
      <c r="B156" s="22"/>
      <c r="C156" s="22"/>
      <c r="D156" s="63"/>
      <c r="E156" s="63"/>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row>
    <row r="157" spans="1:35" ht="12.75" customHeight="1">
      <c r="A157" s="63"/>
      <c r="B157" s="22"/>
      <c r="C157" s="22"/>
      <c r="D157" s="63"/>
      <c r="E157" s="63"/>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row>
    <row r="158" spans="1:35" ht="12.75" customHeight="1">
      <c r="A158" s="63"/>
      <c r="B158" s="22"/>
      <c r="C158" s="22"/>
      <c r="D158" s="63"/>
      <c r="E158" s="63"/>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row>
    <row r="159" spans="1:35" ht="12.75" customHeight="1">
      <c r="A159" s="63"/>
      <c r="B159" s="22"/>
      <c r="C159" s="22"/>
      <c r="D159" s="63"/>
      <c r="E159" s="63"/>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row>
    <row r="160" spans="1:35" ht="12.75" customHeight="1">
      <c r="A160" s="63"/>
      <c r="B160" s="22"/>
      <c r="C160" s="22"/>
      <c r="D160" s="63"/>
      <c r="E160" s="63"/>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row>
    <row r="161" spans="1:35" ht="12.75" customHeight="1">
      <c r="A161" s="63"/>
      <c r="B161" s="22"/>
      <c r="C161" s="22"/>
      <c r="D161" s="63"/>
      <c r="E161" s="63"/>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row>
    <row r="162" spans="1:35" ht="12.75" customHeight="1">
      <c r="A162" s="63"/>
      <c r="B162" s="22"/>
      <c r="C162" s="22"/>
      <c r="D162" s="63"/>
      <c r="E162" s="63"/>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row>
    <row r="163" spans="1:35" ht="12.75" customHeight="1">
      <c r="A163" s="63"/>
      <c r="B163" s="22"/>
      <c r="C163" s="22"/>
      <c r="D163" s="63"/>
      <c r="E163" s="63"/>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row>
    <row r="164" spans="1:35" ht="12.75" customHeight="1">
      <c r="A164" s="63"/>
      <c r="B164" s="22"/>
      <c r="C164" s="22"/>
      <c r="D164" s="63"/>
      <c r="E164" s="63"/>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row>
    <row r="165" spans="1:35" ht="12.75" customHeight="1">
      <c r="A165" s="63"/>
      <c r="B165" s="22"/>
      <c r="C165" s="22"/>
      <c r="D165" s="63"/>
      <c r="E165" s="63"/>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row>
    <row r="166" spans="1:35" ht="12.75" customHeight="1">
      <c r="A166" s="63"/>
      <c r="B166" s="22"/>
      <c r="C166" s="22"/>
      <c r="D166" s="63"/>
      <c r="E166" s="63"/>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row>
    <row r="167" spans="1:35" ht="12.75" customHeight="1">
      <c r="A167" s="63"/>
      <c r="B167" s="22"/>
      <c r="C167" s="22"/>
      <c r="D167" s="63"/>
      <c r="E167" s="63"/>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row>
    <row r="168" spans="1:35" ht="12.75" customHeight="1">
      <c r="A168" s="63"/>
      <c r="B168" s="22"/>
      <c r="C168" s="22"/>
      <c r="D168" s="63"/>
      <c r="E168" s="63"/>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row>
    <row r="169" spans="1:35" ht="12.75" customHeight="1">
      <c r="A169" s="63"/>
      <c r="B169" s="22"/>
      <c r="C169" s="22"/>
      <c r="D169" s="63"/>
      <c r="E169" s="63"/>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row>
    <row r="170" spans="1:35" ht="12.75" customHeight="1">
      <c r="A170" s="63"/>
      <c r="B170" s="22"/>
      <c r="C170" s="22"/>
      <c r="D170" s="63"/>
      <c r="E170" s="63"/>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row>
    <row r="171" spans="1:35" ht="12.75" customHeight="1">
      <c r="A171" s="63"/>
      <c r="B171" s="22"/>
      <c r="C171" s="22"/>
      <c r="D171" s="63"/>
      <c r="E171" s="63"/>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row>
    <row r="172" spans="1:35" ht="12.75" customHeight="1">
      <c r="A172" s="63"/>
      <c r="B172" s="22"/>
      <c r="C172" s="22"/>
      <c r="D172" s="63"/>
      <c r="E172" s="63"/>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row>
    <row r="173" spans="1:35" ht="12.75" customHeight="1">
      <c r="A173" s="63"/>
      <c r="B173" s="22"/>
      <c r="C173" s="22"/>
      <c r="D173" s="63"/>
      <c r="E173" s="63"/>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row>
    <row r="174" spans="1:35" ht="12.75" customHeight="1">
      <c r="A174" s="63"/>
      <c r="B174" s="22"/>
      <c r="C174" s="22"/>
      <c r="D174" s="63"/>
      <c r="E174" s="63"/>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row>
    <row r="175" spans="1:35" ht="12.75" customHeight="1">
      <c r="A175" s="63"/>
      <c r="B175" s="22"/>
      <c r="C175" s="22"/>
      <c r="D175" s="63"/>
      <c r="E175" s="63"/>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row>
    <row r="176" spans="1:35" ht="12.75" customHeight="1">
      <c r="A176" s="63"/>
      <c r="B176" s="22"/>
      <c r="C176" s="22"/>
      <c r="D176" s="63"/>
      <c r="E176" s="63"/>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row>
    <row r="177" spans="1:35" ht="12.75" customHeight="1">
      <c r="A177" s="63"/>
      <c r="B177" s="22"/>
      <c r="C177" s="22"/>
      <c r="D177" s="63"/>
      <c r="E177" s="63"/>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row>
    <row r="178" spans="1:35" ht="12.75" customHeight="1">
      <c r="A178" s="63"/>
      <c r="B178" s="22"/>
      <c r="C178" s="22"/>
      <c r="D178" s="63"/>
      <c r="E178" s="63"/>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row>
    <row r="179" spans="1:35" ht="12.75" customHeight="1">
      <c r="A179" s="63"/>
      <c r="B179" s="22"/>
      <c r="C179" s="22"/>
      <c r="D179" s="63"/>
      <c r="E179" s="63"/>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row>
    <row r="180" spans="1:35" ht="12.75" customHeight="1">
      <c r="A180" s="63"/>
      <c r="B180" s="22"/>
      <c r="C180" s="22"/>
      <c r="D180" s="63"/>
      <c r="E180" s="63"/>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row>
    <row r="181" spans="1:35" ht="12.75" customHeight="1">
      <c r="A181" s="63"/>
      <c r="B181" s="22"/>
      <c r="C181" s="22"/>
      <c r="D181" s="63"/>
      <c r="E181" s="63"/>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row>
    <row r="182" spans="1:35" ht="12.75" customHeight="1">
      <c r="A182" s="63"/>
      <c r="B182" s="22"/>
      <c r="C182" s="22"/>
      <c r="D182" s="63"/>
      <c r="E182" s="63"/>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row>
    <row r="183" spans="1:35" ht="12.75" customHeight="1">
      <c r="A183" s="63"/>
      <c r="B183" s="22"/>
      <c r="C183" s="22"/>
      <c r="D183" s="63"/>
      <c r="E183" s="63"/>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row>
    <row r="184" spans="1:35" ht="12.75" customHeight="1">
      <c r="A184" s="63"/>
      <c r="B184" s="22"/>
      <c r="C184" s="22"/>
      <c r="D184" s="63"/>
      <c r="E184" s="63"/>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row>
    <row r="185" spans="1:35" ht="12.75" customHeight="1">
      <c r="A185" s="63"/>
      <c r="B185" s="22"/>
      <c r="C185" s="22"/>
      <c r="D185" s="63"/>
      <c r="E185" s="63"/>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row>
    <row r="186" spans="1:35" ht="12.75" customHeight="1">
      <c r="A186" s="63"/>
      <c r="B186" s="22"/>
      <c r="C186" s="22"/>
      <c r="D186" s="63"/>
      <c r="E186" s="63"/>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row>
    <row r="187" spans="1:35" ht="12.75" customHeight="1">
      <c r="A187" s="63"/>
      <c r="B187" s="22"/>
      <c r="C187" s="22"/>
      <c r="D187" s="63"/>
      <c r="E187" s="63"/>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row>
    <row r="188" spans="1:35" ht="12.75" customHeight="1">
      <c r="A188" s="63"/>
      <c r="B188" s="22"/>
      <c r="C188" s="22"/>
      <c r="D188" s="63"/>
      <c r="E188" s="63"/>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row>
    <row r="189" spans="1:35" ht="12.75" customHeight="1">
      <c r="A189" s="63"/>
      <c r="B189" s="22"/>
      <c r="C189" s="22"/>
      <c r="D189" s="63"/>
      <c r="E189" s="63"/>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row>
    <row r="190" spans="1:35" ht="12.75" customHeight="1">
      <c r="A190" s="63"/>
      <c r="B190" s="22"/>
      <c r="C190" s="22"/>
      <c r="D190" s="63"/>
      <c r="E190" s="63"/>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row>
    <row r="191" spans="1:35" ht="12.75" customHeight="1">
      <c r="A191" s="63"/>
      <c r="B191" s="22"/>
      <c r="C191" s="22"/>
      <c r="D191" s="63"/>
      <c r="E191" s="63"/>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row>
    <row r="192" spans="1:35" ht="12.75" customHeight="1">
      <c r="A192" s="63"/>
      <c r="B192" s="22"/>
      <c r="C192" s="22"/>
      <c r="D192" s="63"/>
      <c r="E192" s="63"/>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row>
    <row r="193" spans="1:35" ht="12.75" customHeight="1">
      <c r="A193" s="63"/>
      <c r="B193" s="22"/>
      <c r="C193" s="22"/>
      <c r="D193" s="63"/>
      <c r="E193" s="63"/>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row>
    <row r="194" spans="1:35" ht="12.75" customHeight="1">
      <c r="A194" s="63"/>
      <c r="B194" s="22"/>
      <c r="C194" s="22"/>
      <c r="D194" s="63"/>
      <c r="E194" s="63"/>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row>
    <row r="195" spans="1:35" ht="12.75" customHeight="1">
      <c r="A195" s="63"/>
      <c r="B195" s="22"/>
      <c r="C195" s="22"/>
      <c r="D195" s="63"/>
      <c r="E195" s="63"/>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row>
    <row r="196" spans="1:35" ht="12.75" customHeight="1">
      <c r="A196" s="63"/>
      <c r="B196" s="22"/>
      <c r="C196" s="22"/>
      <c r="D196" s="63"/>
      <c r="E196" s="63"/>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row>
    <row r="197" spans="1:35" ht="12.75" customHeight="1">
      <c r="A197" s="63"/>
      <c r="B197" s="22"/>
      <c r="C197" s="22"/>
      <c r="D197" s="63"/>
      <c r="E197" s="63"/>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row>
    <row r="198" spans="1:35" ht="12.75" customHeight="1">
      <c r="A198" s="63"/>
      <c r="B198" s="22"/>
      <c r="C198" s="22"/>
      <c r="D198" s="63"/>
      <c r="E198" s="63"/>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row>
    <row r="199" spans="1:35" ht="12.75" customHeight="1">
      <c r="A199" s="63"/>
      <c r="B199" s="22"/>
      <c r="C199" s="22"/>
      <c r="D199" s="63"/>
      <c r="E199" s="63"/>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row>
    <row r="200" spans="1:35" ht="12.75" customHeight="1">
      <c r="A200" s="63"/>
      <c r="B200" s="22"/>
      <c r="C200" s="22"/>
      <c r="D200" s="63"/>
      <c r="E200" s="63"/>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row>
    <row r="201" spans="1:35" ht="12.75" customHeight="1">
      <c r="A201" s="63"/>
      <c r="B201" s="22"/>
      <c r="C201" s="22"/>
      <c r="D201" s="63"/>
      <c r="E201" s="63"/>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row>
    <row r="202" spans="1:35" ht="12.75" customHeight="1">
      <c r="A202" s="63"/>
      <c r="B202" s="22"/>
      <c r="C202" s="22"/>
      <c r="D202" s="63"/>
      <c r="E202" s="63"/>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row>
    <row r="203" spans="1:35" ht="12.75" customHeight="1">
      <c r="A203" s="63"/>
      <c r="B203" s="22"/>
      <c r="C203" s="22"/>
      <c r="D203" s="63"/>
      <c r="E203" s="63"/>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row>
    <row r="204" spans="1:35" ht="12.75" customHeight="1">
      <c r="A204" s="63"/>
      <c r="B204" s="22"/>
      <c r="C204" s="22"/>
      <c r="D204" s="63"/>
      <c r="E204" s="63"/>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row>
    <row r="205" spans="1:35" ht="12.75" customHeight="1">
      <c r="A205" s="63"/>
      <c r="B205" s="22"/>
      <c r="C205" s="22"/>
      <c r="D205" s="63"/>
      <c r="E205" s="63"/>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row>
    <row r="206" spans="1:35" ht="12.75" customHeight="1">
      <c r="A206" s="63"/>
      <c r="B206" s="22"/>
      <c r="C206" s="22"/>
      <c r="D206" s="63"/>
      <c r="E206" s="63"/>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row>
    <row r="207" spans="1:35" ht="12.75" customHeight="1">
      <c r="A207" s="63"/>
      <c r="B207" s="22"/>
      <c r="C207" s="22"/>
      <c r="D207" s="63"/>
      <c r="E207" s="63"/>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row>
    <row r="208" spans="1:35" ht="12.75" customHeight="1">
      <c r="A208" s="63"/>
      <c r="B208" s="22"/>
      <c r="C208" s="22"/>
      <c r="D208" s="63"/>
      <c r="E208" s="63"/>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row>
    <row r="209" spans="1:35" ht="12.75" customHeight="1">
      <c r="A209" s="63"/>
      <c r="B209" s="22"/>
      <c r="C209" s="22"/>
      <c r="D209" s="63"/>
      <c r="E209" s="63"/>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row>
    <row r="210" spans="1:35" ht="12.75" customHeight="1">
      <c r="A210" s="63"/>
      <c r="B210" s="22"/>
      <c r="C210" s="22"/>
      <c r="D210" s="63"/>
      <c r="E210" s="63"/>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row>
    <row r="211" spans="1:35" ht="12.75" customHeight="1">
      <c r="A211" s="63"/>
      <c r="B211" s="22"/>
      <c r="C211" s="22"/>
      <c r="D211" s="63"/>
      <c r="E211" s="63"/>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row>
    <row r="212" spans="1:35" ht="12.75" customHeight="1">
      <c r="A212" s="63"/>
      <c r="B212" s="22"/>
      <c r="C212" s="22"/>
      <c r="D212" s="63"/>
      <c r="E212" s="63"/>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row>
    <row r="213" spans="1:35" ht="12.75" customHeight="1">
      <c r="A213" s="63"/>
      <c r="B213" s="22"/>
      <c r="C213" s="22"/>
      <c r="D213" s="63"/>
      <c r="E213" s="63"/>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row>
    <row r="214" spans="1:35" ht="12.75" customHeight="1">
      <c r="A214" s="63"/>
      <c r="B214" s="22"/>
      <c r="C214" s="22"/>
      <c r="D214" s="63"/>
      <c r="E214" s="63"/>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row>
    <row r="215" spans="1:35" ht="12.75" customHeight="1">
      <c r="A215" s="63"/>
      <c r="B215" s="22"/>
      <c r="C215" s="22"/>
      <c r="D215" s="63"/>
      <c r="E215" s="63"/>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row>
    <row r="216" spans="1:35" ht="12.75" customHeight="1">
      <c r="A216" s="63"/>
      <c r="B216" s="22"/>
      <c r="C216" s="22"/>
      <c r="D216" s="63"/>
      <c r="E216" s="63"/>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row>
    <row r="217" spans="1:35" ht="12.75" customHeight="1">
      <c r="A217" s="63"/>
      <c r="B217" s="22"/>
      <c r="C217" s="22"/>
      <c r="D217" s="63"/>
      <c r="E217" s="63"/>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row>
    <row r="218" spans="1:35" ht="12.75" customHeight="1">
      <c r="A218" s="63"/>
      <c r="B218" s="22"/>
      <c r="C218" s="22"/>
      <c r="D218" s="63"/>
      <c r="E218" s="63"/>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row>
    <row r="219" spans="1:35" ht="12.75" customHeight="1">
      <c r="A219" s="63"/>
      <c r="B219" s="22"/>
      <c r="C219" s="22"/>
      <c r="D219" s="63"/>
      <c r="E219" s="63"/>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row>
    <row r="220" spans="1:35" ht="12.75" customHeight="1">
      <c r="A220" s="63"/>
      <c r="B220" s="22"/>
      <c r="C220" s="22"/>
      <c r="D220" s="63"/>
      <c r="E220" s="63"/>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row>
    <row r="221" spans="1:35" ht="12.75" customHeight="1">
      <c r="A221" s="63"/>
      <c r="B221" s="22"/>
      <c r="C221" s="22"/>
      <c r="D221" s="63"/>
      <c r="E221" s="63"/>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row>
    <row r="222" spans="1:35" ht="12.75" customHeight="1">
      <c r="A222" s="63"/>
      <c r="B222" s="22"/>
      <c r="C222" s="22"/>
      <c r="D222" s="63"/>
      <c r="E222" s="63"/>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row>
    <row r="223" spans="1:35" ht="12.75" customHeight="1">
      <c r="A223" s="63"/>
      <c r="B223" s="22"/>
      <c r="C223" s="22"/>
      <c r="D223" s="63"/>
      <c r="E223" s="63"/>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row>
    <row r="224" spans="1:35" ht="12.75" customHeight="1">
      <c r="A224" s="63"/>
      <c r="B224" s="22"/>
      <c r="C224" s="22"/>
      <c r="D224" s="63"/>
      <c r="E224" s="63"/>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row>
    <row r="225" spans="1:35" ht="12.75" customHeight="1">
      <c r="A225" s="63"/>
      <c r="B225" s="22"/>
      <c r="C225" s="22"/>
      <c r="D225" s="63"/>
      <c r="E225" s="63"/>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row>
    <row r="226" spans="1:35" ht="12.75" customHeight="1">
      <c r="A226" s="63"/>
      <c r="B226" s="22"/>
      <c r="C226" s="22"/>
      <c r="D226" s="63"/>
      <c r="E226" s="63"/>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row>
    <row r="227" spans="1:35" ht="12.75" customHeight="1">
      <c r="A227" s="63"/>
      <c r="B227" s="22"/>
      <c r="C227" s="22"/>
      <c r="D227" s="63"/>
      <c r="E227" s="63"/>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row>
    <row r="228" spans="1:35" ht="12.75" customHeight="1">
      <c r="A228" s="63"/>
      <c r="B228" s="22"/>
      <c r="C228" s="22"/>
      <c r="D228" s="63"/>
      <c r="E228" s="63"/>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row>
    <row r="229" spans="1:35" ht="12.75" customHeight="1">
      <c r="A229" s="63"/>
      <c r="B229" s="22"/>
      <c r="C229" s="22"/>
      <c r="D229" s="63"/>
      <c r="E229" s="63"/>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row>
    <row r="230" spans="1:35" ht="12.75" customHeight="1">
      <c r="A230" s="63"/>
      <c r="B230" s="22"/>
      <c r="C230" s="22"/>
      <c r="D230" s="63"/>
      <c r="E230" s="63"/>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row>
    <row r="231" spans="1:35" ht="12.75" customHeight="1">
      <c r="A231" s="63"/>
      <c r="B231" s="22"/>
      <c r="C231" s="22"/>
      <c r="D231" s="63"/>
      <c r="E231" s="63"/>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row>
    <row r="232" spans="1:35" ht="12.75" customHeight="1">
      <c r="A232" s="63"/>
      <c r="B232" s="22"/>
      <c r="C232" s="22"/>
      <c r="D232" s="63"/>
      <c r="E232" s="63"/>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row>
    <row r="233" spans="1:35" ht="12.75" customHeight="1">
      <c r="A233" s="63"/>
      <c r="B233" s="22"/>
      <c r="C233" s="22"/>
      <c r="D233" s="63"/>
      <c r="E233" s="63"/>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row>
    <row r="234" spans="1:35" ht="12.75" customHeight="1">
      <c r="A234" s="63"/>
      <c r="B234" s="22"/>
      <c r="C234" s="22"/>
      <c r="D234" s="63"/>
      <c r="E234" s="63"/>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row>
    <row r="235" spans="1:35" ht="12.75" customHeight="1">
      <c r="A235" s="63"/>
      <c r="B235" s="22"/>
      <c r="C235" s="22"/>
      <c r="D235" s="63"/>
      <c r="E235" s="63"/>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row>
    <row r="236" spans="1:35" ht="12.75" customHeight="1">
      <c r="A236" s="63"/>
      <c r="B236" s="22"/>
      <c r="C236" s="22"/>
      <c r="D236" s="63"/>
      <c r="E236" s="63"/>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row>
    <row r="237" spans="1:35" ht="12.75" customHeight="1">
      <c r="A237" s="63"/>
      <c r="B237" s="22"/>
      <c r="C237" s="22"/>
      <c r="D237" s="63"/>
      <c r="E237" s="63"/>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row>
    <row r="238" spans="1:35" ht="12.75" customHeight="1">
      <c r="A238" s="63"/>
      <c r="B238" s="22"/>
      <c r="C238" s="22"/>
      <c r="D238" s="63"/>
      <c r="E238" s="63"/>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row>
    <row r="239" spans="1:35" ht="12.75" customHeight="1">
      <c r="A239" s="63"/>
      <c r="B239" s="22"/>
      <c r="C239" s="22"/>
      <c r="D239" s="63"/>
      <c r="E239" s="63"/>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row>
    <row r="240" spans="1:35" ht="12.75" customHeight="1">
      <c r="A240" s="63"/>
      <c r="B240" s="22"/>
      <c r="C240" s="22"/>
      <c r="D240" s="63"/>
      <c r="E240" s="63"/>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row>
    <row r="241" spans="1:35" ht="12.75" customHeight="1">
      <c r="A241" s="63"/>
      <c r="B241" s="22"/>
      <c r="C241" s="22"/>
      <c r="D241" s="63"/>
      <c r="E241" s="63"/>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row>
    <row r="242" spans="1:35" ht="12.75" customHeight="1">
      <c r="A242" s="63"/>
      <c r="B242" s="22"/>
      <c r="C242" s="22"/>
      <c r="D242" s="63"/>
      <c r="E242" s="63"/>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row>
    <row r="243" spans="1:35" ht="12.75" customHeight="1">
      <c r="A243" s="63"/>
      <c r="B243" s="22"/>
      <c r="C243" s="22"/>
      <c r="D243" s="63"/>
      <c r="E243" s="63"/>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row>
    <row r="244" spans="1:35" ht="12.75" customHeight="1">
      <c r="A244" s="63"/>
      <c r="B244" s="22"/>
      <c r="C244" s="22"/>
      <c r="D244" s="63"/>
      <c r="E244" s="63"/>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row>
    <row r="245" spans="1:35" ht="12.75" customHeight="1">
      <c r="A245" s="63"/>
      <c r="B245" s="22"/>
      <c r="C245" s="22"/>
      <c r="D245" s="63"/>
      <c r="E245" s="63"/>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row>
    <row r="246" spans="1:35" ht="12.75" customHeight="1">
      <c r="A246" s="63"/>
      <c r="B246" s="22"/>
      <c r="C246" s="22"/>
      <c r="D246" s="63"/>
      <c r="E246" s="63"/>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row>
    <row r="247" spans="1:35" ht="12.75" customHeight="1">
      <c r="A247" s="63"/>
      <c r="B247" s="22"/>
      <c r="C247" s="22"/>
      <c r="D247" s="63"/>
      <c r="E247" s="63"/>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row>
    <row r="248" spans="1:35" ht="12.75" customHeight="1">
      <c r="A248" s="63"/>
      <c r="B248" s="22"/>
      <c r="C248" s="22"/>
      <c r="D248" s="63"/>
      <c r="E248" s="63"/>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row>
    <row r="249" spans="1:35" ht="12.75" customHeight="1">
      <c r="A249" s="63"/>
      <c r="B249" s="22"/>
      <c r="C249" s="22"/>
      <c r="D249" s="63"/>
      <c r="E249" s="63"/>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row>
    <row r="250" spans="1:35" ht="12.75" customHeight="1">
      <c r="A250" s="63"/>
      <c r="B250" s="22"/>
      <c r="C250" s="22"/>
      <c r="D250" s="63"/>
      <c r="E250" s="63"/>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row>
    <row r="251" spans="1:35" ht="12.75" customHeight="1">
      <c r="A251" s="63"/>
      <c r="B251" s="22"/>
      <c r="C251" s="22"/>
      <c r="D251" s="63"/>
      <c r="E251" s="63"/>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row>
    <row r="252" spans="1:35" ht="12.75" customHeight="1">
      <c r="A252" s="63"/>
      <c r="B252" s="22"/>
      <c r="C252" s="22"/>
      <c r="D252" s="63"/>
      <c r="E252" s="63"/>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row>
    <row r="253" spans="1:35" ht="12.75" customHeight="1">
      <c r="A253" s="63"/>
      <c r="B253" s="22"/>
      <c r="C253" s="22"/>
      <c r="D253" s="63"/>
      <c r="E253" s="63"/>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row>
    <row r="254" spans="1:35" ht="12.75" customHeight="1">
      <c r="A254" s="63"/>
      <c r="B254" s="22"/>
      <c r="C254" s="22"/>
      <c r="D254" s="63"/>
      <c r="E254" s="63"/>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row>
    <row r="255" spans="1:35" ht="12.75" customHeight="1">
      <c r="A255" s="63"/>
      <c r="B255" s="22"/>
      <c r="C255" s="22"/>
      <c r="D255" s="63"/>
      <c r="E255" s="63"/>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row>
    <row r="256" spans="1:35" ht="12.75" customHeight="1">
      <c r="A256" s="63"/>
      <c r="B256" s="22"/>
      <c r="C256" s="22"/>
      <c r="D256" s="63"/>
      <c r="E256" s="63"/>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row>
    <row r="257" spans="1:35" ht="12.75" customHeight="1">
      <c r="A257" s="63"/>
      <c r="B257" s="22"/>
      <c r="C257" s="22"/>
      <c r="D257" s="63"/>
      <c r="E257" s="63"/>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row>
    <row r="258" spans="1:35" ht="12.75" customHeight="1">
      <c r="A258" s="63"/>
      <c r="B258" s="22"/>
      <c r="C258" s="22"/>
      <c r="D258" s="63"/>
      <c r="E258" s="63"/>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row>
    <row r="259" spans="1:35" ht="12.75" customHeight="1">
      <c r="A259" s="63"/>
      <c r="B259" s="22"/>
      <c r="C259" s="22"/>
      <c r="D259" s="63"/>
      <c r="E259" s="63"/>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row>
    <row r="260" spans="1:35" ht="12.75" customHeight="1">
      <c r="A260" s="63"/>
      <c r="B260" s="22"/>
      <c r="C260" s="22"/>
      <c r="D260" s="63"/>
      <c r="E260" s="63"/>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row>
    <row r="261" spans="1:35" ht="12.75" customHeight="1">
      <c r="A261" s="63"/>
      <c r="B261" s="22"/>
      <c r="C261" s="22"/>
      <c r="D261" s="63"/>
      <c r="E261" s="63"/>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row>
    <row r="262" spans="1:35" ht="12.75" customHeight="1">
      <c r="A262" s="63"/>
      <c r="B262" s="22"/>
      <c r="C262" s="22"/>
      <c r="D262" s="63"/>
      <c r="E262" s="63"/>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row>
    <row r="263" spans="1:35" ht="12.75" customHeight="1">
      <c r="A263" s="63"/>
      <c r="B263" s="22"/>
      <c r="C263" s="22"/>
      <c r="D263" s="63"/>
      <c r="E263" s="63"/>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row>
    <row r="264" spans="1:35" ht="12.75" customHeight="1">
      <c r="A264" s="63"/>
      <c r="B264" s="22"/>
      <c r="C264" s="22"/>
      <c r="D264" s="63"/>
      <c r="E264" s="63"/>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row>
    <row r="265" spans="1:35" ht="12.75" customHeight="1">
      <c r="A265" s="63"/>
      <c r="B265" s="22"/>
      <c r="C265" s="22"/>
      <c r="D265" s="63"/>
      <c r="E265" s="63"/>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row>
    <row r="266" spans="1:35" ht="12.75" customHeight="1">
      <c r="A266" s="63"/>
      <c r="B266" s="22"/>
      <c r="C266" s="22"/>
      <c r="D266" s="63"/>
      <c r="E266" s="63"/>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row>
    <row r="267" spans="1:35" ht="12.75" customHeight="1">
      <c r="A267" s="63"/>
      <c r="B267" s="22"/>
      <c r="C267" s="22"/>
      <c r="D267" s="63"/>
      <c r="E267" s="63"/>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row>
    <row r="268" spans="1:35" ht="12.75" customHeight="1">
      <c r="A268" s="63"/>
      <c r="B268" s="22"/>
      <c r="C268" s="22"/>
      <c r="D268" s="63"/>
      <c r="E268" s="63"/>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row>
    <row r="269" spans="1:35" ht="12.75" customHeight="1">
      <c r="A269" s="63"/>
      <c r="B269" s="22"/>
      <c r="C269" s="22"/>
      <c r="D269" s="63"/>
      <c r="E269" s="63"/>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row>
    <row r="270" spans="1:35" ht="12.75" customHeight="1">
      <c r="A270" s="63"/>
      <c r="B270" s="22"/>
      <c r="C270" s="22"/>
      <c r="D270" s="63"/>
      <c r="E270" s="63"/>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row>
    <row r="271" spans="1:35" ht="12.75" customHeight="1">
      <c r="A271" s="63"/>
      <c r="B271" s="22"/>
      <c r="C271" s="22"/>
      <c r="D271" s="63"/>
      <c r="E271" s="63"/>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row>
    <row r="272" spans="1:35" ht="12.75" customHeight="1">
      <c r="A272" s="63"/>
      <c r="B272" s="22"/>
      <c r="C272" s="22"/>
      <c r="D272" s="63"/>
      <c r="E272" s="63"/>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row>
    <row r="273" spans="1:35" ht="12.75" customHeight="1">
      <c r="A273" s="63"/>
      <c r="B273" s="22"/>
      <c r="C273" s="22"/>
      <c r="D273" s="63"/>
      <c r="E273" s="63"/>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row>
    <row r="274" spans="1:35" ht="12.75" customHeight="1">
      <c r="A274" s="63"/>
      <c r="B274" s="22"/>
      <c r="C274" s="22"/>
      <c r="D274" s="63"/>
      <c r="E274" s="63"/>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row>
    <row r="275" spans="1:35" ht="12.75" customHeight="1">
      <c r="A275" s="63"/>
      <c r="B275" s="22"/>
      <c r="C275" s="22"/>
      <c r="D275" s="63"/>
      <c r="E275" s="63"/>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row>
    <row r="276" spans="1:35" ht="12.75" customHeight="1">
      <c r="A276" s="63"/>
      <c r="B276" s="22"/>
      <c r="C276" s="22"/>
      <c r="D276" s="63"/>
      <c r="E276" s="63"/>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row>
    <row r="277" spans="1:35" ht="12.75" customHeight="1">
      <c r="A277" s="63"/>
      <c r="B277" s="22"/>
      <c r="C277" s="22"/>
      <c r="D277" s="63"/>
      <c r="E277" s="63"/>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row>
    <row r="278" spans="1:35" ht="12.75" customHeight="1">
      <c r="A278" s="63"/>
      <c r="B278" s="22"/>
      <c r="C278" s="22"/>
      <c r="D278" s="63"/>
      <c r="E278" s="63"/>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row>
    <row r="279" spans="1:35" ht="12.75" customHeight="1">
      <c r="A279" s="63"/>
      <c r="B279" s="22"/>
      <c r="C279" s="22"/>
      <c r="D279" s="63"/>
      <c r="E279" s="63"/>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row>
    <row r="280" spans="1:35" ht="12.75" customHeight="1">
      <c r="A280" s="63"/>
      <c r="B280" s="22"/>
      <c r="C280" s="22"/>
      <c r="D280" s="63"/>
      <c r="E280" s="63"/>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row>
    <row r="281" spans="1:35" ht="12.75" customHeight="1">
      <c r="A281" s="63"/>
      <c r="B281" s="22"/>
      <c r="C281" s="22"/>
      <c r="D281" s="63"/>
      <c r="E281" s="63"/>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row>
    <row r="282" spans="1:35" ht="12.75" customHeight="1">
      <c r="A282" s="63"/>
      <c r="B282" s="22"/>
      <c r="C282" s="22"/>
      <c r="D282" s="63"/>
      <c r="E282" s="63"/>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row>
    <row r="283" spans="1:35" ht="12.75" customHeight="1">
      <c r="A283" s="63"/>
      <c r="B283" s="22"/>
      <c r="C283" s="22"/>
      <c r="D283" s="63"/>
      <c r="E283" s="63"/>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row>
    <row r="284" spans="1:35" ht="12.75" customHeight="1">
      <c r="A284" s="63"/>
      <c r="B284" s="22"/>
      <c r="C284" s="22"/>
      <c r="D284" s="63"/>
      <c r="E284" s="63"/>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row>
    <row r="285" spans="1:35" ht="12.75" customHeight="1">
      <c r="A285" s="63"/>
      <c r="B285" s="22"/>
      <c r="C285" s="22"/>
      <c r="D285" s="63"/>
      <c r="E285" s="63"/>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row>
    <row r="286" spans="1:35" ht="12.75" customHeight="1">
      <c r="A286" s="63"/>
      <c r="B286" s="22"/>
      <c r="C286" s="22"/>
      <c r="D286" s="63"/>
      <c r="E286" s="63"/>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row>
    <row r="287" spans="1:35" ht="12.75" customHeight="1">
      <c r="A287" s="63"/>
      <c r="B287" s="22"/>
      <c r="C287" s="22"/>
      <c r="D287" s="63"/>
      <c r="E287" s="63"/>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row>
    <row r="288" spans="1:35" ht="12.75" customHeight="1">
      <c r="A288" s="63"/>
      <c r="B288" s="22"/>
      <c r="C288" s="22"/>
      <c r="D288" s="63"/>
      <c r="E288" s="63"/>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row>
    <row r="289" spans="1:35" ht="12.75" customHeight="1">
      <c r="A289" s="63"/>
      <c r="B289" s="22"/>
      <c r="C289" s="22"/>
      <c r="D289" s="63"/>
      <c r="E289" s="63"/>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row>
    <row r="290" spans="1:35" ht="12.75" customHeight="1">
      <c r="A290" s="63"/>
      <c r="B290" s="22"/>
      <c r="C290" s="22"/>
      <c r="D290" s="63"/>
      <c r="E290" s="63"/>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row>
    <row r="291" spans="1:35" ht="12.75" customHeight="1">
      <c r="A291" s="63"/>
      <c r="B291" s="22"/>
      <c r="C291" s="22"/>
      <c r="D291" s="63"/>
      <c r="E291" s="63"/>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row>
    <row r="292" spans="1:35" ht="12.75" customHeight="1">
      <c r="A292" s="63"/>
      <c r="B292" s="22"/>
      <c r="C292" s="22"/>
      <c r="D292" s="63"/>
      <c r="E292" s="63"/>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row>
    <row r="293" spans="1:35" ht="12.75" customHeight="1">
      <c r="A293" s="63"/>
      <c r="B293" s="22"/>
      <c r="C293" s="22"/>
      <c r="D293" s="63"/>
      <c r="E293" s="63"/>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row>
    <row r="294" spans="1:35" ht="12.75" customHeight="1">
      <c r="A294" s="63"/>
      <c r="B294" s="22"/>
      <c r="C294" s="22"/>
      <c r="D294" s="63"/>
      <c r="E294" s="63"/>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row>
    <row r="295" spans="1:35" ht="12.75" customHeight="1">
      <c r="A295" s="63"/>
      <c r="B295" s="22"/>
      <c r="C295" s="22"/>
      <c r="D295" s="63"/>
      <c r="E295" s="63"/>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row>
    <row r="296" spans="1:35" ht="12.75" customHeight="1">
      <c r="A296" s="63"/>
      <c r="B296" s="22"/>
      <c r="C296" s="22"/>
      <c r="D296" s="63"/>
      <c r="E296" s="63"/>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row>
    <row r="297" spans="1:35" ht="12.75" customHeight="1">
      <c r="A297" s="63"/>
      <c r="B297" s="22"/>
      <c r="C297" s="22"/>
      <c r="D297" s="63"/>
      <c r="E297" s="63"/>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row>
    <row r="298" spans="1:35" ht="12.75" customHeight="1">
      <c r="A298" s="63"/>
      <c r="B298" s="22"/>
      <c r="C298" s="22"/>
      <c r="D298" s="63"/>
      <c r="E298" s="63"/>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row>
    <row r="299" spans="1:35" ht="12.75" customHeight="1">
      <c r="A299" s="63"/>
      <c r="B299" s="22"/>
      <c r="C299" s="22"/>
      <c r="D299" s="63"/>
      <c r="E299" s="63"/>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row>
    <row r="300" spans="1:35" ht="12.75" customHeight="1">
      <c r="A300" s="63"/>
      <c r="B300" s="22"/>
      <c r="C300" s="22"/>
      <c r="D300" s="63"/>
      <c r="E300" s="63"/>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row>
    <row r="301" spans="1:35" ht="12.75" customHeight="1">
      <c r="A301" s="63"/>
      <c r="B301" s="22"/>
      <c r="C301" s="22"/>
      <c r="D301" s="63"/>
      <c r="E301" s="63"/>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row>
    <row r="302" spans="1:35" ht="12.75" customHeight="1">
      <c r="A302" s="63"/>
      <c r="B302" s="22"/>
      <c r="C302" s="22"/>
      <c r="D302" s="63"/>
      <c r="E302" s="63"/>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row>
    <row r="303" spans="1:35" ht="12.75" customHeight="1">
      <c r="A303" s="63"/>
      <c r="B303" s="22"/>
      <c r="C303" s="22"/>
      <c r="D303" s="63"/>
      <c r="E303" s="63"/>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row>
    <row r="304" spans="1:35" ht="12.75" customHeight="1">
      <c r="A304" s="63"/>
      <c r="B304" s="22"/>
      <c r="C304" s="22"/>
      <c r="D304" s="63"/>
      <c r="E304" s="63"/>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row>
    <row r="305" spans="1:35" ht="12.75" customHeight="1">
      <c r="A305" s="63"/>
      <c r="B305" s="22"/>
      <c r="C305" s="22"/>
      <c r="D305" s="63"/>
      <c r="E305" s="63"/>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row>
    <row r="306" spans="1:35" ht="12.75" customHeight="1">
      <c r="A306" s="63"/>
      <c r="B306" s="22"/>
      <c r="C306" s="22"/>
      <c r="D306" s="63"/>
      <c r="E306" s="63"/>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row>
    <row r="307" spans="1:35" ht="12.75" customHeight="1">
      <c r="A307" s="63"/>
      <c r="B307" s="22"/>
      <c r="C307" s="22"/>
      <c r="D307" s="63"/>
      <c r="E307" s="63"/>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row>
    <row r="308" spans="1:35" ht="12.75" customHeight="1">
      <c r="A308" s="63"/>
      <c r="B308" s="22"/>
      <c r="C308" s="22"/>
      <c r="D308" s="63"/>
      <c r="E308" s="63"/>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row>
    <row r="309" spans="1:35" ht="12.75" customHeight="1">
      <c r="A309" s="63"/>
      <c r="B309" s="22"/>
      <c r="C309" s="22"/>
      <c r="D309" s="63"/>
      <c r="E309" s="63"/>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row>
    <row r="310" spans="1:35" ht="12.75" customHeight="1">
      <c r="A310" s="63"/>
      <c r="B310" s="22"/>
      <c r="C310" s="22"/>
      <c r="D310" s="63"/>
      <c r="E310" s="63"/>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row>
    <row r="311" spans="1:35" ht="12.75" customHeight="1">
      <c r="A311" s="63"/>
      <c r="B311" s="22"/>
      <c r="C311" s="22"/>
      <c r="D311" s="63"/>
      <c r="E311" s="63"/>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row>
    <row r="312" spans="1:35" ht="12.75" customHeight="1">
      <c r="A312" s="63"/>
      <c r="B312" s="22"/>
      <c r="C312" s="22"/>
      <c r="D312" s="63"/>
      <c r="E312" s="63"/>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row>
    <row r="313" spans="1:35" ht="12.75" customHeight="1">
      <c r="A313" s="63"/>
      <c r="B313" s="22"/>
      <c r="C313" s="22"/>
      <c r="D313" s="63"/>
      <c r="E313" s="63"/>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row>
    <row r="314" spans="1:35" ht="12.75" customHeight="1">
      <c r="A314" s="63"/>
      <c r="B314" s="22"/>
      <c r="C314" s="22"/>
      <c r="D314" s="63"/>
      <c r="E314" s="63"/>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row>
    <row r="315" spans="1:35" ht="12.75" customHeight="1">
      <c r="A315" s="63"/>
      <c r="B315" s="22"/>
      <c r="C315" s="22"/>
      <c r="D315" s="63"/>
      <c r="E315" s="63"/>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row>
    <row r="316" spans="1:35" ht="12.75" customHeight="1">
      <c r="A316" s="63"/>
      <c r="B316" s="22"/>
      <c r="C316" s="22"/>
      <c r="D316" s="63"/>
      <c r="E316" s="63"/>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row>
    <row r="317" spans="1:35" ht="12.75" customHeight="1">
      <c r="A317" s="63"/>
      <c r="B317" s="22"/>
      <c r="C317" s="22"/>
      <c r="D317" s="63"/>
      <c r="E317" s="63"/>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row>
    <row r="318" spans="1:35" ht="12.75" customHeight="1">
      <c r="A318" s="63"/>
      <c r="B318" s="22"/>
      <c r="C318" s="22"/>
      <c r="D318" s="63"/>
      <c r="E318" s="63"/>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row>
    <row r="319" spans="1:35" ht="12.75" customHeight="1">
      <c r="A319" s="63"/>
      <c r="B319" s="22"/>
      <c r="C319" s="22"/>
      <c r="D319" s="63"/>
      <c r="E319" s="63"/>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row>
    <row r="320" spans="1:35" ht="12.75" customHeight="1">
      <c r="A320" s="63"/>
      <c r="B320" s="22"/>
      <c r="C320" s="22"/>
      <c r="D320" s="63"/>
      <c r="E320" s="63"/>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row>
    <row r="321" spans="1:35" ht="12.75" customHeight="1">
      <c r="A321" s="63"/>
      <c r="B321" s="22"/>
      <c r="C321" s="22"/>
      <c r="D321" s="63"/>
      <c r="E321" s="63"/>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row>
    <row r="322" spans="1:35" ht="12.75" customHeight="1">
      <c r="A322" s="63"/>
      <c r="B322" s="22"/>
      <c r="C322" s="22"/>
      <c r="D322" s="63"/>
      <c r="E322" s="63"/>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row>
    <row r="323" spans="1:35" ht="12.75" customHeight="1">
      <c r="A323" s="63"/>
      <c r="B323" s="22"/>
      <c r="C323" s="22"/>
      <c r="D323" s="63"/>
      <c r="E323" s="63"/>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row>
    <row r="324" spans="1:35" ht="12.75" customHeight="1">
      <c r="A324" s="63"/>
      <c r="B324" s="22"/>
      <c r="C324" s="22"/>
      <c r="D324" s="63"/>
      <c r="E324" s="63"/>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row>
    <row r="325" spans="1:35" ht="12.75" customHeight="1">
      <c r="A325" s="63"/>
      <c r="B325" s="22"/>
      <c r="C325" s="22"/>
      <c r="D325" s="63"/>
      <c r="E325" s="63"/>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row>
    <row r="326" spans="1:35" ht="12.75" customHeight="1">
      <c r="A326" s="63"/>
      <c r="B326" s="22"/>
      <c r="C326" s="22"/>
      <c r="D326" s="63"/>
      <c r="E326" s="63"/>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row>
    <row r="327" spans="1:35" ht="12.75" customHeight="1">
      <c r="A327" s="63"/>
      <c r="B327" s="22"/>
      <c r="C327" s="22"/>
      <c r="D327" s="63"/>
      <c r="E327" s="63"/>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row>
    <row r="328" spans="1:35" ht="12.75" customHeight="1">
      <c r="A328" s="63"/>
      <c r="B328" s="22"/>
      <c r="C328" s="22"/>
      <c r="D328" s="63"/>
      <c r="E328" s="63"/>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row>
    <row r="329" spans="1:35" ht="12.75" customHeight="1">
      <c r="A329" s="63"/>
      <c r="B329" s="22"/>
      <c r="C329" s="22"/>
      <c r="D329" s="63"/>
      <c r="E329" s="63"/>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row>
    <row r="330" spans="1:35" ht="12.75" customHeight="1">
      <c r="A330" s="63"/>
      <c r="B330" s="22"/>
      <c r="C330" s="22"/>
      <c r="D330" s="63"/>
      <c r="E330" s="63"/>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row>
    <row r="331" spans="1:35" ht="12.75" customHeight="1">
      <c r="A331" s="63"/>
      <c r="B331" s="22"/>
      <c r="C331" s="22"/>
      <c r="D331" s="63"/>
      <c r="E331" s="63"/>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row>
    <row r="332" spans="1:35" ht="12.75" customHeight="1">
      <c r="A332" s="63"/>
      <c r="B332" s="22"/>
      <c r="C332" s="22"/>
      <c r="D332" s="63"/>
      <c r="E332" s="63"/>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row>
    <row r="333" spans="1:35" ht="12.75" customHeight="1">
      <c r="A333" s="63"/>
      <c r="B333" s="22"/>
      <c r="C333" s="22"/>
      <c r="D333" s="63"/>
      <c r="E333" s="63"/>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row>
    <row r="334" spans="1:35" ht="12.75" customHeight="1">
      <c r="A334" s="63"/>
      <c r="B334" s="22"/>
      <c r="C334" s="22"/>
      <c r="D334" s="63"/>
      <c r="E334" s="63"/>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row>
    <row r="335" spans="1:35" ht="12.75" customHeight="1">
      <c r="A335" s="63"/>
      <c r="B335" s="22"/>
      <c r="C335" s="22"/>
      <c r="D335" s="63"/>
      <c r="E335" s="63"/>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row>
    <row r="336" spans="1:35" ht="12.75" customHeight="1">
      <c r="A336" s="63"/>
      <c r="B336" s="22"/>
      <c r="C336" s="22"/>
      <c r="D336" s="63"/>
      <c r="E336" s="63"/>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row>
    <row r="337" spans="1:35" ht="12.75" customHeight="1">
      <c r="A337" s="63"/>
      <c r="B337" s="22"/>
      <c r="C337" s="22"/>
      <c r="D337" s="63"/>
      <c r="E337" s="63"/>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row>
    <row r="338" spans="1:35" ht="12.75" customHeight="1">
      <c r="A338" s="63"/>
      <c r="B338" s="22"/>
      <c r="C338" s="22"/>
      <c r="D338" s="63"/>
      <c r="E338" s="63"/>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row>
    <row r="339" spans="1:35" ht="12.75" customHeight="1">
      <c r="A339" s="63"/>
      <c r="B339" s="22"/>
      <c r="C339" s="22"/>
      <c r="D339" s="63"/>
      <c r="E339" s="63"/>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row>
    <row r="340" spans="1:35" ht="12.75" customHeight="1">
      <c r="A340" s="63"/>
      <c r="B340" s="22"/>
      <c r="C340" s="22"/>
      <c r="D340" s="63"/>
      <c r="E340" s="63"/>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row>
    <row r="341" spans="1:35" ht="12.75" customHeight="1">
      <c r="A341" s="63"/>
      <c r="B341" s="22"/>
      <c r="C341" s="22"/>
      <c r="D341" s="63"/>
      <c r="E341" s="63"/>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row>
    <row r="342" spans="1:35" ht="12.75" customHeight="1">
      <c r="A342" s="63"/>
      <c r="B342" s="22"/>
      <c r="C342" s="22"/>
      <c r="D342" s="63"/>
      <c r="E342" s="63"/>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row>
    <row r="343" spans="1:35" ht="12.75" customHeight="1">
      <c r="A343" s="63"/>
      <c r="B343" s="22"/>
      <c r="C343" s="22"/>
      <c r="D343" s="63"/>
      <c r="E343" s="63"/>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row>
    <row r="344" spans="1:35" ht="12.75" customHeight="1">
      <c r="A344" s="63"/>
      <c r="B344" s="22"/>
      <c r="C344" s="22"/>
      <c r="D344" s="63"/>
      <c r="E344" s="63"/>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row>
    <row r="345" spans="1:35" ht="12.75" customHeight="1">
      <c r="A345" s="63"/>
      <c r="B345" s="22"/>
      <c r="C345" s="22"/>
      <c r="D345" s="63"/>
      <c r="E345" s="63"/>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row>
    <row r="346" spans="1:35" ht="12.75" customHeight="1">
      <c r="A346" s="63"/>
      <c r="B346" s="22"/>
      <c r="C346" s="22"/>
      <c r="D346" s="63"/>
      <c r="E346" s="63"/>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row>
    <row r="347" spans="1:35" ht="12.75" customHeight="1">
      <c r="A347" s="63"/>
      <c r="B347" s="22"/>
      <c r="C347" s="22"/>
      <c r="D347" s="63"/>
      <c r="E347" s="63"/>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row>
    <row r="348" spans="1:35" ht="12.75" customHeight="1">
      <c r="A348" s="63"/>
      <c r="B348" s="22"/>
      <c r="C348" s="22"/>
      <c r="D348" s="63"/>
      <c r="E348" s="63"/>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row>
    <row r="349" spans="1:35" ht="12.75" customHeight="1">
      <c r="A349" s="63"/>
      <c r="B349" s="22"/>
      <c r="C349" s="22"/>
      <c r="D349" s="63"/>
      <c r="E349" s="63"/>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row>
    <row r="350" spans="1:35" ht="12.75" customHeight="1">
      <c r="A350" s="63"/>
      <c r="B350" s="22"/>
      <c r="C350" s="22"/>
      <c r="D350" s="63"/>
      <c r="E350" s="63"/>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row>
    <row r="351" spans="1:35" ht="12.75" customHeight="1">
      <c r="A351" s="63"/>
      <c r="B351" s="22"/>
      <c r="C351" s="22"/>
      <c r="D351" s="63"/>
      <c r="E351" s="63"/>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row>
    <row r="352" spans="1:35" ht="12.75" customHeight="1">
      <c r="A352" s="63"/>
      <c r="B352" s="22"/>
      <c r="C352" s="22"/>
      <c r="D352" s="63"/>
      <c r="E352" s="63"/>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row>
    <row r="353" spans="1:35" ht="12.75" customHeight="1">
      <c r="A353" s="63"/>
      <c r="B353" s="22"/>
      <c r="C353" s="22"/>
      <c r="D353" s="63"/>
      <c r="E353" s="63"/>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row>
    <row r="354" spans="1:35" ht="12.75" customHeight="1">
      <c r="A354" s="63"/>
      <c r="B354" s="22"/>
      <c r="C354" s="22"/>
      <c r="D354" s="63"/>
      <c r="E354" s="63"/>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row>
    <row r="355" spans="1:35" ht="12.75" customHeight="1">
      <c r="A355" s="63"/>
      <c r="B355" s="22"/>
      <c r="C355" s="22"/>
      <c r="D355" s="63"/>
      <c r="E355" s="63"/>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row>
    <row r="356" spans="1:35" ht="12.75" customHeight="1">
      <c r="A356" s="63"/>
      <c r="B356" s="22"/>
      <c r="C356" s="22"/>
      <c r="D356" s="63"/>
      <c r="E356" s="63"/>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row>
    <row r="357" spans="1:35" ht="12.75" customHeight="1">
      <c r="A357" s="63"/>
      <c r="B357" s="22"/>
      <c r="C357" s="22"/>
      <c r="D357" s="63"/>
      <c r="E357" s="63"/>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row>
    <row r="358" spans="1:35" ht="12.75" customHeight="1">
      <c r="A358" s="63"/>
      <c r="B358" s="22"/>
      <c r="C358" s="22"/>
      <c r="D358" s="63"/>
      <c r="E358" s="63"/>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row>
    <row r="359" spans="1:35" ht="12.75" customHeight="1">
      <c r="A359" s="63"/>
      <c r="B359" s="22"/>
      <c r="C359" s="22"/>
      <c r="D359" s="63"/>
      <c r="E359" s="63"/>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row>
    <row r="360" spans="1:35" ht="12.75" customHeight="1">
      <c r="A360" s="63"/>
      <c r="B360" s="22"/>
      <c r="C360" s="22"/>
      <c r="D360" s="63"/>
      <c r="E360" s="63"/>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row>
    <row r="361" spans="1:35" ht="12.75" customHeight="1">
      <c r="A361" s="63"/>
      <c r="B361" s="22"/>
      <c r="C361" s="22"/>
      <c r="D361" s="63"/>
      <c r="E361" s="63"/>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row>
    <row r="362" spans="1:35" ht="12.75" customHeight="1">
      <c r="A362" s="63"/>
      <c r="B362" s="22"/>
      <c r="C362" s="22"/>
      <c r="D362" s="63"/>
      <c r="E362" s="63"/>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row>
    <row r="363" spans="1:35" ht="12.75" customHeight="1">
      <c r="A363" s="63"/>
      <c r="B363" s="22"/>
      <c r="C363" s="22"/>
      <c r="D363" s="63"/>
      <c r="E363" s="63"/>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row>
    <row r="364" spans="1:35" ht="12.75" customHeight="1">
      <c r="A364" s="63"/>
      <c r="B364" s="22"/>
      <c r="C364" s="22"/>
      <c r="D364" s="63"/>
      <c r="E364" s="63"/>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row>
    <row r="365" spans="1:35" ht="12.75" customHeight="1">
      <c r="A365" s="63"/>
      <c r="B365" s="22"/>
      <c r="C365" s="22"/>
      <c r="D365" s="63"/>
      <c r="E365" s="63"/>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row>
    <row r="366" spans="1:35" ht="12.75" customHeight="1">
      <c r="A366" s="63"/>
      <c r="B366" s="22"/>
      <c r="C366" s="22"/>
      <c r="D366" s="63"/>
      <c r="E366" s="63"/>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row>
    <row r="367" spans="1:35" ht="12.75" customHeight="1">
      <c r="A367" s="63"/>
      <c r="B367" s="22"/>
      <c r="C367" s="22"/>
      <c r="D367" s="63"/>
      <c r="E367" s="63"/>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row>
    <row r="368" spans="1:35" ht="12.75" customHeight="1">
      <c r="A368" s="63"/>
      <c r="B368" s="22"/>
      <c r="C368" s="22"/>
      <c r="D368" s="63"/>
      <c r="E368" s="63"/>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row>
    <row r="369" spans="1:35" ht="12.75" customHeight="1">
      <c r="A369" s="63"/>
      <c r="B369" s="22"/>
      <c r="C369" s="22"/>
      <c r="D369" s="63"/>
      <c r="E369" s="63"/>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row>
    <row r="370" spans="1:35" ht="12.75" customHeight="1">
      <c r="A370" s="63"/>
      <c r="B370" s="22"/>
      <c r="C370" s="22"/>
      <c r="D370" s="63"/>
      <c r="E370" s="63"/>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row>
    <row r="371" spans="1:35" ht="12.75" customHeight="1">
      <c r="A371" s="63"/>
      <c r="B371" s="22"/>
      <c r="C371" s="22"/>
      <c r="D371" s="63"/>
      <c r="E371" s="63"/>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row>
    <row r="372" spans="1:35" ht="12.75" customHeight="1">
      <c r="A372" s="63"/>
      <c r="B372" s="22"/>
      <c r="C372" s="22"/>
      <c r="D372" s="63"/>
      <c r="E372" s="63"/>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row>
    <row r="373" spans="1:35" ht="12.75" customHeight="1">
      <c r="A373" s="63"/>
      <c r="B373" s="22"/>
      <c r="C373" s="22"/>
      <c r="D373" s="63"/>
      <c r="E373" s="63"/>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row>
    <row r="374" spans="1:35" ht="12.75" customHeight="1">
      <c r="A374" s="63"/>
      <c r="B374" s="22"/>
      <c r="C374" s="22"/>
      <c r="D374" s="63"/>
      <c r="E374" s="63"/>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row>
    <row r="375" spans="1:35" ht="12.75" customHeight="1">
      <c r="A375" s="63"/>
      <c r="B375" s="22"/>
      <c r="C375" s="22"/>
      <c r="D375" s="63"/>
      <c r="E375" s="63"/>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row>
    <row r="376" spans="1:35" ht="12.75" customHeight="1">
      <c r="A376" s="63"/>
      <c r="B376" s="22"/>
      <c r="C376" s="22"/>
      <c r="D376" s="63"/>
      <c r="E376" s="63"/>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row>
    <row r="377" spans="1:35" ht="12.75" customHeight="1">
      <c r="A377" s="63"/>
      <c r="B377" s="22"/>
      <c r="C377" s="22"/>
      <c r="D377" s="63"/>
      <c r="E377" s="63"/>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row>
    <row r="378" spans="1:35" ht="12.75" customHeight="1">
      <c r="A378" s="63"/>
      <c r="B378" s="22"/>
      <c r="C378" s="22"/>
      <c r="D378" s="63"/>
      <c r="E378" s="63"/>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row>
    <row r="379" spans="1:35" ht="12.75" customHeight="1">
      <c r="A379" s="63"/>
      <c r="B379" s="22"/>
      <c r="C379" s="22"/>
      <c r="D379" s="63"/>
      <c r="E379" s="63"/>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row>
    <row r="380" spans="1:35" ht="12.75" customHeight="1">
      <c r="A380" s="63"/>
      <c r="B380" s="22"/>
      <c r="C380" s="22"/>
      <c r="D380" s="63"/>
      <c r="E380" s="63"/>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row>
    <row r="381" spans="1:35" ht="12.75" customHeight="1">
      <c r="A381" s="63"/>
      <c r="B381" s="22"/>
      <c r="C381" s="22"/>
      <c r="D381" s="63"/>
      <c r="E381" s="63"/>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row>
    <row r="382" spans="1:35" ht="12.75" customHeight="1">
      <c r="A382" s="63"/>
      <c r="B382" s="22"/>
      <c r="C382" s="22"/>
      <c r="D382" s="63"/>
      <c r="E382" s="63"/>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row>
    <row r="383" spans="1:35" ht="12.75" customHeight="1">
      <c r="A383" s="63"/>
      <c r="B383" s="22"/>
      <c r="C383" s="22"/>
      <c r="D383" s="63"/>
      <c r="E383" s="63"/>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row>
    <row r="384" spans="1:35" ht="12.75" customHeight="1">
      <c r="A384" s="63"/>
      <c r="B384" s="22"/>
      <c r="C384" s="22"/>
      <c r="D384" s="63"/>
      <c r="E384" s="63"/>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row>
    <row r="385" spans="1:35" ht="12.75" customHeight="1">
      <c r="A385" s="63"/>
      <c r="B385" s="22"/>
      <c r="C385" s="22"/>
      <c r="D385" s="63"/>
      <c r="E385" s="63"/>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row>
    <row r="386" spans="1:35" ht="12.75" customHeight="1">
      <c r="A386" s="63"/>
      <c r="B386" s="22"/>
      <c r="C386" s="22"/>
      <c r="D386" s="63"/>
      <c r="E386" s="63"/>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row>
    <row r="387" spans="1:35" ht="12.75" customHeight="1">
      <c r="A387" s="63"/>
      <c r="B387" s="22"/>
      <c r="C387" s="22"/>
      <c r="D387" s="63"/>
      <c r="E387" s="63"/>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row>
    <row r="388" spans="1:35" ht="12.75" customHeight="1">
      <c r="A388" s="63"/>
      <c r="B388" s="22"/>
      <c r="C388" s="22"/>
      <c r="D388" s="63"/>
      <c r="E388" s="63"/>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row>
    <row r="389" spans="1:35" ht="12.75" customHeight="1">
      <c r="A389" s="63"/>
      <c r="B389" s="22"/>
      <c r="C389" s="22"/>
      <c r="D389" s="63"/>
      <c r="E389" s="63"/>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row>
    <row r="390" spans="1:35" ht="12.75" customHeight="1">
      <c r="A390" s="63"/>
      <c r="B390" s="22"/>
      <c r="C390" s="22"/>
      <c r="D390" s="63"/>
      <c r="E390" s="63"/>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row>
    <row r="391" spans="1:35" ht="12.75" customHeight="1">
      <c r="A391" s="63"/>
      <c r="B391" s="22"/>
      <c r="C391" s="22"/>
      <c r="D391" s="63"/>
      <c r="E391" s="63"/>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row>
    <row r="392" spans="1:35" ht="12.75" customHeight="1">
      <c r="A392" s="63"/>
      <c r="B392" s="22"/>
      <c r="C392" s="22"/>
      <c r="D392" s="63"/>
      <c r="E392" s="63"/>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row>
    <row r="393" spans="1:35" ht="12.75" customHeight="1">
      <c r="A393" s="63"/>
      <c r="B393" s="22"/>
      <c r="C393" s="22"/>
      <c r="D393" s="63"/>
      <c r="E393" s="63"/>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row>
    <row r="394" spans="1:35" ht="12.75" customHeight="1">
      <c r="A394" s="63"/>
      <c r="B394" s="22"/>
      <c r="C394" s="22"/>
      <c r="D394" s="63"/>
      <c r="E394" s="63"/>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row>
    <row r="395" spans="1:35" ht="12.75" customHeight="1">
      <c r="A395" s="63"/>
      <c r="B395" s="22"/>
      <c r="C395" s="22"/>
      <c r="D395" s="63"/>
      <c r="E395" s="63"/>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row>
    <row r="396" spans="1:35" ht="12.75" customHeight="1">
      <c r="A396" s="63"/>
      <c r="B396" s="22"/>
      <c r="C396" s="22"/>
      <c r="D396" s="63"/>
      <c r="E396" s="63"/>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row>
    <row r="397" spans="1:35" ht="12.75" customHeight="1">
      <c r="A397" s="63"/>
      <c r="B397" s="22"/>
      <c r="C397" s="22"/>
      <c r="D397" s="63"/>
      <c r="E397" s="63"/>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row>
    <row r="398" spans="1:35" ht="12.75" customHeight="1">
      <c r="A398" s="63"/>
      <c r="B398" s="22"/>
      <c r="C398" s="22"/>
      <c r="D398" s="63"/>
      <c r="E398" s="63"/>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row>
    <row r="399" spans="1:35" ht="12.75" customHeight="1">
      <c r="A399" s="63"/>
      <c r="B399" s="22"/>
      <c r="C399" s="22"/>
      <c r="D399" s="63"/>
      <c r="E399" s="63"/>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row>
    <row r="400" spans="1:35" ht="12.75" customHeight="1">
      <c r="A400" s="63"/>
      <c r="B400" s="22"/>
      <c r="C400" s="22"/>
      <c r="D400" s="63"/>
      <c r="E400" s="63"/>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row>
    <row r="401" spans="1:35" ht="12.75" customHeight="1">
      <c r="A401" s="63"/>
      <c r="B401" s="22"/>
      <c r="C401" s="22"/>
      <c r="D401" s="63"/>
      <c r="E401" s="63"/>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row>
    <row r="402" spans="1:35" ht="12.75" customHeight="1">
      <c r="A402" s="63"/>
      <c r="B402" s="22"/>
      <c r="C402" s="22"/>
      <c r="D402" s="63"/>
      <c r="E402" s="63"/>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row>
    <row r="403" spans="1:35" ht="12.75" customHeight="1">
      <c r="A403" s="63"/>
      <c r="B403" s="22"/>
      <c r="C403" s="22"/>
      <c r="D403" s="63"/>
      <c r="E403" s="63"/>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row>
    <row r="404" spans="1:35" ht="12.75" customHeight="1">
      <c r="A404" s="63"/>
      <c r="B404" s="22"/>
      <c r="C404" s="22"/>
      <c r="D404" s="63"/>
      <c r="E404" s="63"/>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row>
    <row r="405" spans="1:35" ht="12.75" customHeight="1">
      <c r="A405" s="63"/>
      <c r="B405" s="22"/>
      <c r="C405" s="22"/>
      <c r="D405" s="63"/>
      <c r="E405" s="63"/>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row>
    <row r="406" spans="1:35" ht="12.75" customHeight="1">
      <c r="A406" s="63"/>
      <c r="B406" s="22"/>
      <c r="C406" s="22"/>
      <c r="D406" s="63"/>
      <c r="E406" s="63"/>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row>
    <row r="407" spans="1:35" ht="12.75" customHeight="1">
      <c r="A407" s="63"/>
      <c r="B407" s="22"/>
      <c r="C407" s="22"/>
      <c r="D407" s="63"/>
      <c r="E407" s="63"/>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row>
    <row r="408" spans="1:35" ht="12.75" customHeight="1">
      <c r="A408" s="63"/>
      <c r="B408" s="22"/>
      <c r="C408" s="22"/>
      <c r="D408" s="63"/>
      <c r="E408" s="63"/>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row>
    <row r="409" spans="1:35" ht="12.75" customHeight="1">
      <c r="A409" s="63"/>
      <c r="B409" s="22"/>
      <c r="C409" s="22"/>
      <c r="D409" s="63"/>
      <c r="E409" s="63"/>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row>
    <row r="410" spans="1:35" ht="12.75" customHeight="1">
      <c r="A410" s="63"/>
      <c r="B410" s="22"/>
      <c r="C410" s="22"/>
      <c r="D410" s="63"/>
      <c r="E410" s="63"/>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row>
    <row r="411" spans="1:35" ht="12.75" customHeight="1">
      <c r="A411" s="63"/>
      <c r="B411" s="22"/>
      <c r="C411" s="22"/>
      <c r="D411" s="63"/>
      <c r="E411" s="63"/>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row>
    <row r="412" spans="1:35" ht="12.75" customHeight="1">
      <c r="A412" s="63"/>
      <c r="B412" s="22"/>
      <c r="C412" s="22"/>
      <c r="D412" s="63"/>
      <c r="E412" s="63"/>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row>
    <row r="413" spans="1:35" ht="12.75" customHeight="1">
      <c r="A413" s="63"/>
      <c r="B413" s="22"/>
      <c r="C413" s="22"/>
      <c r="D413" s="63"/>
      <c r="E413" s="63"/>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row>
    <row r="414" spans="1:35" ht="12.75" customHeight="1">
      <c r="A414" s="63"/>
      <c r="B414" s="22"/>
      <c r="C414" s="22"/>
      <c r="D414" s="63"/>
      <c r="E414" s="63"/>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row>
    <row r="415" spans="1:35" ht="12.75" customHeight="1">
      <c r="A415" s="63"/>
      <c r="B415" s="22"/>
      <c r="C415" s="22"/>
      <c r="D415" s="63"/>
      <c r="E415" s="63"/>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row>
    <row r="416" spans="1:35" ht="12.75" customHeight="1">
      <c r="A416" s="63"/>
      <c r="B416" s="22"/>
      <c r="C416" s="22"/>
      <c r="D416" s="63"/>
      <c r="E416" s="63"/>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row>
    <row r="417" spans="1:35" ht="12.75" customHeight="1">
      <c r="A417" s="63"/>
      <c r="B417" s="22"/>
      <c r="C417" s="22"/>
      <c r="D417" s="63"/>
      <c r="E417" s="63"/>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row>
    <row r="418" spans="1:35" ht="12.75" customHeight="1">
      <c r="A418" s="63"/>
      <c r="B418" s="22"/>
      <c r="C418" s="22"/>
      <c r="D418" s="63"/>
      <c r="E418" s="63"/>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row>
    <row r="419" spans="1:35" ht="12.75" customHeight="1">
      <c r="A419" s="63"/>
      <c r="B419" s="22"/>
      <c r="C419" s="22"/>
      <c r="D419" s="63"/>
      <c r="E419" s="63"/>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row>
    <row r="420" spans="1:35" ht="12.75" customHeight="1">
      <c r="A420" s="63"/>
      <c r="B420" s="22"/>
      <c r="C420" s="22"/>
      <c r="D420" s="63"/>
      <c r="E420" s="63"/>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row>
    <row r="421" spans="1:35" ht="12.75" customHeight="1">
      <c r="A421" s="63"/>
      <c r="B421" s="22"/>
      <c r="C421" s="22"/>
      <c r="D421" s="63"/>
      <c r="E421" s="63"/>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row>
    <row r="422" spans="1:35" ht="12.75" customHeight="1">
      <c r="A422" s="63"/>
      <c r="B422" s="22"/>
      <c r="C422" s="22"/>
      <c r="D422" s="63"/>
      <c r="E422" s="63"/>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row>
    <row r="423" spans="1:35" ht="12.75" customHeight="1">
      <c r="A423" s="63"/>
      <c r="B423" s="22"/>
      <c r="C423" s="22"/>
      <c r="D423" s="63"/>
      <c r="E423" s="63"/>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row>
    <row r="424" spans="1:35" ht="12.75" customHeight="1">
      <c r="A424" s="63"/>
      <c r="B424" s="22"/>
      <c r="C424" s="22"/>
      <c r="D424" s="63"/>
      <c r="E424" s="63"/>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row>
    <row r="425" spans="1:35" ht="12.75" customHeight="1">
      <c r="A425" s="63"/>
      <c r="B425" s="22"/>
      <c r="C425" s="22"/>
      <c r="D425" s="63"/>
      <c r="E425" s="63"/>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row>
    <row r="426" spans="1:35" ht="12.75" customHeight="1">
      <c r="A426" s="63"/>
      <c r="B426" s="22"/>
      <c r="C426" s="22"/>
      <c r="D426" s="63"/>
      <c r="E426" s="63"/>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row>
    <row r="427" spans="1:35" ht="12.75" customHeight="1">
      <c r="A427" s="63"/>
      <c r="B427" s="22"/>
      <c r="C427" s="22"/>
      <c r="D427" s="63"/>
      <c r="E427" s="63"/>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row>
    <row r="428" spans="1:35" ht="12.75" customHeight="1">
      <c r="A428" s="63"/>
      <c r="B428" s="22"/>
      <c r="C428" s="22"/>
      <c r="D428" s="63"/>
      <c r="E428" s="63"/>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row>
    <row r="429" spans="1:35" ht="12.75" customHeight="1">
      <c r="A429" s="63"/>
      <c r="B429" s="22"/>
      <c r="C429" s="22"/>
      <c r="D429" s="63"/>
      <c r="E429" s="63"/>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row>
    <row r="430" spans="1:35" ht="12.75" customHeight="1">
      <c r="A430" s="63"/>
      <c r="B430" s="22"/>
      <c r="C430" s="22"/>
      <c r="D430" s="63"/>
      <c r="E430" s="63"/>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row>
    <row r="431" spans="1:35" ht="12.75" customHeight="1">
      <c r="A431" s="63"/>
      <c r="B431" s="22"/>
      <c r="C431" s="22"/>
      <c r="D431" s="63"/>
      <c r="E431" s="63"/>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row>
    <row r="432" spans="1:35" ht="12.75" customHeight="1">
      <c r="A432" s="63"/>
      <c r="B432" s="22"/>
      <c r="C432" s="22"/>
      <c r="D432" s="63"/>
      <c r="E432" s="63"/>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row>
    <row r="433" spans="1:35" ht="12.75" customHeight="1">
      <c r="A433" s="63"/>
      <c r="B433" s="22"/>
      <c r="C433" s="22"/>
      <c r="D433" s="63"/>
      <c r="E433" s="63"/>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row>
    <row r="434" spans="1:35" ht="12.75" customHeight="1">
      <c r="A434" s="63"/>
      <c r="B434" s="22"/>
      <c r="C434" s="22"/>
      <c r="D434" s="63"/>
      <c r="E434" s="63"/>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row>
    <row r="435" spans="1:35" ht="12.75" customHeight="1">
      <c r="A435" s="63"/>
      <c r="B435" s="22"/>
      <c r="C435" s="22"/>
      <c r="D435" s="63"/>
      <c r="E435" s="63"/>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row>
    <row r="436" spans="1:35" ht="12.75" customHeight="1">
      <c r="A436" s="63"/>
      <c r="B436" s="22"/>
      <c r="C436" s="22"/>
      <c r="D436" s="63"/>
      <c r="E436" s="63"/>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row>
    <row r="437" spans="1:35" ht="12.75" customHeight="1">
      <c r="A437" s="63"/>
      <c r="B437" s="22"/>
      <c r="C437" s="22"/>
      <c r="D437" s="63"/>
      <c r="E437" s="63"/>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row>
    <row r="438" spans="1:35" ht="12.75" customHeight="1">
      <c r="A438" s="63"/>
      <c r="B438" s="22"/>
      <c r="C438" s="22"/>
      <c r="D438" s="63"/>
      <c r="E438" s="63"/>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row>
    <row r="439" spans="1:35" ht="12.75" customHeight="1">
      <c r="A439" s="63"/>
      <c r="B439" s="22"/>
      <c r="C439" s="22"/>
      <c r="D439" s="63"/>
      <c r="E439" s="63"/>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row>
    <row r="440" spans="1:35" ht="12.75" customHeight="1">
      <c r="A440" s="63"/>
      <c r="B440" s="22"/>
      <c r="C440" s="22"/>
      <c r="D440" s="63"/>
      <c r="E440" s="63"/>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row>
    <row r="441" spans="1:35" ht="12.75" customHeight="1">
      <c r="A441" s="63"/>
      <c r="B441" s="22"/>
      <c r="C441" s="22"/>
      <c r="D441" s="63"/>
      <c r="E441" s="63"/>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row>
    <row r="442" spans="1:35" ht="12.75" customHeight="1">
      <c r="A442" s="63"/>
      <c r="B442" s="22"/>
      <c r="C442" s="22"/>
      <c r="D442" s="63"/>
      <c r="E442" s="63"/>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row>
    <row r="443" spans="1:35" ht="12.75" customHeight="1">
      <c r="A443" s="63"/>
      <c r="B443" s="22"/>
      <c r="C443" s="22"/>
      <c r="D443" s="63"/>
      <c r="E443" s="63"/>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row>
    <row r="444" spans="1:35" ht="12.75" customHeight="1">
      <c r="A444" s="63"/>
      <c r="B444" s="22"/>
      <c r="C444" s="22"/>
      <c r="D444" s="63"/>
      <c r="E444" s="63"/>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row>
    <row r="445" spans="1:35" ht="12.75" customHeight="1">
      <c r="A445" s="63"/>
      <c r="B445" s="22"/>
      <c r="C445" s="22"/>
      <c r="D445" s="63"/>
      <c r="E445" s="63"/>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row>
    <row r="446" spans="1:35" ht="12.75" customHeight="1">
      <c r="A446" s="63"/>
      <c r="B446" s="22"/>
      <c r="C446" s="22"/>
      <c r="D446" s="63"/>
      <c r="E446" s="63"/>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row>
    <row r="447" spans="1:35" ht="12.75" customHeight="1">
      <c r="A447" s="63"/>
      <c r="B447" s="22"/>
      <c r="C447" s="22"/>
      <c r="D447" s="63"/>
      <c r="E447" s="63"/>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row>
    <row r="448" spans="1:35" ht="12.75" customHeight="1">
      <c r="A448" s="63"/>
      <c r="B448" s="22"/>
      <c r="C448" s="22"/>
      <c r="D448" s="63"/>
      <c r="E448" s="63"/>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row>
    <row r="449" spans="1:35" ht="12.75" customHeight="1">
      <c r="A449" s="63"/>
      <c r="B449" s="22"/>
      <c r="C449" s="22"/>
      <c r="D449" s="63"/>
      <c r="E449" s="63"/>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row>
    <row r="450" spans="1:35" ht="12.75" customHeight="1">
      <c r="A450" s="63"/>
      <c r="B450" s="22"/>
      <c r="C450" s="22"/>
      <c r="D450" s="63"/>
      <c r="E450" s="63"/>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row>
    <row r="451" spans="1:35" ht="12.75" customHeight="1">
      <c r="A451" s="63"/>
      <c r="B451" s="22"/>
      <c r="C451" s="22"/>
      <c r="D451" s="63"/>
      <c r="E451" s="63"/>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row>
    <row r="452" spans="1:35" ht="12.75" customHeight="1">
      <c r="A452" s="63"/>
      <c r="B452" s="22"/>
      <c r="C452" s="22"/>
      <c r="D452" s="63"/>
      <c r="E452" s="63"/>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row>
    <row r="453" spans="1:35" ht="12.75" customHeight="1">
      <c r="A453" s="63"/>
      <c r="B453" s="22"/>
      <c r="C453" s="22"/>
      <c r="D453" s="63"/>
      <c r="E453" s="63"/>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row>
    <row r="454" spans="1:35" ht="12.75" customHeight="1">
      <c r="A454" s="63"/>
      <c r="B454" s="22"/>
      <c r="C454" s="22"/>
      <c r="D454" s="63"/>
      <c r="E454" s="63"/>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row>
    <row r="455" spans="1:35" ht="12.75" customHeight="1">
      <c r="A455" s="63"/>
      <c r="B455" s="22"/>
      <c r="C455" s="22"/>
      <c r="D455" s="63"/>
      <c r="E455" s="63"/>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row>
    <row r="456" spans="1:35" ht="12.75" customHeight="1">
      <c r="A456" s="63"/>
      <c r="B456" s="22"/>
      <c r="C456" s="22"/>
      <c r="D456" s="63"/>
      <c r="E456" s="63"/>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row>
    <row r="457" spans="1:35" ht="12.75" customHeight="1">
      <c r="A457" s="63"/>
      <c r="B457" s="22"/>
      <c r="C457" s="22"/>
      <c r="D457" s="63"/>
      <c r="E457" s="63"/>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row>
    <row r="458" spans="1:35" ht="12.75" customHeight="1">
      <c r="A458" s="63"/>
      <c r="B458" s="22"/>
      <c r="C458" s="22"/>
      <c r="D458" s="63"/>
      <c r="E458" s="63"/>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row>
    <row r="459" spans="1:35" ht="12.75" customHeight="1">
      <c r="A459" s="63"/>
      <c r="B459" s="22"/>
      <c r="C459" s="22"/>
      <c r="D459" s="63"/>
      <c r="E459" s="63"/>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row>
    <row r="460" spans="1:35" ht="12.75" customHeight="1">
      <c r="A460" s="63"/>
      <c r="B460" s="22"/>
      <c r="C460" s="22"/>
      <c r="D460" s="63"/>
      <c r="E460" s="63"/>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row>
    <row r="461" spans="1:35" ht="12.75" customHeight="1">
      <c r="A461" s="63"/>
      <c r="B461" s="22"/>
      <c r="C461" s="22"/>
      <c r="D461" s="63"/>
      <c r="E461" s="63"/>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row>
    <row r="462" spans="1:35" ht="12.75" customHeight="1">
      <c r="A462" s="63"/>
      <c r="B462" s="22"/>
      <c r="C462" s="22"/>
      <c r="D462" s="63"/>
      <c r="E462" s="63"/>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row>
    <row r="463" spans="1:35" ht="12.75" customHeight="1">
      <c r="A463" s="63"/>
      <c r="B463" s="22"/>
      <c r="C463" s="22"/>
      <c r="D463" s="63"/>
      <c r="E463" s="63"/>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row>
    <row r="464" spans="1:35" ht="12.75" customHeight="1">
      <c r="A464" s="63"/>
      <c r="B464" s="22"/>
      <c r="C464" s="22"/>
      <c r="D464" s="63"/>
      <c r="E464" s="63"/>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row>
    <row r="465" spans="1:35" ht="12.75" customHeight="1">
      <c r="A465" s="63"/>
      <c r="B465" s="22"/>
      <c r="C465" s="22"/>
      <c r="D465" s="63"/>
      <c r="E465" s="63"/>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row>
    <row r="466" spans="1:35" ht="12.75" customHeight="1">
      <c r="A466" s="63"/>
      <c r="B466" s="22"/>
      <c r="C466" s="22"/>
      <c r="D466" s="63"/>
      <c r="E466" s="63"/>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row>
    <row r="467" spans="1:35" ht="12.75" customHeight="1">
      <c r="A467" s="63"/>
      <c r="B467" s="22"/>
      <c r="C467" s="22"/>
      <c r="D467" s="63"/>
      <c r="E467" s="63"/>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row>
    <row r="468" spans="1:35" ht="12.75" customHeight="1">
      <c r="A468" s="63"/>
      <c r="B468" s="22"/>
      <c r="C468" s="22"/>
      <c r="D468" s="63"/>
      <c r="E468" s="63"/>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row>
    <row r="469" spans="1:35" ht="12.75" customHeight="1">
      <c r="A469" s="63"/>
      <c r="B469" s="22"/>
      <c r="C469" s="22"/>
      <c r="D469" s="63"/>
      <c r="E469" s="63"/>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row>
    <row r="470" spans="1:35" ht="12.75" customHeight="1">
      <c r="A470" s="63"/>
      <c r="B470" s="22"/>
      <c r="C470" s="22"/>
      <c r="D470" s="63"/>
      <c r="E470" s="63"/>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row>
    <row r="471" spans="1:35" ht="12.75" customHeight="1">
      <c r="A471" s="63"/>
      <c r="B471" s="22"/>
      <c r="C471" s="22"/>
      <c r="D471" s="63"/>
      <c r="E471" s="63"/>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row>
    <row r="472" spans="1:35" ht="12.75" customHeight="1">
      <c r="A472" s="63"/>
      <c r="B472" s="22"/>
      <c r="C472" s="22"/>
      <c r="D472" s="63"/>
      <c r="E472" s="63"/>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row>
    <row r="473" spans="1:35" ht="12.75" customHeight="1">
      <c r="A473" s="63"/>
      <c r="B473" s="22"/>
      <c r="C473" s="22"/>
      <c r="D473" s="63"/>
      <c r="E473" s="63"/>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row>
    <row r="474" spans="1:35" ht="12.75" customHeight="1">
      <c r="A474" s="63"/>
      <c r="B474" s="22"/>
      <c r="C474" s="22"/>
      <c r="D474" s="63"/>
      <c r="E474" s="63"/>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row>
    <row r="475" spans="1:35" ht="12.75" customHeight="1">
      <c r="A475" s="63"/>
      <c r="B475" s="22"/>
      <c r="C475" s="22"/>
      <c r="D475" s="63"/>
      <c r="E475" s="63"/>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row>
    <row r="476" spans="1:35" ht="12.75" customHeight="1">
      <c r="A476" s="63"/>
      <c r="B476" s="22"/>
      <c r="C476" s="22"/>
      <c r="D476" s="63"/>
      <c r="E476" s="63"/>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row>
    <row r="477" spans="1:35" ht="12.75" customHeight="1">
      <c r="A477" s="63"/>
      <c r="B477" s="22"/>
      <c r="C477" s="22"/>
      <c r="D477" s="63"/>
      <c r="E477" s="63"/>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row>
    <row r="478" spans="1:35" ht="12.75" customHeight="1">
      <c r="A478" s="63"/>
      <c r="B478" s="22"/>
      <c r="C478" s="22"/>
      <c r="D478" s="63"/>
      <c r="E478" s="63"/>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row>
    <row r="479" spans="1:35" ht="12.75" customHeight="1">
      <c r="A479" s="63"/>
      <c r="B479" s="22"/>
      <c r="C479" s="22"/>
      <c r="D479" s="63"/>
      <c r="E479" s="63"/>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row>
    <row r="480" spans="1:35" ht="12.75" customHeight="1">
      <c r="A480" s="63"/>
      <c r="B480" s="22"/>
      <c r="C480" s="22"/>
      <c r="D480" s="63"/>
      <c r="E480" s="63"/>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row>
    <row r="481" spans="1:35" ht="12.75" customHeight="1">
      <c r="A481" s="63"/>
      <c r="B481" s="22"/>
      <c r="C481" s="22"/>
      <c r="D481" s="63"/>
      <c r="E481" s="63"/>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row>
    <row r="482" spans="1:35" ht="12.75" customHeight="1">
      <c r="A482" s="63"/>
      <c r="B482" s="22"/>
      <c r="C482" s="22"/>
      <c r="D482" s="63"/>
      <c r="E482" s="63"/>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row>
    <row r="483" spans="1:35" ht="12.75" customHeight="1">
      <c r="A483" s="63"/>
      <c r="B483" s="22"/>
      <c r="C483" s="22"/>
      <c r="D483" s="63"/>
      <c r="E483" s="63"/>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row>
    <row r="484" spans="1:35" ht="12.75" customHeight="1">
      <c r="A484" s="63"/>
      <c r="B484" s="22"/>
      <c r="C484" s="22"/>
      <c r="D484" s="63"/>
      <c r="E484" s="63"/>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row>
    <row r="485" spans="1:35" ht="12.75" customHeight="1">
      <c r="A485" s="63"/>
      <c r="B485" s="22"/>
      <c r="C485" s="22"/>
      <c r="D485" s="63"/>
      <c r="E485" s="63"/>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row>
    <row r="486" spans="1:35" ht="12.75" customHeight="1">
      <c r="A486" s="63"/>
      <c r="B486" s="22"/>
      <c r="C486" s="22"/>
      <c r="D486" s="63"/>
      <c r="E486" s="63"/>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row>
    <row r="487" spans="1:35" ht="12.75" customHeight="1">
      <c r="A487" s="63"/>
      <c r="B487" s="22"/>
      <c r="C487" s="22"/>
      <c r="D487" s="63"/>
      <c r="E487" s="63"/>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row>
    <row r="488" spans="1:35" ht="12.75" customHeight="1">
      <c r="A488" s="63"/>
      <c r="B488" s="22"/>
      <c r="C488" s="22"/>
      <c r="D488" s="63"/>
      <c r="E488" s="63"/>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row>
    <row r="489" spans="1:35" ht="12.75" customHeight="1">
      <c r="A489" s="63"/>
      <c r="B489" s="22"/>
      <c r="C489" s="22"/>
      <c r="D489" s="63"/>
      <c r="E489" s="63"/>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row>
    <row r="490" spans="1:35" ht="12.75" customHeight="1">
      <c r="A490" s="63"/>
      <c r="B490" s="22"/>
      <c r="C490" s="22"/>
      <c r="D490" s="63"/>
      <c r="E490" s="63"/>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row>
    <row r="491" spans="1:35" ht="12.75" customHeight="1">
      <c r="A491" s="63"/>
      <c r="B491" s="22"/>
      <c r="C491" s="22"/>
      <c r="D491" s="63"/>
      <c r="E491" s="63"/>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row>
    <row r="492" spans="1:35" ht="12.75" customHeight="1">
      <c r="A492" s="63"/>
      <c r="B492" s="22"/>
      <c r="C492" s="22"/>
      <c r="D492" s="63"/>
      <c r="E492" s="63"/>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row>
    <row r="493" spans="1:35" ht="12.75" customHeight="1">
      <c r="A493" s="63"/>
      <c r="B493" s="22"/>
      <c r="C493" s="22"/>
      <c r="D493" s="63"/>
      <c r="E493" s="63"/>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row>
    <row r="494" spans="1:35" ht="12.75" customHeight="1">
      <c r="A494" s="63"/>
      <c r="B494" s="22"/>
      <c r="C494" s="22"/>
      <c r="D494" s="63"/>
      <c r="E494" s="63"/>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row>
    <row r="495" spans="1:35" ht="12.75" customHeight="1">
      <c r="A495" s="63"/>
      <c r="B495" s="22"/>
      <c r="C495" s="22"/>
      <c r="D495" s="63"/>
      <c r="E495" s="63"/>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row>
    <row r="496" spans="1:35" ht="12.75" customHeight="1">
      <c r="A496" s="63"/>
      <c r="B496" s="22"/>
      <c r="C496" s="22"/>
      <c r="D496" s="63"/>
      <c r="E496" s="63"/>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row>
    <row r="497" spans="1:35" ht="12.75" customHeight="1">
      <c r="A497" s="63"/>
      <c r="B497" s="22"/>
      <c r="C497" s="22"/>
      <c r="D497" s="63"/>
      <c r="E497" s="63"/>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row>
    <row r="498" spans="1:35" ht="12.75" customHeight="1">
      <c r="A498" s="63"/>
      <c r="B498" s="22"/>
      <c r="C498" s="22"/>
      <c r="D498" s="63"/>
      <c r="E498" s="63"/>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row>
    <row r="499" spans="1:35" ht="12.75" customHeight="1">
      <c r="A499" s="63"/>
      <c r="B499" s="22"/>
      <c r="C499" s="22"/>
      <c r="D499" s="63"/>
      <c r="E499" s="63"/>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row>
    <row r="500" spans="1:35" ht="12.75" customHeight="1">
      <c r="A500" s="63"/>
      <c r="B500" s="22"/>
      <c r="C500" s="22"/>
      <c r="D500" s="63"/>
      <c r="E500" s="63"/>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row>
    <row r="501" spans="1:35" ht="12.75" customHeight="1">
      <c r="A501" s="63"/>
      <c r="B501" s="22"/>
      <c r="C501" s="22"/>
      <c r="D501" s="63"/>
      <c r="E501" s="63"/>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row>
    <row r="502" spans="1:35" ht="12.75" customHeight="1">
      <c r="A502" s="63"/>
      <c r="B502" s="22"/>
      <c r="C502" s="22"/>
      <c r="D502" s="63"/>
      <c r="E502" s="63"/>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row>
    <row r="503" spans="1:35" ht="12.75" customHeight="1">
      <c r="A503" s="63"/>
      <c r="B503" s="22"/>
      <c r="C503" s="22"/>
      <c r="D503" s="63"/>
      <c r="E503" s="63"/>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row>
    <row r="504" spans="1:35" ht="12.75" customHeight="1">
      <c r="A504" s="63"/>
      <c r="B504" s="22"/>
      <c r="C504" s="22"/>
      <c r="D504" s="63"/>
      <c r="E504" s="63"/>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row>
    <row r="505" spans="1:35" ht="12.75" customHeight="1">
      <c r="A505" s="63"/>
      <c r="B505" s="22"/>
      <c r="C505" s="22"/>
      <c r="D505" s="63"/>
      <c r="E505" s="63"/>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row>
    <row r="506" spans="1:35" ht="12.75" customHeight="1">
      <c r="A506" s="63"/>
      <c r="B506" s="22"/>
      <c r="C506" s="22"/>
      <c r="D506" s="63"/>
      <c r="E506" s="63"/>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row>
    <row r="507" spans="1:35" ht="12.75" customHeight="1">
      <c r="A507" s="63"/>
      <c r="B507" s="22"/>
      <c r="C507" s="22"/>
      <c r="D507" s="63"/>
      <c r="E507" s="63"/>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row>
    <row r="508" spans="1:35" ht="12.75" customHeight="1">
      <c r="A508" s="63"/>
      <c r="B508" s="22"/>
      <c r="C508" s="22"/>
      <c r="D508" s="63"/>
      <c r="E508" s="63"/>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row>
    <row r="509" spans="1:35" ht="12.75" customHeight="1">
      <c r="A509" s="63"/>
      <c r="B509" s="22"/>
      <c r="C509" s="22"/>
      <c r="D509" s="63"/>
      <c r="E509" s="63"/>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row>
    <row r="510" spans="1:35" ht="12.75" customHeight="1">
      <c r="A510" s="63"/>
      <c r="B510" s="22"/>
      <c r="C510" s="22"/>
      <c r="D510" s="63"/>
      <c r="E510" s="63"/>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row>
    <row r="511" spans="1:35" ht="12.75" customHeight="1">
      <c r="A511" s="63"/>
      <c r="B511" s="22"/>
      <c r="C511" s="22"/>
      <c r="D511" s="63"/>
      <c r="E511" s="63"/>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row>
    <row r="512" spans="1:35" ht="12.75" customHeight="1">
      <c r="A512" s="63"/>
      <c r="B512" s="22"/>
      <c r="C512" s="22"/>
      <c r="D512" s="63"/>
      <c r="E512" s="63"/>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row>
    <row r="513" spans="1:35" ht="12.75" customHeight="1">
      <c r="A513" s="63"/>
      <c r="B513" s="22"/>
      <c r="C513" s="22"/>
      <c r="D513" s="63"/>
      <c r="E513" s="63"/>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row>
    <row r="514" spans="1:35" ht="12.75" customHeight="1">
      <c r="A514" s="63"/>
      <c r="B514" s="22"/>
      <c r="C514" s="22"/>
      <c r="D514" s="63"/>
      <c r="E514" s="63"/>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row>
    <row r="515" spans="1:35" ht="12.75" customHeight="1">
      <c r="A515" s="63"/>
      <c r="B515" s="22"/>
      <c r="C515" s="22"/>
      <c r="D515" s="63"/>
      <c r="E515" s="63"/>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row>
    <row r="516" spans="1:35" ht="12.75" customHeight="1">
      <c r="A516" s="63"/>
      <c r="B516" s="22"/>
      <c r="C516" s="22"/>
      <c r="D516" s="63"/>
      <c r="E516" s="63"/>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row>
    <row r="517" spans="1:35" ht="12.75" customHeight="1">
      <c r="A517" s="63"/>
      <c r="B517" s="22"/>
      <c r="C517" s="22"/>
      <c r="D517" s="63"/>
      <c r="E517" s="63"/>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row>
    <row r="518" spans="1:35" ht="12.75" customHeight="1">
      <c r="A518" s="63"/>
      <c r="B518" s="22"/>
      <c r="C518" s="22"/>
      <c r="D518" s="63"/>
      <c r="E518" s="63"/>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row>
    <row r="519" spans="1:35" ht="12.75" customHeight="1">
      <c r="A519" s="63"/>
      <c r="B519" s="22"/>
      <c r="C519" s="22"/>
      <c r="D519" s="63"/>
      <c r="E519" s="63"/>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row>
    <row r="520" spans="1:35" ht="12.75" customHeight="1">
      <c r="A520" s="63"/>
      <c r="B520" s="22"/>
      <c r="C520" s="22"/>
      <c r="D520" s="63"/>
      <c r="E520" s="63"/>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row>
    <row r="521" spans="1:35" ht="12.75" customHeight="1">
      <c r="A521" s="63"/>
      <c r="B521" s="22"/>
      <c r="C521" s="22"/>
      <c r="D521" s="63"/>
      <c r="E521" s="63"/>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row>
    <row r="522" spans="1:35" ht="12.75" customHeight="1">
      <c r="A522" s="63"/>
      <c r="B522" s="22"/>
      <c r="C522" s="22"/>
      <c r="D522" s="63"/>
      <c r="E522" s="63"/>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row>
    <row r="523" spans="1:35" ht="12.75" customHeight="1">
      <c r="A523" s="63"/>
      <c r="B523" s="22"/>
      <c r="C523" s="22"/>
      <c r="D523" s="63"/>
      <c r="E523" s="63"/>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row>
    <row r="524" spans="1:35" ht="12.75" customHeight="1">
      <c r="A524" s="63"/>
      <c r="B524" s="22"/>
      <c r="C524" s="22"/>
      <c r="D524" s="63"/>
      <c r="E524" s="63"/>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row>
    <row r="525" spans="1:35" ht="12.75" customHeight="1">
      <c r="A525" s="63"/>
      <c r="B525" s="22"/>
      <c r="C525" s="22"/>
      <c r="D525" s="63"/>
      <c r="E525" s="63"/>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row>
    <row r="526" spans="1:35" ht="12.75" customHeight="1">
      <c r="A526" s="63"/>
      <c r="B526" s="22"/>
      <c r="C526" s="22"/>
      <c r="D526" s="63"/>
      <c r="E526" s="63"/>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row>
    <row r="527" spans="1:35" ht="12.75" customHeight="1">
      <c r="A527" s="63"/>
      <c r="B527" s="22"/>
      <c r="C527" s="22"/>
      <c r="D527" s="63"/>
      <c r="E527" s="63"/>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row>
    <row r="528" spans="1:35" ht="12.75" customHeight="1">
      <c r="A528" s="63"/>
      <c r="B528" s="22"/>
      <c r="C528" s="22"/>
      <c r="D528" s="63"/>
      <c r="E528" s="63"/>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row>
    <row r="529" spans="1:35" ht="12.75" customHeight="1">
      <c r="A529" s="63"/>
      <c r="B529" s="22"/>
      <c r="C529" s="22"/>
      <c r="D529" s="63"/>
      <c r="E529" s="63"/>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row>
    <row r="530" spans="1:35" ht="12.75" customHeight="1">
      <c r="A530" s="63"/>
      <c r="B530" s="22"/>
      <c r="C530" s="22"/>
      <c r="D530" s="63"/>
      <c r="E530" s="63"/>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row>
    <row r="531" spans="1:35" ht="12.75" customHeight="1">
      <c r="A531" s="63"/>
      <c r="B531" s="22"/>
      <c r="C531" s="22"/>
      <c r="D531" s="63"/>
      <c r="E531" s="63"/>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row>
    <row r="532" spans="1:35" ht="12.75" customHeight="1">
      <c r="A532" s="63"/>
      <c r="B532" s="22"/>
      <c r="C532" s="22"/>
      <c r="D532" s="63"/>
      <c r="E532" s="63"/>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row>
    <row r="533" spans="1:35" ht="12.75" customHeight="1">
      <c r="A533" s="63"/>
      <c r="B533" s="22"/>
      <c r="C533" s="22"/>
      <c r="D533" s="63"/>
      <c r="E533" s="63"/>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row>
    <row r="534" spans="1:35" ht="12.75" customHeight="1">
      <c r="A534" s="63"/>
      <c r="B534" s="22"/>
      <c r="C534" s="22"/>
      <c r="D534" s="63"/>
      <c r="E534" s="63"/>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row>
    <row r="535" spans="1:35" ht="12.75" customHeight="1">
      <c r="A535" s="63"/>
      <c r="B535" s="22"/>
      <c r="C535" s="22"/>
      <c r="D535" s="63"/>
      <c r="E535" s="63"/>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row>
    <row r="536" spans="1:35" ht="12.75" customHeight="1">
      <c r="A536" s="63"/>
      <c r="B536" s="22"/>
      <c r="C536" s="22"/>
      <c r="D536" s="63"/>
      <c r="E536" s="63"/>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row>
    <row r="537" spans="1:35" ht="12.75" customHeight="1">
      <c r="A537" s="63"/>
      <c r="B537" s="22"/>
      <c r="C537" s="22"/>
      <c r="D537" s="63"/>
      <c r="E537" s="63"/>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row>
    <row r="538" spans="1:35" ht="12.75" customHeight="1">
      <c r="A538" s="63"/>
      <c r="B538" s="22"/>
      <c r="C538" s="22"/>
      <c r="D538" s="63"/>
      <c r="E538" s="63"/>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row>
    <row r="539" spans="1:35" ht="12.75" customHeight="1">
      <c r="A539" s="63"/>
      <c r="B539" s="22"/>
      <c r="C539" s="22"/>
      <c r="D539" s="63"/>
      <c r="E539" s="63"/>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row>
    <row r="540" spans="1:35" ht="12.75" customHeight="1">
      <c r="A540" s="63"/>
      <c r="B540" s="22"/>
      <c r="C540" s="22"/>
      <c r="D540" s="63"/>
      <c r="E540" s="63"/>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row>
    <row r="541" spans="1:35" ht="12.75" customHeight="1">
      <c r="A541" s="63"/>
      <c r="B541" s="22"/>
      <c r="C541" s="22"/>
      <c r="D541" s="63"/>
      <c r="E541" s="63"/>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row>
    <row r="542" spans="1:35" ht="12.75" customHeight="1">
      <c r="A542" s="63"/>
      <c r="B542" s="22"/>
      <c r="C542" s="22"/>
      <c r="D542" s="63"/>
      <c r="E542" s="63"/>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row>
    <row r="543" spans="1:35" ht="12.75" customHeight="1">
      <c r="A543" s="63"/>
      <c r="B543" s="22"/>
      <c r="C543" s="22"/>
      <c r="D543" s="63"/>
      <c r="E543" s="63"/>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row>
    <row r="544" spans="1:35" ht="12.75" customHeight="1">
      <c r="A544" s="63"/>
      <c r="B544" s="22"/>
      <c r="C544" s="22"/>
      <c r="D544" s="63"/>
      <c r="E544" s="63"/>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row>
    <row r="545" spans="1:35" ht="12.75" customHeight="1">
      <c r="A545" s="63"/>
      <c r="B545" s="22"/>
      <c r="C545" s="22"/>
      <c r="D545" s="63"/>
      <c r="E545" s="63"/>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row>
    <row r="546" spans="1:35" ht="12.75" customHeight="1">
      <c r="A546" s="63"/>
      <c r="B546" s="22"/>
      <c r="C546" s="22"/>
      <c r="D546" s="63"/>
      <c r="E546" s="63"/>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row>
    <row r="547" spans="1:35" ht="12.75" customHeight="1">
      <c r="A547" s="63"/>
      <c r="B547" s="22"/>
      <c r="C547" s="22"/>
      <c r="D547" s="63"/>
      <c r="E547" s="63"/>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row>
    <row r="548" spans="1:35" ht="12.75" customHeight="1">
      <c r="A548" s="63"/>
      <c r="B548" s="22"/>
      <c r="C548" s="22"/>
      <c r="D548" s="63"/>
      <c r="E548" s="63"/>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row>
    <row r="549" spans="1:35" ht="12.75" customHeight="1">
      <c r="A549" s="63"/>
      <c r="B549" s="22"/>
      <c r="C549" s="22"/>
      <c r="D549" s="63"/>
      <c r="E549" s="63"/>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row>
    <row r="550" spans="1:35" ht="12.75" customHeight="1">
      <c r="A550" s="63"/>
      <c r="B550" s="22"/>
      <c r="C550" s="22"/>
      <c r="D550" s="63"/>
      <c r="E550" s="63"/>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row>
    <row r="551" spans="1:35" ht="12.75" customHeight="1">
      <c r="A551" s="63"/>
      <c r="B551" s="22"/>
      <c r="C551" s="22"/>
      <c r="D551" s="63"/>
      <c r="E551" s="63"/>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row>
    <row r="552" spans="1:35" ht="12.75" customHeight="1">
      <c r="A552" s="63"/>
      <c r="B552" s="22"/>
      <c r="C552" s="22"/>
      <c r="D552" s="63"/>
      <c r="E552" s="63"/>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row>
    <row r="553" spans="1:35" ht="12.75" customHeight="1">
      <c r="A553" s="63"/>
      <c r="B553" s="22"/>
      <c r="C553" s="22"/>
      <c r="D553" s="63"/>
      <c r="E553" s="63"/>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row>
    <row r="554" spans="1:35" ht="12.75" customHeight="1">
      <c r="A554" s="63"/>
      <c r="B554" s="22"/>
      <c r="C554" s="22"/>
      <c r="D554" s="63"/>
      <c r="E554" s="63"/>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row>
    <row r="555" spans="1:35" ht="12.75" customHeight="1">
      <c r="A555" s="63"/>
      <c r="B555" s="22"/>
      <c r="C555" s="22"/>
      <c r="D555" s="63"/>
      <c r="E555" s="63"/>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row>
    <row r="556" spans="1:35" ht="12.75" customHeight="1">
      <c r="A556" s="63"/>
      <c r="B556" s="22"/>
      <c r="C556" s="22"/>
      <c r="D556" s="63"/>
      <c r="E556" s="63"/>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row>
    <row r="557" spans="1:35" ht="12.75" customHeight="1">
      <c r="A557" s="63"/>
      <c r="B557" s="22"/>
      <c r="C557" s="22"/>
      <c r="D557" s="63"/>
      <c r="E557" s="63"/>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row>
    <row r="558" spans="1:35" ht="12.75" customHeight="1">
      <c r="A558" s="63"/>
      <c r="B558" s="22"/>
      <c r="C558" s="22"/>
      <c r="D558" s="63"/>
      <c r="E558" s="63"/>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row>
    <row r="559" spans="1:35" ht="12.75" customHeight="1">
      <c r="A559" s="63"/>
      <c r="B559" s="22"/>
      <c r="C559" s="22"/>
      <c r="D559" s="63"/>
      <c r="E559" s="63"/>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row>
    <row r="560" spans="1:35" ht="12.75" customHeight="1">
      <c r="A560" s="63"/>
      <c r="B560" s="22"/>
      <c r="C560" s="22"/>
      <c r="D560" s="63"/>
      <c r="E560" s="63"/>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row>
    <row r="561" spans="1:35" ht="12.75" customHeight="1">
      <c r="A561" s="63"/>
      <c r="B561" s="22"/>
      <c r="C561" s="22"/>
      <c r="D561" s="63"/>
      <c r="E561" s="63"/>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row>
    <row r="562" spans="1:35" ht="12.75" customHeight="1">
      <c r="A562" s="63"/>
      <c r="B562" s="22"/>
      <c r="C562" s="22"/>
      <c r="D562" s="63"/>
      <c r="E562" s="63"/>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row>
    <row r="563" spans="1:35" ht="12.75" customHeight="1">
      <c r="A563" s="63"/>
      <c r="B563" s="22"/>
      <c r="C563" s="22"/>
      <c r="D563" s="63"/>
      <c r="E563" s="63"/>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row>
    <row r="564" spans="1:35" ht="12.75" customHeight="1">
      <c r="A564" s="63"/>
      <c r="B564" s="22"/>
      <c r="C564" s="22"/>
      <c r="D564" s="63"/>
      <c r="E564" s="63"/>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row>
    <row r="565" spans="1:35" ht="12.75" customHeight="1">
      <c r="A565" s="63"/>
      <c r="B565" s="22"/>
      <c r="C565" s="22"/>
      <c r="D565" s="63"/>
      <c r="E565" s="63"/>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row>
    <row r="566" spans="1:35" ht="12.75" customHeight="1">
      <c r="A566" s="63"/>
      <c r="B566" s="22"/>
      <c r="C566" s="22"/>
      <c r="D566" s="63"/>
      <c r="E566" s="63"/>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row>
    <row r="567" spans="1:35" ht="12.75" customHeight="1">
      <c r="A567" s="63"/>
      <c r="B567" s="22"/>
      <c r="C567" s="22"/>
      <c r="D567" s="63"/>
      <c r="E567" s="63"/>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row>
    <row r="568" spans="1:35" ht="12.75" customHeight="1">
      <c r="A568" s="63"/>
      <c r="B568" s="22"/>
      <c r="C568" s="22"/>
      <c r="D568" s="63"/>
      <c r="E568" s="63"/>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row>
    <row r="569" spans="1:35" ht="12.75" customHeight="1">
      <c r="A569" s="63"/>
      <c r="B569" s="22"/>
      <c r="C569" s="22"/>
      <c r="D569" s="63"/>
      <c r="E569" s="63"/>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row>
    <row r="570" spans="1:35" ht="12.75" customHeight="1">
      <c r="A570" s="63"/>
      <c r="B570" s="22"/>
      <c r="C570" s="22"/>
      <c r="D570" s="63"/>
      <c r="E570" s="63"/>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row>
    <row r="571" spans="1:35" ht="12.75" customHeight="1">
      <c r="A571" s="63"/>
      <c r="B571" s="22"/>
      <c r="C571" s="22"/>
      <c r="D571" s="63"/>
      <c r="E571" s="63"/>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row>
    <row r="572" spans="1:35" ht="12.75" customHeight="1">
      <c r="A572" s="63"/>
      <c r="B572" s="22"/>
      <c r="C572" s="22"/>
      <c r="D572" s="63"/>
      <c r="E572" s="63"/>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row>
    <row r="573" spans="1:35" ht="12.75" customHeight="1">
      <c r="A573" s="63"/>
      <c r="B573" s="22"/>
      <c r="C573" s="22"/>
      <c r="D573" s="63"/>
      <c r="E573" s="63"/>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row>
    <row r="574" spans="1:35" ht="12.75" customHeight="1">
      <c r="A574" s="63"/>
      <c r="B574" s="22"/>
      <c r="C574" s="22"/>
      <c r="D574" s="63"/>
      <c r="E574" s="63"/>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row>
    <row r="575" spans="1:35" ht="12.75" customHeight="1">
      <c r="A575" s="63"/>
      <c r="B575" s="22"/>
      <c r="C575" s="22"/>
      <c r="D575" s="63"/>
      <c r="E575" s="63"/>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row>
    <row r="576" spans="1:35" ht="12.75" customHeight="1">
      <c r="A576" s="63"/>
      <c r="B576" s="22"/>
      <c r="C576" s="22"/>
      <c r="D576" s="63"/>
      <c r="E576" s="63"/>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row>
    <row r="577" spans="1:35" ht="12.75" customHeight="1">
      <c r="A577" s="63"/>
      <c r="B577" s="22"/>
      <c r="C577" s="22"/>
      <c r="D577" s="63"/>
      <c r="E577" s="63"/>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row>
    <row r="578" spans="1:35" ht="12.75" customHeight="1">
      <c r="A578" s="63"/>
      <c r="B578" s="22"/>
      <c r="C578" s="22"/>
      <c r="D578" s="63"/>
      <c r="E578" s="63"/>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row>
    <row r="579" spans="1:35" ht="12.75" customHeight="1">
      <c r="A579" s="63"/>
      <c r="B579" s="22"/>
      <c r="C579" s="22"/>
      <c r="D579" s="63"/>
      <c r="E579" s="63"/>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row>
    <row r="580" spans="1:35" ht="12.75" customHeight="1">
      <c r="A580" s="63"/>
      <c r="B580" s="22"/>
      <c r="C580" s="22"/>
      <c r="D580" s="63"/>
      <c r="E580" s="63"/>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row>
    <row r="581" spans="1:35" ht="12.75" customHeight="1">
      <c r="A581" s="63"/>
      <c r="B581" s="22"/>
      <c r="C581" s="22"/>
      <c r="D581" s="63"/>
      <c r="E581" s="63"/>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row>
    <row r="582" spans="1:35" ht="12.75" customHeight="1">
      <c r="A582" s="63"/>
      <c r="B582" s="22"/>
      <c r="C582" s="22"/>
      <c r="D582" s="63"/>
      <c r="E582" s="63"/>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row>
    <row r="583" spans="1:35" ht="12.75" customHeight="1">
      <c r="A583" s="63"/>
      <c r="B583" s="22"/>
      <c r="C583" s="22"/>
      <c r="D583" s="63"/>
      <c r="E583" s="63"/>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row>
    <row r="584" spans="1:35" ht="12.75" customHeight="1">
      <c r="A584" s="63"/>
      <c r="B584" s="22"/>
      <c r="C584" s="22"/>
      <c r="D584" s="63"/>
      <c r="E584" s="63"/>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row>
    <row r="585" spans="1:35" ht="12.75" customHeight="1">
      <c r="A585" s="63"/>
      <c r="B585" s="22"/>
      <c r="C585" s="22"/>
      <c r="D585" s="63"/>
      <c r="E585" s="63"/>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row>
    <row r="586" spans="1:35" ht="12.75" customHeight="1">
      <c r="A586" s="63"/>
      <c r="B586" s="22"/>
      <c r="C586" s="22"/>
      <c r="D586" s="63"/>
      <c r="E586" s="63"/>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row>
    <row r="587" spans="1:35" ht="12.75" customHeight="1">
      <c r="A587" s="63"/>
      <c r="B587" s="22"/>
      <c r="C587" s="22"/>
      <c r="D587" s="63"/>
      <c r="E587" s="63"/>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row>
    <row r="588" spans="1:35" ht="12.75" customHeight="1">
      <c r="A588" s="63"/>
      <c r="B588" s="22"/>
      <c r="C588" s="22"/>
      <c r="D588" s="63"/>
      <c r="E588" s="63"/>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row>
    <row r="589" spans="1:35" ht="12.75" customHeight="1">
      <c r="A589" s="63"/>
      <c r="B589" s="22"/>
      <c r="C589" s="22"/>
      <c r="D589" s="63"/>
      <c r="E589" s="63"/>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row>
    <row r="590" spans="1:35" ht="12.75" customHeight="1">
      <c r="A590" s="63"/>
      <c r="B590" s="22"/>
      <c r="C590" s="22"/>
      <c r="D590" s="63"/>
      <c r="E590" s="63"/>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row>
    <row r="591" spans="1:35" ht="12.75" customHeight="1">
      <c r="A591" s="63"/>
      <c r="B591" s="22"/>
      <c r="C591" s="22"/>
      <c r="D591" s="63"/>
      <c r="E591" s="63"/>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row>
    <row r="592" spans="1:35" ht="12.75" customHeight="1">
      <c r="A592" s="63"/>
      <c r="B592" s="22"/>
      <c r="C592" s="22"/>
      <c r="D592" s="63"/>
      <c r="E592" s="63"/>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row>
    <row r="593" spans="1:35" ht="12.75" customHeight="1">
      <c r="A593" s="63"/>
      <c r="B593" s="22"/>
      <c r="C593" s="22"/>
      <c r="D593" s="63"/>
      <c r="E593" s="63"/>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row>
    <row r="594" spans="1:35" ht="12.75" customHeight="1">
      <c r="A594" s="63"/>
      <c r="B594" s="22"/>
      <c r="C594" s="22"/>
      <c r="D594" s="63"/>
      <c r="E594" s="63"/>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row>
    <row r="595" spans="1:35" ht="12.75" customHeight="1">
      <c r="A595" s="63"/>
      <c r="B595" s="22"/>
      <c r="C595" s="22"/>
      <c r="D595" s="63"/>
      <c r="E595" s="63"/>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row>
    <row r="596" spans="1:35" ht="12.75" customHeight="1">
      <c r="A596" s="63"/>
      <c r="B596" s="22"/>
      <c r="C596" s="22"/>
      <c r="D596" s="63"/>
      <c r="E596" s="63"/>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row>
    <row r="597" spans="1:35" ht="12.75" customHeight="1">
      <c r="A597" s="63"/>
      <c r="B597" s="22"/>
      <c r="C597" s="22"/>
      <c r="D597" s="63"/>
      <c r="E597" s="63"/>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row>
    <row r="598" spans="1:35" ht="12.75" customHeight="1">
      <c r="A598" s="63"/>
      <c r="B598" s="22"/>
      <c r="C598" s="22"/>
      <c r="D598" s="63"/>
      <c r="E598" s="63"/>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row>
    <row r="599" spans="1:35" ht="12.75" customHeight="1">
      <c r="A599" s="63"/>
      <c r="B599" s="22"/>
      <c r="C599" s="22"/>
      <c r="D599" s="63"/>
      <c r="E599" s="63"/>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row>
    <row r="600" spans="1:35" ht="12.75" customHeight="1">
      <c r="A600" s="63"/>
      <c r="B600" s="22"/>
      <c r="C600" s="22"/>
      <c r="D600" s="63"/>
      <c r="E600" s="63"/>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row>
    <row r="601" spans="1:35" ht="12.75" customHeight="1">
      <c r="A601" s="63"/>
      <c r="B601" s="22"/>
      <c r="C601" s="22"/>
      <c r="D601" s="63"/>
      <c r="E601" s="63"/>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row>
    <row r="602" spans="1:35" ht="12.75" customHeight="1">
      <c r="A602" s="63"/>
      <c r="B602" s="22"/>
      <c r="C602" s="22"/>
      <c r="D602" s="63"/>
      <c r="E602" s="63"/>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row>
    <row r="603" spans="1:35" ht="12.75" customHeight="1">
      <c r="A603" s="63"/>
      <c r="B603" s="22"/>
      <c r="C603" s="22"/>
      <c r="D603" s="63"/>
      <c r="E603" s="63"/>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row>
    <row r="604" spans="1:35" ht="12.75" customHeight="1">
      <c r="A604" s="63"/>
      <c r="B604" s="22"/>
      <c r="C604" s="22"/>
      <c r="D604" s="63"/>
      <c r="E604" s="63"/>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row>
    <row r="605" spans="1:35" ht="12.75" customHeight="1">
      <c r="A605" s="63"/>
      <c r="B605" s="22"/>
      <c r="C605" s="22"/>
      <c r="D605" s="63"/>
      <c r="E605" s="63"/>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row>
    <row r="606" spans="1:35" ht="12.75" customHeight="1">
      <c r="A606" s="63"/>
      <c r="B606" s="22"/>
      <c r="C606" s="22"/>
      <c r="D606" s="63"/>
      <c r="E606" s="63"/>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row>
    <row r="607" spans="1:35" ht="12.75" customHeight="1">
      <c r="A607" s="63"/>
      <c r="B607" s="22"/>
      <c r="C607" s="22"/>
      <c r="D607" s="63"/>
      <c r="E607" s="63"/>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row>
    <row r="608" spans="1:35" ht="12.75" customHeight="1">
      <c r="A608" s="63"/>
      <c r="B608" s="22"/>
      <c r="C608" s="22"/>
      <c r="D608" s="63"/>
      <c r="E608" s="63"/>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row>
    <row r="609" spans="1:35" ht="12.75" customHeight="1">
      <c r="A609" s="63"/>
      <c r="B609" s="22"/>
      <c r="C609" s="22"/>
      <c r="D609" s="63"/>
      <c r="E609" s="63"/>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row>
    <row r="610" spans="1:35" ht="12.75" customHeight="1">
      <c r="A610" s="63"/>
      <c r="B610" s="22"/>
      <c r="C610" s="22"/>
      <c r="D610" s="63"/>
      <c r="E610" s="63"/>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row>
    <row r="611" spans="1:35" ht="12.75" customHeight="1">
      <c r="A611" s="63"/>
      <c r="B611" s="22"/>
      <c r="C611" s="22"/>
      <c r="D611" s="63"/>
      <c r="E611" s="63"/>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row>
    <row r="612" spans="1:35" ht="12.75" customHeight="1">
      <c r="A612" s="63"/>
      <c r="B612" s="22"/>
      <c r="C612" s="22"/>
      <c r="D612" s="63"/>
      <c r="E612" s="63"/>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row>
    <row r="613" spans="1:35" ht="12.75" customHeight="1">
      <c r="A613" s="63"/>
      <c r="B613" s="22"/>
      <c r="C613" s="22"/>
      <c r="D613" s="63"/>
      <c r="E613" s="63"/>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row>
    <row r="614" spans="1:35" ht="12.75" customHeight="1">
      <c r="A614" s="63"/>
      <c r="B614" s="22"/>
      <c r="C614" s="22"/>
      <c r="D614" s="63"/>
      <c r="E614" s="63"/>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row>
    <row r="615" spans="1:35" ht="12.75" customHeight="1">
      <c r="A615" s="63"/>
      <c r="B615" s="22"/>
      <c r="C615" s="22"/>
      <c r="D615" s="63"/>
      <c r="E615" s="63"/>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row>
    <row r="616" spans="1:35" ht="12.75" customHeight="1">
      <c r="A616" s="63"/>
      <c r="B616" s="22"/>
      <c r="C616" s="22"/>
      <c r="D616" s="63"/>
      <c r="E616" s="63"/>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row>
    <row r="617" spans="1:35" ht="12.75" customHeight="1">
      <c r="A617" s="63"/>
      <c r="B617" s="22"/>
      <c r="C617" s="22"/>
      <c r="D617" s="63"/>
      <c r="E617" s="63"/>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row>
    <row r="618" spans="1:35" ht="12.75" customHeight="1">
      <c r="A618" s="63"/>
      <c r="B618" s="22"/>
      <c r="C618" s="22"/>
      <c r="D618" s="63"/>
      <c r="E618" s="63"/>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row>
    <row r="619" spans="1:35" ht="12.75" customHeight="1">
      <c r="A619" s="63"/>
      <c r="B619" s="22"/>
      <c r="C619" s="22"/>
      <c r="D619" s="63"/>
      <c r="E619" s="63"/>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row>
    <row r="620" spans="1:35" ht="12.75" customHeight="1">
      <c r="A620" s="63"/>
      <c r="B620" s="22"/>
      <c r="C620" s="22"/>
      <c r="D620" s="63"/>
      <c r="E620" s="63"/>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row>
    <row r="621" spans="1:35" ht="12.75" customHeight="1">
      <c r="A621" s="63"/>
      <c r="B621" s="22"/>
      <c r="C621" s="22"/>
      <c r="D621" s="63"/>
      <c r="E621" s="63"/>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row>
    <row r="622" spans="1:35" ht="12.75" customHeight="1">
      <c r="A622" s="63"/>
      <c r="B622" s="22"/>
      <c r="C622" s="22"/>
      <c r="D622" s="63"/>
      <c r="E622" s="63"/>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row>
    <row r="623" spans="1:35" ht="12.75" customHeight="1">
      <c r="A623" s="63"/>
      <c r="B623" s="22"/>
      <c r="C623" s="22"/>
      <c r="D623" s="63"/>
      <c r="E623" s="63"/>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row>
    <row r="624" spans="1:35" ht="12.75" customHeight="1">
      <c r="A624" s="63"/>
      <c r="B624" s="22"/>
      <c r="C624" s="22"/>
      <c r="D624" s="63"/>
      <c r="E624" s="63"/>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row>
    <row r="625" spans="1:35" ht="12.75" customHeight="1">
      <c r="A625" s="63"/>
      <c r="B625" s="22"/>
      <c r="C625" s="22"/>
      <c r="D625" s="63"/>
      <c r="E625" s="63"/>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row>
    <row r="626" spans="1:35" ht="12.75" customHeight="1">
      <c r="A626" s="63"/>
      <c r="B626" s="22"/>
      <c r="C626" s="22"/>
      <c r="D626" s="63"/>
      <c r="E626" s="63"/>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row>
    <row r="627" spans="1:35" ht="12.75" customHeight="1">
      <c r="A627" s="63"/>
      <c r="B627" s="22"/>
      <c r="C627" s="22"/>
      <c r="D627" s="63"/>
      <c r="E627" s="63"/>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row>
    <row r="628" spans="1:35" ht="12.75" customHeight="1">
      <c r="A628" s="63"/>
      <c r="B628" s="22"/>
      <c r="C628" s="22"/>
      <c r="D628" s="63"/>
      <c r="E628" s="63"/>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row>
    <row r="629" spans="1:35" ht="12.75" customHeight="1">
      <c r="A629" s="63"/>
      <c r="B629" s="22"/>
      <c r="C629" s="22"/>
      <c r="D629" s="63"/>
      <c r="E629" s="63"/>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row>
    <row r="630" spans="1:35" ht="12.75" customHeight="1">
      <c r="A630" s="63"/>
      <c r="B630" s="22"/>
      <c r="C630" s="22"/>
      <c r="D630" s="63"/>
      <c r="E630" s="63"/>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row>
    <row r="631" spans="1:35" ht="12.75" customHeight="1">
      <c r="A631" s="63"/>
      <c r="B631" s="22"/>
      <c r="C631" s="22"/>
      <c r="D631" s="63"/>
      <c r="E631" s="63"/>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row>
    <row r="632" spans="1:35" ht="12.75" customHeight="1">
      <c r="A632" s="63"/>
      <c r="B632" s="22"/>
      <c r="C632" s="22"/>
      <c r="D632" s="63"/>
      <c r="E632" s="63"/>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row>
    <row r="633" spans="1:35" ht="12.75" customHeight="1">
      <c r="A633" s="63"/>
      <c r="B633" s="22"/>
      <c r="C633" s="22"/>
      <c r="D633" s="63"/>
      <c r="E633" s="63"/>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row>
    <row r="634" spans="1:35" ht="12.75" customHeight="1">
      <c r="A634" s="63"/>
      <c r="B634" s="22"/>
      <c r="C634" s="22"/>
      <c r="D634" s="63"/>
      <c r="E634" s="63"/>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row>
    <row r="635" spans="1:35" ht="12.75" customHeight="1">
      <c r="A635" s="63"/>
      <c r="B635" s="22"/>
      <c r="C635" s="22"/>
      <c r="D635" s="63"/>
      <c r="E635" s="63"/>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row>
    <row r="636" spans="1:35" ht="12.75" customHeight="1">
      <c r="A636" s="63"/>
      <c r="B636" s="22"/>
      <c r="C636" s="22"/>
      <c r="D636" s="63"/>
      <c r="E636" s="63"/>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row>
    <row r="637" spans="1:35" ht="12.75" customHeight="1">
      <c r="A637" s="63"/>
      <c r="B637" s="22"/>
      <c r="C637" s="22"/>
      <c r="D637" s="63"/>
      <c r="E637" s="63"/>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row>
    <row r="638" spans="1:35" ht="12.75" customHeight="1">
      <c r="A638" s="63"/>
      <c r="B638" s="22"/>
      <c r="C638" s="22"/>
      <c r="D638" s="63"/>
      <c r="E638" s="63"/>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row>
    <row r="639" spans="1:35" ht="12.75" customHeight="1">
      <c r="A639" s="63"/>
      <c r="B639" s="22"/>
      <c r="C639" s="22"/>
      <c r="D639" s="63"/>
      <c r="E639" s="63"/>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row>
    <row r="640" spans="1:35" ht="12.75" customHeight="1">
      <c r="A640" s="63"/>
      <c r="B640" s="22"/>
      <c r="C640" s="22"/>
      <c r="D640" s="63"/>
      <c r="E640" s="63"/>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row>
    <row r="641" spans="1:35" ht="12.75" customHeight="1">
      <c r="A641" s="63"/>
      <c r="B641" s="22"/>
      <c r="C641" s="22"/>
      <c r="D641" s="63"/>
      <c r="E641" s="63"/>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row>
    <row r="642" spans="1:35" ht="12.75" customHeight="1">
      <c r="A642" s="63"/>
      <c r="B642" s="22"/>
      <c r="C642" s="22"/>
      <c r="D642" s="63"/>
      <c r="E642" s="63"/>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row>
    <row r="643" spans="1:35" ht="12.75" customHeight="1">
      <c r="A643" s="63"/>
      <c r="B643" s="22"/>
      <c r="C643" s="22"/>
      <c r="D643" s="63"/>
      <c r="E643" s="63"/>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row>
    <row r="644" spans="1:35" ht="12.75" customHeight="1">
      <c r="A644" s="63"/>
      <c r="B644" s="22"/>
      <c r="C644" s="22"/>
      <c r="D644" s="63"/>
      <c r="E644" s="63"/>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row>
    <row r="645" spans="1:35" ht="12.75" customHeight="1">
      <c r="A645" s="63"/>
      <c r="B645" s="22"/>
      <c r="C645" s="22"/>
      <c r="D645" s="63"/>
      <c r="E645" s="63"/>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row>
    <row r="646" spans="1:35" ht="12.75" customHeight="1">
      <c r="A646" s="63"/>
      <c r="B646" s="22"/>
      <c r="C646" s="22"/>
      <c r="D646" s="63"/>
      <c r="E646" s="63"/>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row>
    <row r="647" spans="1:35" ht="12.75" customHeight="1">
      <c r="A647" s="63"/>
      <c r="B647" s="22"/>
      <c r="C647" s="22"/>
      <c r="D647" s="63"/>
      <c r="E647" s="63"/>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row>
    <row r="648" spans="1:35" ht="12.75" customHeight="1">
      <c r="A648" s="63"/>
      <c r="B648" s="22"/>
      <c r="C648" s="22"/>
      <c r="D648" s="63"/>
      <c r="E648" s="63"/>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row>
    <row r="649" spans="1:35" ht="12.75" customHeight="1">
      <c r="A649" s="63"/>
      <c r="B649" s="22"/>
      <c r="C649" s="22"/>
      <c r="D649" s="63"/>
      <c r="E649" s="63"/>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row>
    <row r="650" spans="1:35" ht="12.75" customHeight="1">
      <c r="A650" s="63"/>
      <c r="B650" s="22"/>
      <c r="C650" s="22"/>
      <c r="D650" s="63"/>
      <c r="E650" s="63"/>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row>
    <row r="651" spans="1:35" ht="12.75" customHeight="1">
      <c r="A651" s="63"/>
      <c r="B651" s="22"/>
      <c r="C651" s="22"/>
      <c r="D651" s="63"/>
      <c r="E651" s="63"/>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row>
    <row r="652" spans="1:35" ht="12.75" customHeight="1">
      <c r="A652" s="63"/>
      <c r="B652" s="22"/>
      <c r="C652" s="22"/>
      <c r="D652" s="63"/>
      <c r="E652" s="63"/>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row>
    <row r="653" spans="1:35" ht="12.75" customHeight="1">
      <c r="A653" s="63"/>
      <c r="B653" s="22"/>
      <c r="C653" s="22"/>
      <c r="D653" s="63"/>
      <c r="E653" s="63"/>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row>
    <row r="654" spans="1:35" ht="12.75" customHeight="1">
      <c r="A654" s="63"/>
      <c r="B654" s="22"/>
      <c r="C654" s="22"/>
      <c r="D654" s="63"/>
      <c r="E654" s="63"/>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row>
    <row r="655" spans="1:35" ht="12.75" customHeight="1">
      <c r="A655" s="63"/>
      <c r="B655" s="22"/>
      <c r="C655" s="22"/>
      <c r="D655" s="63"/>
      <c r="E655" s="63"/>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row>
    <row r="656" spans="1:35" ht="12.75" customHeight="1">
      <c r="A656" s="63"/>
      <c r="B656" s="22"/>
      <c r="C656" s="22"/>
      <c r="D656" s="63"/>
      <c r="E656" s="63"/>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row>
    <row r="657" spans="1:35" ht="12.75" customHeight="1">
      <c r="A657" s="63"/>
      <c r="B657" s="22"/>
      <c r="C657" s="22"/>
      <c r="D657" s="63"/>
      <c r="E657" s="63"/>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row>
    <row r="658" spans="1:35" ht="12.75" customHeight="1">
      <c r="A658" s="63"/>
      <c r="B658" s="22"/>
      <c r="C658" s="22"/>
      <c r="D658" s="63"/>
      <c r="E658" s="63"/>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row>
    <row r="659" spans="1:35" ht="12.75" customHeight="1">
      <c r="A659" s="63"/>
      <c r="B659" s="22"/>
      <c r="C659" s="22"/>
      <c r="D659" s="63"/>
      <c r="E659" s="63"/>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row>
    <row r="660" spans="1:35" ht="12.75" customHeight="1">
      <c r="A660" s="63"/>
      <c r="B660" s="22"/>
      <c r="C660" s="22"/>
      <c r="D660" s="63"/>
      <c r="E660" s="63"/>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row>
    <row r="661" spans="1:35" ht="12.75" customHeight="1">
      <c r="A661" s="63"/>
      <c r="B661" s="22"/>
      <c r="C661" s="22"/>
      <c r="D661" s="63"/>
      <c r="E661" s="63"/>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row>
    <row r="662" spans="1:35" ht="12.75" customHeight="1">
      <c r="A662" s="63"/>
      <c r="B662" s="22"/>
      <c r="C662" s="22"/>
      <c r="D662" s="63"/>
      <c r="E662" s="63"/>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row>
    <row r="663" spans="1:35" ht="12.75" customHeight="1">
      <c r="A663" s="63"/>
      <c r="B663" s="22"/>
      <c r="C663" s="22"/>
      <c r="D663" s="63"/>
      <c r="E663" s="63"/>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row>
    <row r="664" spans="1:35" ht="12.75" customHeight="1">
      <c r="A664" s="63"/>
      <c r="B664" s="22"/>
      <c r="C664" s="22"/>
      <c r="D664" s="63"/>
      <c r="E664" s="63"/>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row>
    <row r="665" spans="1:35" ht="12.75" customHeight="1">
      <c r="A665" s="63"/>
      <c r="B665" s="22"/>
      <c r="C665" s="22"/>
      <c r="D665" s="63"/>
      <c r="E665" s="63"/>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row>
    <row r="666" spans="1:35" ht="12.75" customHeight="1">
      <c r="A666" s="63"/>
      <c r="B666" s="22"/>
      <c r="C666" s="22"/>
      <c r="D666" s="63"/>
      <c r="E666" s="63"/>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row>
    <row r="667" spans="1:35" ht="12.75" customHeight="1">
      <c r="A667" s="63"/>
      <c r="B667" s="22"/>
      <c r="C667" s="22"/>
      <c r="D667" s="63"/>
      <c r="E667" s="63"/>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row>
    <row r="668" spans="1:35" ht="12.75" customHeight="1">
      <c r="A668" s="63"/>
      <c r="B668" s="22"/>
      <c r="C668" s="22"/>
      <c r="D668" s="63"/>
      <c r="E668" s="63"/>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row>
    <row r="669" spans="1:35" ht="12.75" customHeight="1">
      <c r="A669" s="63"/>
      <c r="B669" s="22"/>
      <c r="C669" s="22"/>
      <c r="D669" s="63"/>
      <c r="E669" s="63"/>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row>
    <row r="670" spans="1:35" ht="12.75" customHeight="1">
      <c r="A670" s="63"/>
      <c r="B670" s="22"/>
      <c r="C670" s="22"/>
      <c r="D670" s="63"/>
      <c r="E670" s="63"/>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row>
    <row r="671" spans="1:35" ht="12.75" customHeight="1">
      <c r="A671" s="63"/>
      <c r="B671" s="22"/>
      <c r="C671" s="22"/>
      <c r="D671" s="63"/>
      <c r="E671" s="63"/>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row>
    <row r="672" spans="1:35" ht="12.75" customHeight="1">
      <c r="A672" s="63"/>
      <c r="B672" s="22"/>
      <c r="C672" s="22"/>
      <c r="D672" s="63"/>
      <c r="E672" s="63"/>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row>
    <row r="673" spans="1:35" ht="12.75" customHeight="1">
      <c r="A673" s="63"/>
      <c r="B673" s="22"/>
      <c r="C673" s="22"/>
      <c r="D673" s="63"/>
      <c r="E673" s="63"/>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row>
    <row r="674" spans="1:35" ht="12.75" customHeight="1">
      <c r="A674" s="63"/>
      <c r="B674" s="22"/>
      <c r="C674" s="22"/>
      <c r="D674" s="63"/>
      <c r="E674" s="63"/>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row>
    <row r="675" spans="1:35" ht="12.75" customHeight="1">
      <c r="A675" s="63"/>
      <c r="B675" s="22"/>
      <c r="C675" s="22"/>
      <c r="D675" s="63"/>
      <c r="E675" s="63"/>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row>
    <row r="676" spans="1:35" ht="12.75" customHeight="1">
      <c r="A676" s="63"/>
      <c r="B676" s="22"/>
      <c r="C676" s="22"/>
      <c r="D676" s="63"/>
      <c r="E676" s="63"/>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row>
    <row r="677" spans="1:35" ht="12.75" customHeight="1">
      <c r="A677" s="63"/>
      <c r="B677" s="22"/>
      <c r="C677" s="22"/>
      <c r="D677" s="63"/>
      <c r="E677" s="63"/>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row>
    <row r="678" spans="1:35" ht="12.75" customHeight="1">
      <c r="A678" s="63"/>
      <c r="B678" s="22"/>
      <c r="C678" s="22"/>
      <c r="D678" s="63"/>
      <c r="E678" s="63"/>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row>
    <row r="679" spans="1:35" ht="12.75" customHeight="1">
      <c r="A679" s="63"/>
      <c r="B679" s="22"/>
      <c r="C679" s="22"/>
      <c r="D679" s="63"/>
      <c r="E679" s="63"/>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row>
    <row r="680" spans="1:35" ht="12.75" customHeight="1">
      <c r="A680" s="63"/>
      <c r="B680" s="22"/>
      <c r="C680" s="22"/>
      <c r="D680" s="63"/>
      <c r="E680" s="63"/>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row>
    <row r="681" spans="1:35" ht="12.75" customHeight="1">
      <c r="A681" s="63"/>
      <c r="B681" s="22"/>
      <c r="C681" s="22"/>
      <c r="D681" s="63"/>
      <c r="E681" s="63"/>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row>
    <row r="682" spans="1:35" ht="12.75" customHeight="1">
      <c r="A682" s="63"/>
      <c r="B682" s="22"/>
      <c r="C682" s="22"/>
      <c r="D682" s="63"/>
      <c r="E682" s="63"/>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row>
    <row r="683" spans="1:35" ht="12.75" customHeight="1">
      <c r="A683" s="63"/>
      <c r="B683" s="22"/>
      <c r="C683" s="22"/>
      <c r="D683" s="63"/>
      <c r="E683" s="63"/>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row>
    <row r="684" spans="1:35" ht="12.75" customHeight="1">
      <c r="A684" s="63"/>
      <c r="B684" s="22"/>
      <c r="C684" s="22"/>
      <c r="D684" s="63"/>
      <c r="E684" s="63"/>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row>
    <row r="685" spans="1:35" ht="12.75" customHeight="1">
      <c r="A685" s="63"/>
      <c r="B685" s="22"/>
      <c r="C685" s="22"/>
      <c r="D685" s="63"/>
      <c r="E685" s="63"/>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row>
    <row r="686" spans="1:35" ht="12.75" customHeight="1">
      <c r="A686" s="63"/>
      <c r="B686" s="22"/>
      <c r="C686" s="22"/>
      <c r="D686" s="63"/>
      <c r="E686" s="63"/>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row>
    <row r="687" spans="1:35" ht="12.75" customHeight="1">
      <c r="A687" s="63"/>
      <c r="B687" s="22"/>
      <c r="C687" s="22"/>
      <c r="D687" s="63"/>
      <c r="E687" s="63"/>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row>
    <row r="688" spans="1:35" ht="12.75" customHeight="1">
      <c r="A688" s="63"/>
      <c r="B688" s="22"/>
      <c r="C688" s="22"/>
      <c r="D688" s="63"/>
      <c r="E688" s="63"/>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row>
    <row r="689" spans="1:35" ht="12.75" customHeight="1">
      <c r="A689" s="63"/>
      <c r="B689" s="22"/>
      <c r="C689" s="22"/>
      <c r="D689" s="63"/>
      <c r="E689" s="63"/>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row>
    <row r="690" spans="1:35" ht="12.75" customHeight="1">
      <c r="A690" s="63"/>
      <c r="B690" s="22"/>
      <c r="C690" s="22"/>
      <c r="D690" s="63"/>
      <c r="E690" s="63"/>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row>
    <row r="691" spans="1:35" ht="12.75" customHeight="1">
      <c r="A691" s="63"/>
      <c r="B691" s="22"/>
      <c r="C691" s="22"/>
      <c r="D691" s="63"/>
      <c r="E691" s="63"/>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row>
    <row r="692" spans="1:35" ht="12.75" customHeight="1">
      <c r="A692" s="63"/>
      <c r="B692" s="22"/>
      <c r="C692" s="22"/>
      <c r="D692" s="63"/>
      <c r="E692" s="63"/>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row>
    <row r="693" spans="1:35" ht="12.75" customHeight="1">
      <c r="A693" s="63"/>
      <c r="B693" s="22"/>
      <c r="C693" s="22"/>
      <c r="D693" s="63"/>
      <c r="E693" s="63"/>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row>
    <row r="694" spans="1:35" ht="12.75" customHeight="1">
      <c r="A694" s="63"/>
      <c r="B694" s="22"/>
      <c r="C694" s="22"/>
      <c r="D694" s="63"/>
      <c r="E694" s="63"/>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row>
    <row r="695" spans="1:35" ht="12.75" customHeight="1">
      <c r="A695" s="63"/>
      <c r="B695" s="22"/>
      <c r="C695" s="22"/>
      <c r="D695" s="63"/>
      <c r="E695" s="63"/>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row>
    <row r="696" spans="1:35" ht="12.75" customHeight="1">
      <c r="A696" s="63"/>
      <c r="B696" s="22"/>
      <c r="C696" s="22"/>
      <c r="D696" s="63"/>
      <c r="E696" s="63"/>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row>
    <row r="697" spans="1:35" ht="12.75" customHeight="1">
      <c r="A697" s="63"/>
      <c r="B697" s="22"/>
      <c r="C697" s="22"/>
      <c r="D697" s="63"/>
      <c r="E697" s="63"/>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row>
    <row r="698" spans="1:35" ht="12.75" customHeight="1">
      <c r="A698" s="63"/>
      <c r="B698" s="22"/>
      <c r="C698" s="22"/>
      <c r="D698" s="63"/>
      <c r="E698" s="63"/>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row>
    <row r="699" spans="1:35" ht="12.75" customHeight="1">
      <c r="A699" s="63"/>
      <c r="B699" s="22"/>
      <c r="C699" s="22"/>
      <c r="D699" s="63"/>
      <c r="E699" s="63"/>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row>
    <row r="700" spans="1:35" ht="12.75" customHeight="1">
      <c r="A700" s="63"/>
      <c r="B700" s="22"/>
      <c r="C700" s="22"/>
      <c r="D700" s="63"/>
      <c r="E700" s="63"/>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row>
    <row r="701" spans="1:35" ht="12.75" customHeight="1">
      <c r="A701" s="63"/>
      <c r="B701" s="22"/>
      <c r="C701" s="22"/>
      <c r="D701" s="63"/>
      <c r="E701" s="63"/>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row>
    <row r="702" spans="1:35" ht="12.75" customHeight="1">
      <c r="A702" s="63"/>
      <c r="B702" s="22"/>
      <c r="C702" s="22"/>
      <c r="D702" s="63"/>
      <c r="E702" s="63"/>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row>
    <row r="703" spans="1:35" ht="12.75" customHeight="1">
      <c r="A703" s="63"/>
      <c r="B703" s="22"/>
      <c r="C703" s="22"/>
      <c r="D703" s="63"/>
      <c r="E703" s="63"/>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row>
    <row r="704" spans="1:35" ht="12.75" customHeight="1">
      <c r="A704" s="63"/>
      <c r="B704" s="22"/>
      <c r="C704" s="22"/>
      <c r="D704" s="63"/>
      <c r="E704" s="63"/>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row>
    <row r="705" spans="1:35" ht="12.75" customHeight="1">
      <c r="A705" s="63"/>
      <c r="B705" s="22"/>
      <c r="C705" s="22"/>
      <c r="D705" s="63"/>
      <c r="E705" s="63"/>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row>
    <row r="706" spans="1:35" ht="12.75" customHeight="1">
      <c r="A706" s="63"/>
      <c r="B706" s="22"/>
      <c r="C706" s="22"/>
      <c r="D706" s="63"/>
      <c r="E706" s="63"/>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row>
    <row r="707" spans="1:35" ht="12.75" customHeight="1">
      <c r="A707" s="63"/>
      <c r="B707" s="22"/>
      <c r="C707" s="22"/>
      <c r="D707" s="63"/>
      <c r="E707" s="63"/>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row>
    <row r="708" spans="1:35" ht="12.75" customHeight="1">
      <c r="A708" s="63"/>
      <c r="B708" s="22"/>
      <c r="C708" s="22"/>
      <c r="D708" s="63"/>
      <c r="E708" s="63"/>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row>
    <row r="709" spans="1:35" ht="12.75" customHeight="1">
      <c r="A709" s="63"/>
      <c r="B709" s="22"/>
      <c r="C709" s="22"/>
      <c r="D709" s="63"/>
      <c r="E709" s="63"/>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row>
    <row r="710" spans="1:35" ht="12.75" customHeight="1">
      <c r="A710" s="63"/>
      <c r="B710" s="22"/>
      <c r="C710" s="22"/>
      <c r="D710" s="63"/>
      <c r="E710" s="63"/>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row>
    <row r="711" spans="1:35" ht="12.75" customHeight="1">
      <c r="A711" s="63"/>
      <c r="B711" s="22"/>
      <c r="C711" s="22"/>
      <c r="D711" s="63"/>
      <c r="E711" s="63"/>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row>
    <row r="712" spans="1:35" ht="12.75" customHeight="1">
      <c r="A712" s="63"/>
      <c r="B712" s="22"/>
      <c r="C712" s="22"/>
      <c r="D712" s="63"/>
      <c r="E712" s="63"/>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row>
    <row r="713" spans="1:35" ht="12.75" customHeight="1">
      <c r="A713" s="63"/>
      <c r="B713" s="22"/>
      <c r="C713" s="22"/>
      <c r="D713" s="63"/>
      <c r="E713" s="63"/>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row>
    <row r="714" spans="1:35" ht="12.75" customHeight="1">
      <c r="A714" s="63"/>
      <c r="B714" s="22"/>
      <c r="C714" s="22"/>
      <c r="D714" s="63"/>
      <c r="E714" s="63"/>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row>
    <row r="715" spans="1:35" ht="12.75" customHeight="1">
      <c r="A715" s="63"/>
      <c r="B715" s="22"/>
      <c r="C715" s="22"/>
      <c r="D715" s="63"/>
      <c r="E715" s="63"/>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row>
    <row r="716" spans="1:35" ht="12.75" customHeight="1">
      <c r="A716" s="63"/>
      <c r="B716" s="22"/>
      <c r="C716" s="22"/>
      <c r="D716" s="63"/>
      <c r="E716" s="63"/>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row>
    <row r="717" spans="1:35" ht="12.75" customHeight="1">
      <c r="A717" s="63"/>
      <c r="B717" s="22"/>
      <c r="C717" s="22"/>
      <c r="D717" s="63"/>
      <c r="E717" s="63"/>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row>
    <row r="718" spans="1:35" ht="12.75" customHeight="1">
      <c r="A718" s="63"/>
      <c r="B718" s="22"/>
      <c r="C718" s="22"/>
      <c r="D718" s="63"/>
      <c r="E718" s="63"/>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row>
    <row r="719" spans="1:35" ht="12.75" customHeight="1">
      <c r="A719" s="63"/>
      <c r="B719" s="22"/>
      <c r="C719" s="22"/>
      <c r="D719" s="63"/>
      <c r="E719" s="63"/>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row>
    <row r="720" spans="1:35" ht="12.75" customHeight="1">
      <c r="A720" s="63"/>
      <c r="B720" s="22"/>
      <c r="C720" s="22"/>
      <c r="D720" s="63"/>
      <c r="E720" s="63"/>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row>
    <row r="721" spans="1:35" ht="12.75" customHeight="1">
      <c r="A721" s="63"/>
      <c r="B721" s="22"/>
      <c r="C721" s="22"/>
      <c r="D721" s="63"/>
      <c r="E721" s="63"/>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row>
    <row r="722" spans="1:35" ht="12.75" customHeight="1">
      <c r="A722" s="63"/>
      <c r="B722" s="22"/>
      <c r="C722" s="22"/>
      <c r="D722" s="63"/>
      <c r="E722" s="63"/>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row>
    <row r="723" spans="1:35" ht="12.75" customHeight="1">
      <c r="A723" s="63"/>
      <c r="B723" s="22"/>
      <c r="C723" s="22"/>
      <c r="D723" s="63"/>
      <c r="E723" s="63"/>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row>
    <row r="724" spans="1:35" ht="12.75" customHeight="1">
      <c r="A724" s="63"/>
      <c r="B724" s="22"/>
      <c r="C724" s="22"/>
      <c r="D724" s="63"/>
      <c r="E724" s="63"/>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row>
    <row r="725" spans="1:35" ht="12.75" customHeight="1">
      <c r="A725" s="63"/>
      <c r="B725" s="22"/>
      <c r="C725" s="22"/>
      <c r="D725" s="63"/>
      <c r="E725" s="63"/>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row>
    <row r="726" spans="1:35" ht="12.75" customHeight="1">
      <c r="A726" s="63"/>
      <c r="B726" s="22"/>
      <c r="C726" s="22"/>
      <c r="D726" s="63"/>
      <c r="E726" s="63"/>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row>
    <row r="727" spans="1:35" ht="12.75" customHeight="1">
      <c r="A727" s="63"/>
      <c r="B727" s="22"/>
      <c r="C727" s="22"/>
      <c r="D727" s="63"/>
      <c r="E727" s="63"/>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row>
    <row r="728" spans="1:35" ht="12.75" customHeight="1">
      <c r="A728" s="63"/>
      <c r="B728" s="22"/>
      <c r="C728" s="22"/>
      <c r="D728" s="63"/>
      <c r="E728" s="63"/>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row>
    <row r="729" spans="1:35" ht="12.75" customHeight="1">
      <c r="A729" s="63"/>
      <c r="B729" s="22"/>
      <c r="C729" s="22"/>
      <c r="D729" s="63"/>
      <c r="E729" s="63"/>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row>
    <row r="730" spans="1:35" ht="12.75" customHeight="1">
      <c r="A730" s="63"/>
      <c r="B730" s="22"/>
      <c r="C730" s="22"/>
      <c r="D730" s="63"/>
      <c r="E730" s="63"/>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row>
    <row r="731" spans="1:35" ht="12.75" customHeight="1">
      <c r="A731" s="63"/>
      <c r="B731" s="22"/>
      <c r="C731" s="22"/>
      <c r="D731" s="63"/>
      <c r="E731" s="63"/>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row>
    <row r="732" spans="1:35" ht="12.75" customHeight="1">
      <c r="A732" s="63"/>
      <c r="B732" s="22"/>
      <c r="C732" s="22"/>
      <c r="D732" s="63"/>
      <c r="E732" s="63"/>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row>
    <row r="733" spans="1:35" ht="12.75" customHeight="1">
      <c r="A733" s="63"/>
      <c r="B733" s="22"/>
      <c r="C733" s="22"/>
      <c r="D733" s="63"/>
      <c r="E733" s="63"/>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row>
    <row r="734" spans="1:35" ht="12.75" customHeight="1">
      <c r="A734" s="63"/>
      <c r="B734" s="22"/>
      <c r="C734" s="22"/>
      <c r="D734" s="63"/>
      <c r="E734" s="63"/>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row>
    <row r="735" spans="1:35" ht="12.75" customHeight="1">
      <c r="A735" s="63"/>
      <c r="B735" s="22"/>
      <c r="C735" s="22"/>
      <c r="D735" s="63"/>
      <c r="E735" s="63"/>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row>
    <row r="736" spans="1:35" ht="12.75" customHeight="1">
      <c r="A736" s="63"/>
      <c r="B736" s="22"/>
      <c r="C736" s="22"/>
      <c r="D736" s="63"/>
      <c r="E736" s="63"/>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row>
    <row r="737" spans="1:35" ht="12.75" customHeight="1">
      <c r="A737" s="63"/>
      <c r="B737" s="22"/>
      <c r="C737" s="22"/>
      <c r="D737" s="63"/>
      <c r="E737" s="63"/>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row>
    <row r="738" spans="1:35" ht="12.75" customHeight="1">
      <c r="A738" s="63"/>
      <c r="B738" s="22"/>
      <c r="C738" s="22"/>
      <c r="D738" s="63"/>
      <c r="E738" s="63"/>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row>
    <row r="739" spans="1:35" ht="12.75" customHeight="1">
      <c r="A739" s="63"/>
      <c r="B739" s="22"/>
      <c r="C739" s="22"/>
      <c r="D739" s="63"/>
      <c r="E739" s="63"/>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row>
    <row r="740" spans="1:35" ht="12.75" customHeight="1">
      <c r="A740" s="63"/>
      <c r="B740" s="22"/>
      <c r="C740" s="22"/>
      <c r="D740" s="63"/>
      <c r="E740" s="63"/>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row>
    <row r="741" spans="1:35" ht="12.75" customHeight="1">
      <c r="A741" s="63"/>
      <c r="B741" s="22"/>
      <c r="C741" s="22"/>
      <c r="D741" s="63"/>
      <c r="E741" s="63"/>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row>
    <row r="742" spans="1:35" ht="12.75" customHeight="1">
      <c r="A742" s="63"/>
      <c r="B742" s="22"/>
      <c r="C742" s="22"/>
      <c r="D742" s="63"/>
      <c r="E742" s="63"/>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row>
    <row r="743" spans="1:35" ht="12.75" customHeight="1">
      <c r="A743" s="63"/>
      <c r="B743" s="22"/>
      <c r="C743" s="22"/>
      <c r="D743" s="63"/>
      <c r="E743" s="63"/>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row>
    <row r="744" spans="1:35" ht="12.75" customHeight="1">
      <c r="A744" s="63"/>
      <c r="B744" s="22"/>
      <c r="C744" s="22"/>
      <c r="D744" s="63"/>
      <c r="E744" s="63"/>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row>
    <row r="745" spans="1:35" ht="12.75" customHeight="1">
      <c r="A745" s="63"/>
      <c r="B745" s="22"/>
      <c r="C745" s="22"/>
      <c r="D745" s="63"/>
      <c r="E745" s="63"/>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row>
    <row r="746" spans="1:35" ht="12.75" customHeight="1">
      <c r="A746" s="63"/>
      <c r="B746" s="22"/>
      <c r="C746" s="22"/>
      <c r="D746" s="63"/>
      <c r="E746" s="63"/>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row>
    <row r="747" spans="1:35" ht="12.75" customHeight="1">
      <c r="A747" s="63"/>
      <c r="B747" s="22"/>
      <c r="C747" s="22"/>
      <c r="D747" s="63"/>
      <c r="E747" s="63"/>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row>
    <row r="748" spans="1:35" ht="12.75" customHeight="1">
      <c r="A748" s="63"/>
      <c r="B748" s="22"/>
      <c r="C748" s="22"/>
      <c r="D748" s="63"/>
      <c r="E748" s="63"/>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row>
    <row r="749" spans="1:35" ht="12.75" customHeight="1">
      <c r="A749" s="63"/>
      <c r="B749" s="22"/>
      <c r="C749" s="22"/>
      <c r="D749" s="63"/>
      <c r="E749" s="63"/>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row>
    <row r="750" spans="1:35" ht="12.75" customHeight="1">
      <c r="A750" s="63"/>
      <c r="B750" s="22"/>
      <c r="C750" s="22"/>
      <c r="D750" s="63"/>
      <c r="E750" s="63"/>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row>
    <row r="751" spans="1:35" ht="12.75" customHeight="1">
      <c r="A751" s="63"/>
      <c r="B751" s="22"/>
      <c r="C751" s="22"/>
      <c r="D751" s="63"/>
      <c r="E751" s="63"/>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row>
    <row r="752" spans="1:35" ht="12.75" customHeight="1">
      <c r="A752" s="63"/>
      <c r="B752" s="22"/>
      <c r="C752" s="22"/>
      <c r="D752" s="63"/>
      <c r="E752" s="63"/>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row>
    <row r="753" spans="1:35" ht="12.75" customHeight="1">
      <c r="A753" s="63"/>
      <c r="B753" s="22"/>
      <c r="C753" s="22"/>
      <c r="D753" s="63"/>
      <c r="E753" s="63"/>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row>
    <row r="754" spans="1:35" ht="12.75" customHeight="1">
      <c r="A754" s="63"/>
      <c r="B754" s="22"/>
      <c r="C754" s="22"/>
      <c r="D754" s="63"/>
      <c r="E754" s="63"/>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row>
    <row r="755" spans="1:35" ht="12.75" customHeight="1">
      <c r="A755" s="63"/>
      <c r="B755" s="22"/>
      <c r="C755" s="22"/>
      <c r="D755" s="63"/>
      <c r="E755" s="63"/>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row>
    <row r="756" spans="1:35" ht="12.75" customHeight="1">
      <c r="A756" s="63"/>
      <c r="B756" s="22"/>
      <c r="C756" s="22"/>
      <c r="D756" s="63"/>
      <c r="E756" s="63"/>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row>
    <row r="757" spans="1:35" ht="12.75" customHeight="1">
      <c r="A757" s="63"/>
      <c r="B757" s="22"/>
      <c r="C757" s="22"/>
      <c r="D757" s="63"/>
      <c r="E757" s="63"/>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row>
    <row r="758" spans="1:35" ht="12.75" customHeight="1">
      <c r="A758" s="63"/>
      <c r="B758" s="22"/>
      <c r="C758" s="22"/>
      <c r="D758" s="63"/>
      <c r="E758" s="63"/>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row>
    <row r="759" spans="1:35" ht="12.75" customHeight="1">
      <c r="A759" s="63"/>
      <c r="B759" s="22"/>
      <c r="C759" s="22"/>
      <c r="D759" s="63"/>
      <c r="E759" s="63"/>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row>
    <row r="760" spans="1:35" ht="12.75" customHeight="1">
      <c r="A760" s="63"/>
      <c r="B760" s="22"/>
      <c r="C760" s="22"/>
      <c r="D760" s="63"/>
      <c r="E760" s="63"/>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row>
    <row r="761" spans="1:35" ht="12.75" customHeight="1">
      <c r="A761" s="63"/>
      <c r="B761" s="22"/>
      <c r="C761" s="22"/>
      <c r="D761" s="63"/>
      <c r="E761" s="63"/>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row>
    <row r="762" spans="1:35" ht="12.75" customHeight="1">
      <c r="A762" s="63"/>
      <c r="B762" s="22"/>
      <c r="C762" s="22"/>
      <c r="D762" s="63"/>
      <c r="E762" s="63"/>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row>
    <row r="763" spans="1:35" ht="12.75" customHeight="1">
      <c r="A763" s="63"/>
      <c r="B763" s="22"/>
      <c r="C763" s="22"/>
      <c r="D763" s="63"/>
      <c r="E763" s="63"/>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row>
    <row r="764" spans="1:35" ht="12.75" customHeight="1">
      <c r="A764" s="63"/>
      <c r="B764" s="22"/>
      <c r="C764" s="22"/>
      <c r="D764" s="63"/>
      <c r="E764" s="63"/>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row>
    <row r="765" spans="1:35" ht="12.75" customHeight="1">
      <c r="A765" s="63"/>
      <c r="B765" s="22"/>
      <c r="C765" s="22"/>
      <c r="D765" s="63"/>
      <c r="E765" s="63"/>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row>
    <row r="766" spans="1:35" ht="12.75" customHeight="1">
      <c r="A766" s="63"/>
      <c r="B766" s="22"/>
      <c r="C766" s="22"/>
      <c r="D766" s="63"/>
      <c r="E766" s="63"/>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row>
    <row r="767" spans="1:35" ht="12.75" customHeight="1">
      <c r="A767" s="63"/>
      <c r="B767" s="22"/>
      <c r="C767" s="22"/>
      <c r="D767" s="63"/>
      <c r="E767" s="63"/>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row>
    <row r="768" spans="1:35" ht="12.75" customHeight="1">
      <c r="A768" s="63"/>
      <c r="B768" s="22"/>
      <c r="C768" s="22"/>
      <c r="D768" s="63"/>
      <c r="E768" s="63"/>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row>
    <row r="769" spans="1:35" ht="12.75" customHeight="1">
      <c r="A769" s="63"/>
      <c r="B769" s="22"/>
      <c r="C769" s="22"/>
      <c r="D769" s="63"/>
      <c r="E769" s="63"/>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row>
    <row r="770" spans="1:35" ht="12.75" customHeight="1">
      <c r="A770" s="63"/>
      <c r="B770" s="22"/>
      <c r="C770" s="22"/>
      <c r="D770" s="63"/>
      <c r="E770" s="63"/>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row>
    <row r="771" spans="1:35" ht="12.75" customHeight="1">
      <c r="A771" s="63"/>
      <c r="B771" s="22"/>
      <c r="C771" s="22"/>
      <c r="D771" s="63"/>
      <c r="E771" s="63"/>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row>
    <row r="772" spans="1:35" ht="12.75" customHeight="1">
      <c r="A772" s="63"/>
      <c r="B772" s="22"/>
      <c r="C772" s="22"/>
      <c r="D772" s="63"/>
      <c r="E772" s="63"/>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row>
    <row r="773" spans="1:35" ht="12.75" customHeight="1">
      <c r="A773" s="63"/>
      <c r="B773" s="22"/>
      <c r="C773" s="22"/>
      <c r="D773" s="63"/>
      <c r="E773" s="63"/>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row>
    <row r="774" spans="1:35" ht="12.75" customHeight="1">
      <c r="A774" s="63"/>
      <c r="B774" s="22"/>
      <c r="C774" s="22"/>
      <c r="D774" s="63"/>
      <c r="E774" s="63"/>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row>
    <row r="775" spans="1:35" ht="12.75" customHeight="1">
      <c r="A775" s="63"/>
      <c r="B775" s="22"/>
      <c r="C775" s="22"/>
      <c r="D775" s="63"/>
      <c r="E775" s="63"/>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row>
    <row r="776" spans="1:35" ht="12.75" customHeight="1">
      <c r="A776" s="63"/>
      <c r="B776" s="22"/>
      <c r="C776" s="22"/>
      <c r="D776" s="63"/>
      <c r="E776" s="63"/>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row>
    <row r="777" spans="1:35" ht="12.75" customHeight="1">
      <c r="A777" s="63"/>
      <c r="B777" s="22"/>
      <c r="C777" s="22"/>
      <c r="D777" s="63"/>
      <c r="E777" s="63"/>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row>
    <row r="778" spans="1:35" ht="12.75" customHeight="1">
      <c r="A778" s="63"/>
      <c r="B778" s="22"/>
      <c r="C778" s="22"/>
      <c r="D778" s="63"/>
      <c r="E778" s="63"/>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row>
    <row r="779" spans="1:35" ht="12.75" customHeight="1">
      <c r="A779" s="63"/>
      <c r="B779" s="22"/>
      <c r="C779" s="22"/>
      <c r="D779" s="63"/>
      <c r="E779" s="63"/>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row>
    <row r="780" spans="1:35" ht="12.75" customHeight="1">
      <c r="A780" s="63"/>
      <c r="B780" s="22"/>
      <c r="C780" s="22"/>
      <c r="D780" s="63"/>
      <c r="E780" s="63"/>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row>
    <row r="781" spans="1:35" ht="12.75" customHeight="1">
      <c r="A781" s="63"/>
      <c r="B781" s="22"/>
      <c r="C781" s="22"/>
      <c r="D781" s="63"/>
      <c r="E781" s="63"/>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row>
    <row r="782" spans="1:35" ht="12.75" customHeight="1">
      <c r="A782" s="63"/>
      <c r="B782" s="22"/>
      <c r="C782" s="22"/>
      <c r="D782" s="63"/>
      <c r="E782" s="63"/>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row>
    <row r="783" spans="1:35" ht="12.75" customHeight="1">
      <c r="A783" s="63"/>
      <c r="B783" s="22"/>
      <c r="C783" s="22"/>
      <c r="D783" s="63"/>
      <c r="E783" s="63"/>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row>
    <row r="784" spans="1:35" ht="12.75" customHeight="1">
      <c r="A784" s="63"/>
      <c r="B784" s="22"/>
      <c r="C784" s="22"/>
      <c r="D784" s="63"/>
      <c r="E784" s="63"/>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row>
    <row r="785" spans="1:35" ht="12.75" customHeight="1">
      <c r="A785" s="63"/>
      <c r="B785" s="22"/>
      <c r="C785" s="22"/>
      <c r="D785" s="63"/>
      <c r="E785" s="63"/>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row>
    <row r="786" spans="1:35" ht="12.75" customHeight="1">
      <c r="A786" s="63"/>
      <c r="B786" s="22"/>
      <c r="C786" s="22"/>
      <c r="D786" s="63"/>
      <c r="E786" s="63"/>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row>
    <row r="787" spans="1:35" ht="12.75" customHeight="1">
      <c r="A787" s="63"/>
      <c r="B787" s="22"/>
      <c r="C787" s="22"/>
      <c r="D787" s="63"/>
      <c r="E787" s="63"/>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row>
    <row r="788" spans="1:35" ht="12.75" customHeight="1">
      <c r="A788" s="63"/>
      <c r="B788" s="22"/>
      <c r="C788" s="22"/>
      <c r="D788" s="63"/>
      <c r="E788" s="63"/>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row>
    <row r="789" spans="1:35" ht="12.75" customHeight="1">
      <c r="A789" s="63"/>
      <c r="B789" s="22"/>
      <c r="C789" s="22"/>
      <c r="D789" s="63"/>
      <c r="E789" s="63"/>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row>
    <row r="790" spans="1:35" ht="12.75" customHeight="1">
      <c r="A790" s="63"/>
      <c r="B790" s="22"/>
      <c r="C790" s="22"/>
      <c r="D790" s="63"/>
      <c r="E790" s="63"/>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row>
    <row r="791" spans="1:35" ht="12.75" customHeight="1">
      <c r="A791" s="63"/>
      <c r="B791" s="22"/>
      <c r="C791" s="22"/>
      <c r="D791" s="63"/>
      <c r="E791" s="63"/>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row>
    <row r="792" spans="1:35" ht="12.75" customHeight="1">
      <c r="A792" s="63"/>
      <c r="B792" s="22"/>
      <c r="C792" s="22"/>
      <c r="D792" s="63"/>
      <c r="E792" s="63"/>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row>
    <row r="793" spans="1:35" ht="12.75" customHeight="1">
      <c r="A793" s="63"/>
      <c r="B793" s="22"/>
      <c r="C793" s="22"/>
      <c r="D793" s="63"/>
      <c r="E793" s="63"/>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row>
    <row r="794" spans="1:35" ht="12.75" customHeight="1">
      <c r="A794" s="63"/>
      <c r="B794" s="22"/>
      <c r="C794" s="22"/>
      <c r="D794" s="63"/>
      <c r="E794" s="63"/>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row>
    <row r="795" spans="1:35" ht="12.75" customHeight="1">
      <c r="A795" s="63"/>
      <c r="B795" s="22"/>
      <c r="C795" s="22"/>
      <c r="D795" s="63"/>
      <c r="E795" s="63"/>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row>
    <row r="796" spans="1:35" ht="12.75" customHeight="1">
      <c r="A796" s="63"/>
      <c r="B796" s="22"/>
      <c r="C796" s="22"/>
      <c r="D796" s="63"/>
      <c r="E796" s="63"/>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row>
    <row r="797" spans="1:35" ht="12.75" customHeight="1">
      <c r="A797" s="63"/>
      <c r="B797" s="22"/>
      <c r="C797" s="22"/>
      <c r="D797" s="63"/>
      <c r="E797" s="63"/>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row>
    <row r="798" spans="1:35" ht="12.75" customHeight="1">
      <c r="A798" s="63"/>
      <c r="B798" s="22"/>
      <c r="C798" s="22"/>
      <c r="D798" s="63"/>
      <c r="E798" s="63"/>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row>
    <row r="799" spans="1:35" ht="12.75" customHeight="1">
      <c r="A799" s="63"/>
      <c r="B799" s="22"/>
      <c r="C799" s="22"/>
      <c r="D799" s="63"/>
      <c r="E799" s="63"/>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row>
    <row r="800" spans="1:35" ht="12.75" customHeight="1">
      <c r="A800" s="63"/>
      <c r="B800" s="22"/>
      <c r="C800" s="22"/>
      <c r="D800" s="63"/>
      <c r="E800" s="63"/>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row>
    <row r="801" spans="1:35" ht="12.75" customHeight="1">
      <c r="A801" s="63"/>
      <c r="B801" s="22"/>
      <c r="C801" s="22"/>
      <c r="D801" s="63"/>
      <c r="E801" s="63"/>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row>
    <row r="802" spans="1:35" ht="12.75" customHeight="1">
      <c r="A802" s="63"/>
      <c r="B802" s="22"/>
      <c r="C802" s="22"/>
      <c r="D802" s="63"/>
      <c r="E802" s="63"/>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row>
    <row r="803" spans="1:35" ht="12.75" customHeight="1">
      <c r="A803" s="63"/>
      <c r="B803" s="22"/>
      <c r="C803" s="22"/>
      <c r="D803" s="63"/>
      <c r="E803" s="63"/>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row>
    <row r="804" spans="1:35" ht="12.75" customHeight="1">
      <c r="A804" s="63"/>
      <c r="B804" s="22"/>
      <c r="C804" s="22"/>
      <c r="D804" s="63"/>
      <c r="E804" s="63"/>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row>
    <row r="805" spans="1:35" ht="12.75" customHeight="1">
      <c r="A805" s="63"/>
      <c r="B805" s="22"/>
      <c r="C805" s="22"/>
      <c r="D805" s="63"/>
      <c r="E805" s="63"/>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row>
    <row r="806" spans="1:35" ht="12.75" customHeight="1">
      <c r="A806" s="63"/>
      <c r="B806" s="22"/>
      <c r="C806" s="22"/>
      <c r="D806" s="63"/>
      <c r="E806" s="63"/>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row>
    <row r="807" spans="1:35" ht="12.75" customHeight="1">
      <c r="A807" s="63"/>
      <c r="B807" s="22"/>
      <c r="C807" s="22"/>
      <c r="D807" s="63"/>
      <c r="E807" s="63"/>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row>
    <row r="808" spans="1:35" ht="12.75" customHeight="1">
      <c r="A808" s="63"/>
      <c r="B808" s="22"/>
      <c r="C808" s="22"/>
      <c r="D808" s="63"/>
      <c r="E808" s="63"/>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row>
    <row r="809" spans="1:35" ht="12.75" customHeight="1">
      <c r="A809" s="63"/>
      <c r="B809" s="22"/>
      <c r="C809" s="22"/>
      <c r="D809" s="63"/>
      <c r="E809" s="63"/>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row>
    <row r="810" spans="1:35" ht="12.75" customHeight="1">
      <c r="A810" s="63"/>
      <c r="B810" s="22"/>
      <c r="C810" s="22"/>
      <c r="D810" s="63"/>
      <c r="E810" s="63"/>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row>
    <row r="811" spans="1:35" ht="12.75" customHeight="1">
      <c r="A811" s="63"/>
      <c r="B811" s="22"/>
      <c r="C811" s="22"/>
      <c r="D811" s="63"/>
      <c r="E811" s="63"/>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row>
    <row r="812" spans="1:35" ht="12.75" customHeight="1">
      <c r="A812" s="63"/>
      <c r="B812" s="22"/>
      <c r="C812" s="22"/>
      <c r="D812" s="63"/>
      <c r="E812" s="63"/>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row>
    <row r="813" spans="1:35" ht="12.75" customHeight="1">
      <c r="A813" s="63"/>
      <c r="B813" s="22"/>
      <c r="C813" s="22"/>
      <c r="D813" s="63"/>
      <c r="E813" s="63"/>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row>
    <row r="814" spans="1:35" ht="12.75" customHeight="1">
      <c r="A814" s="63"/>
      <c r="B814" s="22"/>
      <c r="C814" s="22"/>
      <c r="D814" s="63"/>
      <c r="E814" s="63"/>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row>
    <row r="815" spans="1:35" ht="12.75" customHeight="1">
      <c r="A815" s="63"/>
      <c r="B815" s="22"/>
      <c r="C815" s="22"/>
      <c r="D815" s="63"/>
      <c r="E815" s="63"/>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row>
    <row r="816" spans="1:35" ht="12.75" customHeight="1">
      <c r="A816" s="63"/>
      <c r="B816" s="22"/>
      <c r="C816" s="22"/>
      <c r="D816" s="63"/>
      <c r="E816" s="63"/>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row>
    <row r="817" spans="1:35" ht="12.75" customHeight="1">
      <c r="A817" s="63"/>
      <c r="B817" s="22"/>
      <c r="C817" s="22"/>
      <c r="D817" s="63"/>
      <c r="E817" s="63"/>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row>
    <row r="818" spans="1:35" ht="12.75" customHeight="1">
      <c r="A818" s="63"/>
      <c r="B818" s="22"/>
      <c r="C818" s="22"/>
      <c r="D818" s="63"/>
      <c r="E818" s="63"/>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row>
    <row r="819" spans="1:35" ht="12.75" customHeight="1">
      <c r="A819" s="63"/>
      <c r="B819" s="22"/>
      <c r="C819" s="22"/>
      <c r="D819" s="63"/>
      <c r="E819" s="63"/>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row>
    <row r="820" spans="1:35" ht="12.75" customHeight="1">
      <c r="A820" s="63"/>
      <c r="B820" s="22"/>
      <c r="C820" s="22"/>
      <c r="D820" s="63"/>
      <c r="E820" s="63"/>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row>
    <row r="821" spans="1:35" ht="12.75" customHeight="1">
      <c r="A821" s="63"/>
      <c r="B821" s="22"/>
      <c r="C821" s="22"/>
      <c r="D821" s="63"/>
      <c r="E821" s="63"/>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row>
    <row r="822" spans="1:35" ht="12.75" customHeight="1">
      <c r="A822" s="63"/>
      <c r="B822" s="22"/>
      <c r="C822" s="22"/>
      <c r="D822" s="63"/>
      <c r="E822" s="63"/>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row>
    <row r="823" spans="1:35" ht="12.75" customHeight="1">
      <c r="A823" s="63"/>
      <c r="B823" s="22"/>
      <c r="C823" s="22"/>
      <c r="D823" s="63"/>
      <c r="E823" s="63"/>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row>
    <row r="824" spans="1:35" ht="12.75" customHeight="1">
      <c r="A824" s="63"/>
      <c r="B824" s="22"/>
      <c r="C824" s="22"/>
      <c r="D824" s="63"/>
      <c r="E824" s="63"/>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row>
    <row r="825" spans="1:35" ht="12.75" customHeight="1">
      <c r="A825" s="63"/>
      <c r="B825" s="22"/>
      <c r="C825" s="22"/>
      <c r="D825" s="63"/>
      <c r="E825" s="63"/>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row>
    <row r="826" spans="1:35" ht="12.75" customHeight="1">
      <c r="A826" s="63"/>
      <c r="B826" s="22"/>
      <c r="C826" s="22"/>
      <c r="D826" s="63"/>
      <c r="E826" s="63"/>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row>
    <row r="827" spans="1:35" ht="12.75" customHeight="1">
      <c r="A827" s="63"/>
      <c r="B827" s="22"/>
      <c r="C827" s="22"/>
      <c r="D827" s="63"/>
      <c r="E827" s="63"/>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row>
    <row r="828" spans="1:35" ht="12.75" customHeight="1">
      <c r="A828" s="63"/>
      <c r="B828" s="22"/>
      <c r="C828" s="22"/>
      <c r="D828" s="63"/>
      <c r="E828" s="63"/>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row>
    <row r="829" spans="1:35" ht="12.75" customHeight="1">
      <c r="A829" s="63"/>
      <c r="B829" s="22"/>
      <c r="C829" s="22"/>
      <c r="D829" s="63"/>
      <c r="E829" s="63"/>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row>
    <row r="830" spans="1:35" ht="12.75" customHeight="1">
      <c r="A830" s="63"/>
      <c r="B830" s="22"/>
      <c r="C830" s="22"/>
      <c r="D830" s="63"/>
      <c r="E830" s="63"/>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row>
    <row r="831" spans="1:35" ht="12.75" customHeight="1">
      <c r="A831" s="63"/>
      <c r="B831" s="22"/>
      <c r="C831" s="22"/>
      <c r="D831" s="63"/>
      <c r="E831" s="63"/>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row>
    <row r="832" spans="1:35" ht="12.75" customHeight="1">
      <c r="A832" s="63"/>
      <c r="B832" s="22"/>
      <c r="C832" s="22"/>
      <c r="D832" s="63"/>
      <c r="E832" s="63"/>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row>
    <row r="833" spans="1:35" ht="12.75" customHeight="1">
      <c r="A833" s="63"/>
      <c r="B833" s="22"/>
      <c r="C833" s="22"/>
      <c r="D833" s="63"/>
      <c r="E833" s="63"/>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row>
    <row r="834" spans="1:35" ht="12.75" customHeight="1">
      <c r="A834" s="63"/>
      <c r="B834" s="22"/>
      <c r="C834" s="22"/>
      <c r="D834" s="63"/>
      <c r="E834" s="63"/>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row>
    <row r="835" spans="1:35" ht="12.75" customHeight="1">
      <c r="A835" s="63"/>
      <c r="B835" s="22"/>
      <c r="C835" s="22"/>
      <c r="D835" s="63"/>
      <c r="E835" s="63"/>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row>
    <row r="836" spans="1:35" ht="12.75" customHeight="1">
      <c r="A836" s="63"/>
      <c r="B836" s="22"/>
      <c r="C836" s="22"/>
      <c r="D836" s="63"/>
      <c r="E836" s="63"/>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row>
    <row r="837" spans="1:35" ht="12.75" customHeight="1">
      <c r="A837" s="63"/>
      <c r="B837" s="22"/>
      <c r="C837" s="22"/>
      <c r="D837" s="63"/>
      <c r="E837" s="63"/>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row>
    <row r="838" spans="1:35" ht="12.75" customHeight="1">
      <c r="A838" s="63"/>
      <c r="B838" s="22"/>
      <c r="C838" s="22"/>
      <c r="D838" s="63"/>
      <c r="E838" s="63"/>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row>
    <row r="839" spans="1:35" ht="12.75" customHeight="1">
      <c r="A839" s="63"/>
      <c r="B839" s="22"/>
      <c r="C839" s="22"/>
      <c r="D839" s="63"/>
      <c r="E839" s="63"/>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row>
    <row r="840" spans="1:35" ht="12.75" customHeight="1">
      <c r="A840" s="63"/>
      <c r="B840" s="22"/>
      <c r="C840" s="22"/>
      <c r="D840" s="63"/>
      <c r="E840" s="63"/>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row>
    <row r="841" spans="1:35" ht="12.75" customHeight="1">
      <c r="A841" s="63"/>
      <c r="B841" s="22"/>
      <c r="C841" s="22"/>
      <c r="D841" s="63"/>
      <c r="E841" s="63"/>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row>
    <row r="842" spans="1:35" ht="12.75" customHeight="1">
      <c r="A842" s="63"/>
      <c r="B842" s="22"/>
      <c r="C842" s="22"/>
      <c r="D842" s="63"/>
      <c r="E842" s="63"/>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row>
    <row r="843" spans="1:35" ht="12.75" customHeight="1">
      <c r="A843" s="63"/>
      <c r="B843" s="22"/>
      <c r="C843" s="22"/>
      <c r="D843" s="63"/>
      <c r="E843" s="63"/>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row>
    <row r="844" spans="1:35" ht="12.75" customHeight="1">
      <c r="A844" s="63"/>
      <c r="B844" s="22"/>
      <c r="C844" s="22"/>
      <c r="D844" s="63"/>
      <c r="E844" s="63"/>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row>
    <row r="845" spans="1:35" ht="12.75" customHeight="1">
      <c r="A845" s="63"/>
      <c r="B845" s="22"/>
      <c r="C845" s="22"/>
      <c r="D845" s="63"/>
      <c r="E845" s="63"/>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row>
    <row r="846" spans="1:35" ht="12.75" customHeight="1">
      <c r="A846" s="63"/>
      <c r="B846" s="22"/>
      <c r="C846" s="22"/>
      <c r="D846" s="63"/>
      <c r="E846" s="63"/>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row>
    <row r="847" spans="1:35" ht="12.75" customHeight="1">
      <c r="A847" s="63"/>
      <c r="B847" s="22"/>
      <c r="C847" s="22"/>
      <c r="D847" s="63"/>
      <c r="E847" s="63"/>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row>
    <row r="848" spans="1:35" ht="12.75" customHeight="1">
      <c r="A848" s="63"/>
      <c r="B848" s="22"/>
      <c r="C848" s="22"/>
      <c r="D848" s="63"/>
      <c r="E848" s="63"/>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row>
    <row r="849" spans="1:35" ht="12.75" customHeight="1">
      <c r="A849" s="63"/>
      <c r="B849" s="22"/>
      <c r="C849" s="22"/>
      <c r="D849" s="63"/>
      <c r="E849" s="63"/>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row>
    <row r="850" spans="1:35" ht="12.75" customHeight="1">
      <c r="A850" s="63"/>
      <c r="B850" s="22"/>
      <c r="C850" s="22"/>
      <c r="D850" s="63"/>
      <c r="E850" s="63"/>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row>
    <row r="851" spans="1:35" ht="12.75" customHeight="1">
      <c r="A851" s="63"/>
      <c r="B851" s="22"/>
      <c r="C851" s="22"/>
      <c r="D851" s="63"/>
      <c r="E851" s="63"/>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row>
    <row r="852" spans="1:35" ht="12.75" customHeight="1">
      <c r="A852" s="63"/>
      <c r="B852" s="22"/>
      <c r="C852" s="22"/>
      <c r="D852" s="63"/>
      <c r="E852" s="63"/>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row>
    <row r="853" spans="1:35" ht="12.75" customHeight="1">
      <c r="A853" s="63"/>
      <c r="B853" s="22"/>
      <c r="C853" s="22"/>
      <c r="D853" s="63"/>
      <c r="E853" s="63"/>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row>
    <row r="854" spans="1:35" ht="12.75" customHeight="1">
      <c r="A854" s="63"/>
      <c r="B854" s="22"/>
      <c r="C854" s="22"/>
      <c r="D854" s="63"/>
      <c r="E854" s="63"/>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row>
    <row r="855" spans="1:35" ht="12.75" customHeight="1">
      <c r="A855" s="63"/>
      <c r="B855" s="22"/>
      <c r="C855" s="22"/>
      <c r="D855" s="63"/>
      <c r="E855" s="63"/>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row>
    <row r="856" spans="1:35" ht="12.75" customHeight="1">
      <c r="A856" s="63"/>
      <c r="B856" s="22"/>
      <c r="C856" s="22"/>
      <c r="D856" s="63"/>
      <c r="E856" s="63"/>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row>
    <row r="857" spans="1:35" ht="12.75" customHeight="1">
      <c r="A857" s="63"/>
      <c r="B857" s="22"/>
      <c r="C857" s="22"/>
      <c r="D857" s="63"/>
      <c r="E857" s="63"/>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row>
    <row r="858" spans="1:35" ht="12.75" customHeight="1">
      <c r="A858" s="63"/>
      <c r="B858" s="22"/>
      <c r="C858" s="22"/>
      <c r="D858" s="63"/>
      <c r="E858" s="63"/>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row>
    <row r="859" spans="1:35" ht="12.75" customHeight="1">
      <c r="A859" s="63"/>
      <c r="B859" s="22"/>
      <c r="C859" s="22"/>
      <c r="D859" s="63"/>
      <c r="E859" s="63"/>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row>
    <row r="860" spans="1:35" ht="12.75" customHeight="1">
      <c r="A860" s="63"/>
      <c r="B860" s="22"/>
      <c r="C860" s="22"/>
      <c r="D860" s="63"/>
      <c r="E860" s="63"/>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row>
    <row r="861" spans="1:35" ht="12.75" customHeight="1">
      <c r="A861" s="63"/>
      <c r="B861" s="22"/>
      <c r="C861" s="22"/>
      <c r="D861" s="63"/>
      <c r="E861" s="63"/>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row>
    <row r="862" spans="1:35" ht="12.75" customHeight="1">
      <c r="A862" s="63"/>
      <c r="B862" s="22"/>
      <c r="C862" s="22"/>
      <c r="D862" s="63"/>
      <c r="E862" s="63"/>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row>
    <row r="863" spans="1:35" ht="12.75" customHeight="1">
      <c r="A863" s="63"/>
      <c r="B863" s="22"/>
      <c r="C863" s="22"/>
      <c r="D863" s="63"/>
      <c r="E863" s="63"/>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row>
    <row r="864" spans="1:35" ht="12.75" customHeight="1">
      <c r="A864" s="63"/>
      <c r="B864" s="22"/>
      <c r="C864" s="22"/>
      <c r="D864" s="63"/>
      <c r="E864" s="63"/>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row>
    <row r="865" spans="1:35" ht="12.75" customHeight="1">
      <c r="A865" s="63"/>
      <c r="B865" s="22"/>
      <c r="C865" s="22"/>
      <c r="D865" s="63"/>
      <c r="E865" s="63"/>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row>
    <row r="866" spans="1:35" ht="12.75" customHeight="1">
      <c r="A866" s="63"/>
      <c r="B866" s="22"/>
      <c r="C866" s="22"/>
      <c r="D866" s="63"/>
      <c r="E866" s="63"/>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row>
    <row r="867" spans="1:35" ht="12.75" customHeight="1">
      <c r="A867" s="63"/>
      <c r="B867" s="22"/>
      <c r="C867" s="22"/>
      <c r="D867" s="63"/>
      <c r="E867" s="63"/>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row>
    <row r="868" spans="1:35" ht="12.75" customHeight="1">
      <c r="A868" s="63"/>
      <c r="B868" s="22"/>
      <c r="C868" s="22"/>
      <c r="D868" s="63"/>
      <c r="E868" s="63"/>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row>
    <row r="869" spans="1:35" ht="12.75" customHeight="1">
      <c r="A869" s="63"/>
      <c r="B869" s="22"/>
      <c r="C869" s="22"/>
      <c r="D869" s="63"/>
      <c r="E869" s="63"/>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row>
    <row r="870" spans="1:35" ht="12.75" customHeight="1">
      <c r="A870" s="63"/>
      <c r="B870" s="22"/>
      <c r="C870" s="22"/>
      <c r="D870" s="63"/>
      <c r="E870" s="63"/>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row>
    <row r="871" spans="1:35" ht="12.75" customHeight="1">
      <c r="A871" s="63"/>
      <c r="B871" s="22"/>
      <c r="C871" s="22"/>
      <c r="D871" s="63"/>
      <c r="E871" s="63"/>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row>
    <row r="872" spans="1:35" ht="12.75" customHeight="1">
      <c r="A872" s="63"/>
      <c r="B872" s="22"/>
      <c r="C872" s="22"/>
      <c r="D872" s="63"/>
      <c r="E872" s="63"/>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row>
    <row r="873" spans="1:35" ht="12.75" customHeight="1">
      <c r="A873" s="63"/>
      <c r="B873" s="22"/>
      <c r="C873" s="22"/>
      <c r="D873" s="63"/>
      <c r="E873" s="63"/>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row>
    <row r="874" spans="1:35" ht="12.75" customHeight="1">
      <c r="A874" s="63"/>
      <c r="B874" s="22"/>
      <c r="C874" s="22"/>
      <c r="D874" s="63"/>
      <c r="E874" s="63"/>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row>
    <row r="875" spans="1:35" ht="12.75" customHeight="1">
      <c r="A875" s="63"/>
      <c r="B875" s="22"/>
      <c r="C875" s="22"/>
      <c r="D875" s="63"/>
      <c r="E875" s="63"/>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row>
    <row r="876" spans="1:35" ht="12.75" customHeight="1">
      <c r="A876" s="63"/>
      <c r="B876" s="22"/>
      <c r="C876" s="22"/>
      <c r="D876" s="63"/>
      <c r="E876" s="63"/>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row>
    <row r="877" spans="1:35" ht="12.75" customHeight="1">
      <c r="A877" s="63"/>
      <c r="B877" s="22"/>
      <c r="C877" s="22"/>
      <c r="D877" s="63"/>
      <c r="E877" s="63"/>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row>
    <row r="878" spans="1:35" ht="12.75" customHeight="1">
      <c r="A878" s="63"/>
      <c r="B878" s="22"/>
      <c r="C878" s="22"/>
      <c r="D878" s="63"/>
      <c r="E878" s="63"/>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row>
    <row r="879" spans="1:35" ht="12.75" customHeight="1">
      <c r="A879" s="63"/>
      <c r="B879" s="22"/>
      <c r="C879" s="22"/>
      <c r="D879" s="63"/>
      <c r="E879" s="63"/>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row>
    <row r="880" spans="1:35" ht="12.75" customHeight="1">
      <c r="A880" s="63"/>
      <c r="B880" s="22"/>
      <c r="C880" s="22"/>
      <c r="D880" s="63"/>
      <c r="E880" s="63"/>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row>
    <row r="881" spans="1:35" ht="12.75" customHeight="1">
      <c r="A881" s="63"/>
      <c r="B881" s="22"/>
      <c r="C881" s="22"/>
      <c r="D881" s="63"/>
      <c r="E881" s="63"/>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row>
    <row r="882" spans="1:35" ht="12.75" customHeight="1">
      <c r="A882" s="63"/>
      <c r="B882" s="22"/>
      <c r="C882" s="22"/>
      <c r="D882" s="63"/>
      <c r="E882" s="63"/>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row>
    <row r="883" spans="1:35" ht="12.75" customHeight="1">
      <c r="A883" s="63"/>
      <c r="B883" s="22"/>
      <c r="C883" s="22"/>
      <c r="D883" s="63"/>
      <c r="E883" s="63"/>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row>
    <row r="884" spans="1:35" ht="12.75" customHeight="1">
      <c r="A884" s="63"/>
      <c r="B884" s="22"/>
      <c r="C884" s="22"/>
      <c r="D884" s="63"/>
      <c r="E884" s="63"/>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row>
    <row r="885" spans="1:35" ht="12.75" customHeight="1">
      <c r="A885" s="63"/>
      <c r="B885" s="22"/>
      <c r="C885" s="22"/>
      <c r="D885" s="63"/>
      <c r="E885" s="63"/>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row>
    <row r="886" spans="1:35" ht="12.75" customHeight="1">
      <c r="A886" s="63"/>
      <c r="B886" s="22"/>
      <c r="C886" s="22"/>
      <c r="D886" s="63"/>
      <c r="E886" s="63"/>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row>
    <row r="887" spans="1:35" ht="12.75" customHeight="1">
      <c r="A887" s="63"/>
      <c r="B887" s="22"/>
      <c r="C887" s="22"/>
      <c r="D887" s="63"/>
      <c r="E887" s="63"/>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row>
    <row r="888" spans="1:35" ht="12.75" customHeight="1">
      <c r="A888" s="63"/>
      <c r="B888" s="22"/>
      <c r="C888" s="22"/>
      <c r="D888" s="63"/>
      <c r="E888" s="63"/>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row>
    <row r="889" spans="1:35" ht="12.75" customHeight="1">
      <c r="A889" s="63"/>
      <c r="B889" s="22"/>
      <c r="C889" s="22"/>
      <c r="D889" s="63"/>
      <c r="E889" s="63"/>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row>
    <row r="890" spans="1:35" ht="12.75" customHeight="1">
      <c r="A890" s="63"/>
      <c r="B890" s="22"/>
      <c r="C890" s="22"/>
      <c r="D890" s="63"/>
      <c r="E890" s="63"/>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row>
    <row r="891" spans="1:35" ht="12.75" customHeight="1">
      <c r="A891" s="63"/>
      <c r="B891" s="22"/>
      <c r="C891" s="22"/>
      <c r="D891" s="63"/>
      <c r="E891" s="63"/>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row>
    <row r="892" spans="1:35" ht="12.75" customHeight="1">
      <c r="A892" s="63"/>
      <c r="B892" s="22"/>
      <c r="C892" s="22"/>
      <c r="D892" s="63"/>
      <c r="E892" s="63"/>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row>
    <row r="893" spans="1:35" ht="12.75" customHeight="1">
      <c r="A893" s="63"/>
      <c r="B893" s="22"/>
      <c r="C893" s="22"/>
      <c r="D893" s="63"/>
      <c r="E893" s="63"/>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row>
    <row r="894" spans="1:35" ht="12.75" customHeight="1">
      <c r="A894" s="63"/>
      <c r="B894" s="22"/>
      <c r="C894" s="22"/>
      <c r="D894" s="63"/>
      <c r="E894" s="63"/>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row>
    <row r="895" spans="1:35" ht="12.75" customHeight="1">
      <c r="A895" s="63"/>
      <c r="B895" s="22"/>
      <c r="C895" s="22"/>
      <c r="D895" s="63"/>
      <c r="E895" s="63"/>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row>
    <row r="896" spans="1:35" ht="12.75" customHeight="1">
      <c r="A896" s="63"/>
      <c r="B896" s="22"/>
      <c r="C896" s="22"/>
      <c r="D896" s="63"/>
      <c r="E896" s="63"/>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row>
    <row r="897" spans="1:35" ht="12.75" customHeight="1">
      <c r="A897" s="63"/>
      <c r="B897" s="22"/>
      <c r="C897" s="22"/>
      <c r="D897" s="63"/>
      <c r="E897" s="63"/>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row>
    <row r="898" spans="1:35" ht="12.75" customHeight="1">
      <c r="A898" s="63"/>
      <c r="B898" s="22"/>
      <c r="C898" s="22"/>
      <c r="D898" s="63"/>
      <c r="E898" s="63"/>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row>
    <row r="899" spans="1:35" ht="12.75" customHeight="1">
      <c r="A899" s="63"/>
      <c r="B899" s="22"/>
      <c r="C899" s="22"/>
      <c r="D899" s="63"/>
      <c r="E899" s="63"/>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row>
    <row r="900" spans="1:35" ht="12.75" customHeight="1">
      <c r="A900" s="63"/>
      <c r="B900" s="22"/>
      <c r="C900" s="22"/>
      <c r="D900" s="63"/>
      <c r="E900" s="63"/>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row>
    <row r="901" spans="1:35" ht="12.75" customHeight="1">
      <c r="A901" s="63"/>
      <c r="B901" s="22"/>
      <c r="C901" s="22"/>
      <c r="D901" s="63"/>
      <c r="E901" s="63"/>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row>
    <row r="902" spans="1:35" ht="12.75" customHeight="1">
      <c r="A902" s="63"/>
      <c r="B902" s="22"/>
      <c r="C902" s="22"/>
      <c r="D902" s="63"/>
      <c r="E902" s="63"/>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row>
    <row r="903" spans="1:35" ht="12.75" customHeight="1">
      <c r="A903" s="63"/>
      <c r="B903" s="22"/>
      <c r="C903" s="22"/>
      <c r="D903" s="63"/>
      <c r="E903" s="63"/>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row>
    <row r="904" spans="1:35" ht="12.75" customHeight="1">
      <c r="A904" s="63"/>
      <c r="B904" s="22"/>
      <c r="C904" s="22"/>
      <c r="D904" s="63"/>
      <c r="E904" s="63"/>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row>
    <row r="905" spans="1:35" ht="12.75" customHeight="1">
      <c r="A905" s="63"/>
      <c r="B905" s="22"/>
      <c r="C905" s="22"/>
      <c r="D905" s="63"/>
      <c r="E905" s="63"/>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row>
    <row r="906" spans="1:35" ht="12.75" customHeight="1">
      <c r="A906" s="63"/>
      <c r="B906" s="22"/>
      <c r="C906" s="22"/>
      <c r="D906" s="63"/>
      <c r="E906" s="63"/>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row>
    <row r="907" spans="1:35" ht="12.75" customHeight="1">
      <c r="A907" s="63"/>
      <c r="B907" s="22"/>
      <c r="C907" s="22"/>
      <c r="D907" s="63"/>
      <c r="E907" s="63"/>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row>
    <row r="908" spans="1:35" ht="12.75" customHeight="1">
      <c r="A908" s="63"/>
      <c r="B908" s="22"/>
      <c r="C908" s="22"/>
      <c r="D908" s="63"/>
      <c r="E908" s="63"/>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row>
    <row r="909" spans="1:35" ht="12.75" customHeight="1">
      <c r="A909" s="63"/>
      <c r="B909" s="22"/>
      <c r="C909" s="22"/>
      <c r="D909" s="63"/>
      <c r="E909" s="63"/>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row>
    <row r="910" spans="1:35" ht="12.75" customHeight="1">
      <c r="A910" s="63"/>
      <c r="B910" s="22"/>
      <c r="C910" s="22"/>
      <c r="D910" s="63"/>
      <c r="E910" s="63"/>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row>
    <row r="911" spans="1:35" ht="12.75" customHeight="1">
      <c r="A911" s="63"/>
      <c r="B911" s="22"/>
      <c r="C911" s="22"/>
      <c r="D911" s="63"/>
      <c r="E911" s="63"/>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row>
    <row r="912" spans="1:35" ht="12.75" customHeight="1">
      <c r="A912" s="63"/>
      <c r="B912" s="22"/>
      <c r="C912" s="22"/>
      <c r="D912" s="63"/>
      <c r="E912" s="63"/>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row>
    <row r="913" spans="1:35" ht="12.75" customHeight="1">
      <c r="A913" s="63"/>
      <c r="B913" s="22"/>
      <c r="C913" s="22"/>
      <c r="D913" s="63"/>
      <c r="E913" s="63"/>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row>
    <row r="914" spans="1:35" ht="12.75" customHeight="1">
      <c r="A914" s="63"/>
      <c r="B914" s="22"/>
      <c r="C914" s="22"/>
      <c r="D914" s="63"/>
      <c r="E914" s="63"/>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row>
    <row r="915" spans="1:35" ht="12.75" customHeight="1">
      <c r="A915" s="63"/>
      <c r="B915" s="22"/>
      <c r="C915" s="22"/>
      <c r="D915" s="63"/>
      <c r="E915" s="63"/>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row>
    <row r="916" spans="1:35" ht="12.75" customHeight="1">
      <c r="A916" s="63"/>
      <c r="B916" s="22"/>
      <c r="C916" s="22"/>
      <c r="D916" s="63"/>
      <c r="E916" s="63"/>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row>
    <row r="917" spans="1:35" ht="12.75" customHeight="1">
      <c r="A917" s="63"/>
      <c r="B917" s="22"/>
      <c r="C917" s="22"/>
      <c r="D917" s="63"/>
      <c r="E917" s="63"/>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row>
    <row r="918" spans="1:35" ht="12.75" customHeight="1">
      <c r="A918" s="63"/>
      <c r="B918" s="22"/>
      <c r="C918" s="22"/>
      <c r="D918" s="63"/>
      <c r="E918" s="63"/>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row>
    <row r="919" spans="1:35" ht="12.75" customHeight="1">
      <c r="A919" s="63"/>
      <c r="B919" s="22"/>
      <c r="C919" s="22"/>
      <c r="D919" s="63"/>
      <c r="E919" s="63"/>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row>
    <row r="920" spans="1:35" ht="12.75" customHeight="1">
      <c r="A920" s="63"/>
      <c r="B920" s="22"/>
      <c r="C920" s="22"/>
      <c r="D920" s="63"/>
      <c r="E920" s="63"/>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row>
    <row r="921" spans="1:35" ht="12.75" customHeight="1">
      <c r="A921" s="63"/>
      <c r="B921" s="22"/>
      <c r="C921" s="22"/>
      <c r="D921" s="63"/>
      <c r="E921" s="63"/>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row>
    <row r="922" spans="1:35" ht="12.75" customHeight="1">
      <c r="A922" s="63"/>
      <c r="B922" s="22"/>
      <c r="C922" s="22"/>
      <c r="D922" s="63"/>
      <c r="E922" s="63"/>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row>
    <row r="923" spans="1:35" ht="12.75" customHeight="1">
      <c r="A923" s="63"/>
      <c r="B923" s="22"/>
      <c r="C923" s="22"/>
      <c r="D923" s="63"/>
      <c r="E923" s="63"/>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row>
    <row r="924" spans="1:35" ht="12.75" customHeight="1">
      <c r="A924" s="63"/>
      <c r="B924" s="22"/>
      <c r="C924" s="22"/>
      <c r="D924" s="63"/>
      <c r="E924" s="63"/>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row>
    <row r="925" spans="1:35" ht="12.75" customHeight="1">
      <c r="A925" s="63"/>
      <c r="B925" s="22"/>
      <c r="C925" s="22"/>
      <c r="D925" s="63"/>
      <c r="E925" s="63"/>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row>
    <row r="926" spans="1:35" ht="12.75" customHeight="1">
      <c r="A926" s="63"/>
      <c r="B926" s="22"/>
      <c r="C926" s="22"/>
      <c r="D926" s="63"/>
      <c r="E926" s="63"/>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row>
    <row r="927" spans="1:35" ht="12.75" customHeight="1">
      <c r="A927" s="63"/>
      <c r="B927" s="22"/>
      <c r="C927" s="22"/>
      <c r="D927" s="63"/>
      <c r="E927" s="63"/>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row>
    <row r="928" spans="1:35" ht="12.75" customHeight="1">
      <c r="A928" s="63"/>
      <c r="B928" s="22"/>
      <c r="C928" s="22"/>
      <c r="D928" s="63"/>
      <c r="E928" s="63"/>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row>
    <row r="929" spans="1:35" ht="12.75" customHeight="1">
      <c r="A929" s="63"/>
      <c r="B929" s="22"/>
      <c r="C929" s="22"/>
      <c r="D929" s="63"/>
      <c r="E929" s="63"/>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row>
    <row r="930" spans="1:35" ht="12.75" customHeight="1">
      <c r="A930" s="63"/>
      <c r="B930" s="22"/>
      <c r="C930" s="22"/>
      <c r="D930" s="63"/>
      <c r="E930" s="63"/>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row>
    <row r="931" spans="1:35" ht="12.75" customHeight="1">
      <c r="A931" s="63"/>
      <c r="B931" s="22"/>
      <c r="C931" s="22"/>
      <c r="D931" s="63"/>
      <c r="E931" s="63"/>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row>
    <row r="932" spans="1:35" ht="12.75" customHeight="1">
      <c r="A932" s="63"/>
      <c r="B932" s="22"/>
      <c r="C932" s="22"/>
      <c r="D932" s="63"/>
      <c r="E932" s="63"/>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row>
    <row r="933" spans="1:35" ht="12.75" customHeight="1">
      <c r="A933" s="63"/>
      <c r="B933" s="22"/>
      <c r="C933" s="22"/>
      <c r="D933" s="63"/>
      <c r="E933" s="63"/>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row>
    <row r="934" spans="1:35" ht="12.75" customHeight="1">
      <c r="A934" s="63"/>
      <c r="B934" s="22"/>
      <c r="C934" s="22"/>
      <c r="D934" s="63"/>
      <c r="E934" s="63"/>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row>
    <row r="935" spans="1:35" ht="12.75" customHeight="1">
      <c r="A935" s="63"/>
      <c r="B935" s="22"/>
      <c r="C935" s="22"/>
      <c r="D935" s="63"/>
      <c r="E935" s="63"/>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row>
    <row r="936" spans="1:35" ht="12.75" customHeight="1">
      <c r="A936" s="63"/>
      <c r="B936" s="22"/>
      <c r="C936" s="22"/>
      <c r="D936" s="63"/>
      <c r="E936" s="63"/>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row>
    <row r="937" spans="1:35" ht="12.75" customHeight="1">
      <c r="A937" s="63"/>
      <c r="B937" s="22"/>
      <c r="C937" s="22"/>
      <c r="D937" s="63"/>
      <c r="E937" s="63"/>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row>
    <row r="938" spans="1:35" ht="12.75" customHeight="1">
      <c r="A938" s="63"/>
      <c r="B938" s="22"/>
      <c r="C938" s="22"/>
      <c r="D938" s="63"/>
      <c r="E938" s="63"/>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row>
    <row r="939" spans="1:35" ht="12.75" customHeight="1">
      <c r="A939" s="63"/>
      <c r="B939" s="22"/>
      <c r="C939" s="22"/>
      <c r="D939" s="63"/>
      <c r="E939" s="63"/>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row>
    <row r="940" spans="1:35" ht="12.75" customHeight="1">
      <c r="A940" s="63"/>
      <c r="B940" s="22"/>
      <c r="C940" s="22"/>
      <c r="D940" s="63"/>
      <c r="E940" s="63"/>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row>
    <row r="941" spans="1:35" ht="12.75" customHeight="1">
      <c r="A941" s="63"/>
      <c r="B941" s="22"/>
      <c r="C941" s="22"/>
      <c r="D941" s="63"/>
      <c r="E941" s="63"/>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row>
    <row r="942" spans="1:35" ht="12.75" customHeight="1">
      <c r="A942" s="63"/>
      <c r="B942" s="22"/>
      <c r="C942" s="22"/>
      <c r="D942" s="63"/>
      <c r="E942" s="63"/>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row>
    <row r="943" spans="1:35" ht="12.75" customHeight="1">
      <c r="A943" s="63"/>
      <c r="B943" s="22"/>
      <c r="C943" s="22"/>
      <c r="D943" s="63"/>
      <c r="E943" s="63"/>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row>
    <row r="944" spans="1:35" ht="12.75" customHeight="1">
      <c r="A944" s="63"/>
      <c r="B944" s="22"/>
      <c r="C944" s="22"/>
      <c r="D944" s="63"/>
      <c r="E944" s="63"/>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row>
    <row r="945" spans="1:35" ht="12.75" customHeight="1">
      <c r="A945" s="63"/>
      <c r="B945" s="22"/>
      <c r="C945" s="22"/>
      <c r="D945" s="63"/>
      <c r="E945" s="63"/>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row>
    <row r="946" spans="1:35" ht="12.75" customHeight="1">
      <c r="A946" s="63"/>
      <c r="B946" s="22"/>
      <c r="C946" s="22"/>
      <c r="D946" s="63"/>
      <c r="E946" s="63"/>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row>
    <row r="947" spans="1:35" ht="12.75" customHeight="1">
      <c r="A947" s="63"/>
      <c r="B947" s="22"/>
      <c r="C947" s="22"/>
      <c r="D947" s="63"/>
      <c r="E947" s="63"/>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row>
    <row r="948" spans="1:35" ht="12.75" customHeight="1">
      <c r="A948" s="63"/>
      <c r="B948" s="22"/>
      <c r="C948" s="22"/>
      <c r="D948" s="63"/>
      <c r="E948" s="63"/>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row>
    <row r="949" spans="1:35" ht="12.75" customHeight="1">
      <c r="A949" s="63"/>
      <c r="B949" s="22"/>
      <c r="C949" s="22"/>
      <c r="D949" s="63"/>
      <c r="E949" s="63"/>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row>
    <row r="950" spans="1:35" ht="12.75" customHeight="1">
      <c r="A950" s="63"/>
      <c r="B950" s="22"/>
      <c r="C950" s="22"/>
      <c r="D950" s="63"/>
      <c r="E950" s="63"/>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row>
    <row r="951" spans="1:35" ht="12.75" customHeight="1">
      <c r="A951" s="63"/>
      <c r="B951" s="22"/>
      <c r="C951" s="22"/>
      <c r="D951" s="63"/>
      <c r="E951" s="63"/>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row>
    <row r="952" spans="1:35" ht="12.75" customHeight="1">
      <c r="A952" s="63"/>
      <c r="B952" s="22"/>
      <c r="C952" s="22"/>
      <c r="D952" s="63"/>
      <c r="E952" s="63"/>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row>
    <row r="953" spans="1:35" ht="12.75" customHeight="1">
      <c r="A953" s="63"/>
      <c r="B953" s="22"/>
      <c r="C953" s="22"/>
      <c r="D953" s="63"/>
      <c r="E953" s="63"/>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row>
    <row r="954" spans="1:35" ht="12.75" customHeight="1">
      <c r="A954" s="63"/>
      <c r="B954" s="22"/>
      <c r="C954" s="22"/>
      <c r="D954" s="63"/>
      <c r="E954" s="63"/>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row>
    <row r="955" spans="1:35" ht="12.75" customHeight="1">
      <c r="A955" s="63"/>
      <c r="B955" s="22"/>
      <c r="C955" s="22"/>
      <c r="D955" s="63"/>
      <c r="E955" s="63"/>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row>
    <row r="956" spans="1:35" ht="12.75" customHeight="1">
      <c r="A956" s="63"/>
      <c r="B956" s="22"/>
      <c r="C956" s="22"/>
      <c r="D956" s="63"/>
      <c r="E956" s="63"/>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row>
    <row r="957" spans="1:35" ht="12.75" customHeight="1">
      <c r="A957" s="63"/>
      <c r="B957" s="22"/>
      <c r="C957" s="22"/>
      <c r="D957" s="63"/>
      <c r="E957" s="63"/>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row>
    <row r="958" spans="1:35" ht="12.75" customHeight="1">
      <c r="A958" s="63"/>
      <c r="B958" s="22"/>
      <c r="C958" s="22"/>
      <c r="D958" s="63"/>
      <c r="E958" s="63"/>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row>
    <row r="959" spans="1:35" ht="12.75" customHeight="1">
      <c r="A959" s="63"/>
      <c r="B959" s="22"/>
      <c r="C959" s="22"/>
      <c r="D959" s="63"/>
      <c r="E959" s="63"/>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row>
    <row r="960" spans="1:35" ht="12.75" customHeight="1">
      <c r="A960" s="63"/>
      <c r="B960" s="22"/>
      <c r="C960" s="22"/>
      <c r="D960" s="63"/>
      <c r="E960" s="63"/>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row>
    <row r="961" spans="1:35" ht="12.75" customHeight="1">
      <c r="A961" s="63"/>
      <c r="B961" s="22"/>
      <c r="C961" s="22"/>
      <c r="D961" s="63"/>
      <c r="E961" s="63"/>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row>
    <row r="962" spans="1:35" ht="12.75" customHeight="1">
      <c r="A962" s="63"/>
      <c r="B962" s="22"/>
      <c r="C962" s="22"/>
      <c r="D962" s="63"/>
      <c r="E962" s="63"/>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row>
    <row r="963" spans="1:35" ht="12.75" customHeight="1">
      <c r="A963" s="63"/>
      <c r="B963" s="22"/>
      <c r="C963" s="22"/>
      <c r="D963" s="63"/>
      <c r="E963" s="63"/>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row>
    <row r="964" spans="1:35" ht="12.75" customHeight="1">
      <c r="A964" s="63"/>
      <c r="B964" s="22"/>
      <c r="C964" s="22"/>
      <c r="D964" s="63"/>
      <c r="E964" s="63"/>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row>
    <row r="965" spans="1:35" ht="12.75" customHeight="1">
      <c r="A965" s="63"/>
      <c r="B965" s="22"/>
      <c r="C965" s="22"/>
      <c r="D965" s="63"/>
      <c r="E965" s="63"/>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row>
    <row r="966" spans="1:35" ht="12.75" customHeight="1">
      <c r="A966" s="63"/>
      <c r="B966" s="22"/>
      <c r="C966" s="22"/>
      <c r="D966" s="63"/>
      <c r="E966" s="63"/>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row>
    <row r="967" spans="1:35" ht="12.75" customHeight="1">
      <c r="A967" s="63"/>
      <c r="B967" s="22"/>
      <c r="C967" s="22"/>
      <c r="D967" s="63"/>
      <c r="E967" s="63"/>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row>
    <row r="968" spans="1:35" ht="12.75" customHeight="1">
      <c r="A968" s="63"/>
      <c r="B968" s="22"/>
      <c r="C968" s="22"/>
      <c r="D968" s="63"/>
      <c r="E968" s="63"/>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row>
    <row r="969" spans="1:35" ht="12.75" customHeight="1">
      <c r="A969" s="63"/>
      <c r="B969" s="22"/>
      <c r="C969" s="22"/>
      <c r="D969" s="63"/>
      <c r="E969" s="63"/>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row>
    <row r="970" spans="1:35" ht="12.75" customHeight="1">
      <c r="A970" s="63"/>
      <c r="B970" s="22"/>
      <c r="C970" s="22"/>
      <c r="D970" s="63"/>
      <c r="E970" s="63"/>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row>
    <row r="971" spans="1:35" ht="12.75" customHeight="1">
      <c r="A971" s="63"/>
      <c r="B971" s="22"/>
      <c r="C971" s="22"/>
      <c r="D971" s="63"/>
      <c r="E971" s="63"/>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row>
    <row r="972" spans="1:35" ht="12.75" customHeight="1">
      <c r="A972" s="63"/>
      <c r="B972" s="22"/>
      <c r="C972" s="22"/>
      <c r="D972" s="63"/>
      <c r="E972" s="63"/>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row>
    <row r="973" spans="1:35" ht="12.75" customHeight="1">
      <c r="A973" s="63"/>
      <c r="B973" s="22"/>
      <c r="C973" s="22"/>
      <c r="D973" s="63"/>
      <c r="E973" s="63"/>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row>
    <row r="974" spans="1:35" ht="12.75" customHeight="1">
      <c r="A974" s="63"/>
      <c r="B974" s="22"/>
      <c r="C974" s="22"/>
      <c r="D974" s="63"/>
      <c r="E974" s="63"/>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row>
    <row r="975" spans="1:35" ht="12.75" customHeight="1">
      <c r="A975" s="63"/>
      <c r="B975" s="22"/>
      <c r="C975" s="22"/>
      <c r="D975" s="63"/>
      <c r="E975" s="63"/>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row>
    <row r="976" spans="1:35" ht="12.75" customHeight="1">
      <c r="A976" s="63"/>
      <c r="B976" s="22"/>
      <c r="C976" s="22"/>
      <c r="D976" s="63"/>
      <c r="E976" s="63"/>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row>
    <row r="977" spans="1:35" ht="12.75" customHeight="1">
      <c r="A977" s="63"/>
      <c r="B977" s="22"/>
      <c r="C977" s="22"/>
      <c r="D977" s="63"/>
      <c r="E977" s="63"/>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row>
    <row r="978" spans="1:35" ht="12.75" customHeight="1">
      <c r="A978" s="63"/>
      <c r="B978" s="22"/>
      <c r="C978" s="22"/>
      <c r="D978" s="63"/>
      <c r="E978" s="63"/>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row>
    <row r="979" spans="1:35" ht="12.75" customHeight="1">
      <c r="A979" s="63"/>
      <c r="B979" s="22"/>
      <c r="C979" s="22"/>
      <c r="D979" s="63"/>
      <c r="E979" s="63"/>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row>
    <row r="980" spans="1:35" ht="12.75" customHeight="1">
      <c r="A980" s="63"/>
      <c r="B980" s="22"/>
      <c r="C980" s="22"/>
      <c r="D980" s="63"/>
      <c r="E980" s="63"/>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row>
    <row r="981" spans="1:35" ht="12.75" customHeight="1">
      <c r="A981" s="63"/>
      <c r="B981" s="22"/>
      <c r="C981" s="22"/>
      <c r="D981" s="63"/>
      <c r="E981" s="63"/>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row>
    <row r="982" spans="1:35" ht="12.75" customHeight="1">
      <c r="A982" s="63"/>
      <c r="B982" s="22"/>
      <c r="C982" s="22"/>
      <c r="D982" s="63"/>
      <c r="E982" s="63"/>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row>
    <row r="983" spans="1:35" ht="12.75" customHeight="1">
      <c r="A983" s="63"/>
      <c r="B983" s="22"/>
      <c r="C983" s="22"/>
      <c r="D983" s="63"/>
      <c r="E983" s="63"/>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row>
    <row r="984" spans="1:35" ht="12.75" customHeight="1">
      <c r="A984" s="63"/>
      <c r="B984" s="22"/>
      <c r="C984" s="22"/>
      <c r="D984" s="63"/>
      <c r="E984" s="63"/>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row>
    <row r="985" spans="1:35" ht="12.75" customHeight="1">
      <c r="A985" s="63"/>
      <c r="B985" s="22"/>
      <c r="C985" s="22"/>
      <c r="D985" s="63"/>
      <c r="E985" s="63"/>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row>
    <row r="986" spans="1:35" ht="12.75" customHeight="1">
      <c r="A986" s="63"/>
      <c r="B986" s="22"/>
      <c r="C986" s="22"/>
      <c r="D986" s="63"/>
      <c r="E986" s="63"/>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row>
    <row r="987" spans="1:35" ht="12.75" customHeight="1">
      <c r="A987" s="63"/>
      <c r="B987" s="22"/>
      <c r="C987" s="22"/>
      <c r="D987" s="63"/>
      <c r="E987" s="63"/>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row>
    <row r="988" spans="1:35" ht="12.75" customHeight="1">
      <c r="A988" s="63"/>
      <c r="B988" s="22"/>
      <c r="C988" s="22"/>
      <c r="D988" s="63"/>
      <c r="E988" s="63"/>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row>
    <row r="989" spans="1:35" ht="12.75" customHeight="1">
      <c r="A989" s="63"/>
      <c r="B989" s="22"/>
      <c r="C989" s="22"/>
      <c r="D989" s="63"/>
      <c r="E989" s="63"/>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row>
    <row r="990" spans="1:35" ht="12.75" customHeight="1">
      <c r="A990" s="63"/>
      <c r="B990" s="22"/>
      <c r="C990" s="22"/>
      <c r="D990" s="63"/>
      <c r="E990" s="63"/>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row>
    <row r="991" spans="1:35" ht="12.75" customHeight="1">
      <c r="A991" s="63"/>
      <c r="B991" s="22"/>
      <c r="C991" s="22"/>
      <c r="D991" s="63"/>
      <c r="E991" s="63"/>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row>
    <row r="992" spans="1:35" ht="12.75" customHeight="1">
      <c r="A992" s="63"/>
      <c r="B992" s="22"/>
      <c r="C992" s="22"/>
      <c r="D992" s="63"/>
      <c r="E992" s="63"/>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row>
    <row r="993" spans="1:35" ht="12.75" customHeight="1">
      <c r="A993" s="63"/>
      <c r="B993" s="22"/>
      <c r="C993" s="22"/>
      <c r="D993" s="63"/>
      <c r="E993" s="63"/>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row>
    <row r="994" spans="1:35" ht="12.75" customHeight="1">
      <c r="A994" s="63"/>
      <c r="B994" s="22"/>
      <c r="C994" s="22"/>
      <c r="D994" s="63"/>
      <c r="E994" s="63"/>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row>
    <row r="995" spans="1:35" ht="12.75" customHeight="1">
      <c r="A995" s="63"/>
      <c r="B995" s="22"/>
      <c r="C995" s="22"/>
      <c r="D995" s="63"/>
      <c r="E995" s="63"/>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row>
    <row r="996" spans="1:35" ht="12.75" customHeight="1">
      <c r="A996" s="63"/>
      <c r="B996" s="22"/>
      <c r="C996" s="22"/>
      <c r="D996" s="63"/>
      <c r="E996" s="63"/>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row>
    <row r="997" spans="1:35" ht="12.75" customHeight="1">
      <c r="A997" s="63"/>
      <c r="B997" s="22"/>
      <c r="C997" s="22"/>
      <c r="D997" s="63"/>
      <c r="E997" s="63"/>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row>
    <row r="998" spans="1:35" ht="12.75" customHeight="1">
      <c r="A998" s="63"/>
      <c r="B998" s="22"/>
      <c r="C998" s="22"/>
      <c r="D998" s="63"/>
      <c r="E998" s="63"/>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row>
    <row r="999" spans="1:35" ht="12.75" customHeight="1">
      <c r="A999" s="63"/>
      <c r="B999" s="22"/>
      <c r="C999" s="22"/>
      <c r="D999" s="63"/>
      <c r="E999" s="63"/>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row>
    <row r="1000" spans="1:35" ht="12.75" customHeight="1">
      <c r="A1000" s="63"/>
      <c r="B1000" s="22"/>
      <c r="C1000" s="22"/>
      <c r="D1000" s="63"/>
      <c r="E1000" s="63"/>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row>
  </sheetData>
  <mergeCells count="3">
    <mergeCell ref="B9:M9"/>
    <mergeCell ref="B11:C11"/>
    <mergeCell ref="F17:J20"/>
  </mergeCells>
  <conditionalFormatting sqref="D1:D8">
    <cfRule type="cellIs" dxfId="1281" priority="1" stopIfTrue="1" operator="equal">
      <formula>"-"</formula>
    </cfRule>
  </conditionalFormatting>
  <conditionalFormatting sqref="D10:D1000">
    <cfRule type="cellIs" dxfId="1280" priority="2" stopIfTrue="1" operator="equal">
      <formula>"-"</formula>
    </cfRule>
  </conditionalFormatting>
  <conditionalFormatting sqref="D22:D33 D39:D50 D56:D65 F22:J22 F39:J39 F56:J56">
    <cfRule type="expression" dxfId="1279" priority="3" stopIfTrue="1">
      <formula>ISBLANK(D22)</formula>
    </cfRule>
  </conditionalFormatting>
  <conditionalFormatting sqref="E22:E35 E39:E52 E56:E65">
    <cfRule type="cellIs" dxfId="1278" priority="4" stopIfTrue="1" operator="equal">
      <formula>"ERR"</formula>
    </cfRule>
  </conditionalFormatting>
  <conditionalFormatting sqref="F22:J22 D22:D33 F39:J39 D39:D50 F56:J56 D56:D65">
    <cfRule type="cellIs" dxfId="1277" priority="5" stopIfTrue="1" operator="equal">
      <formula>"Pasa"</formula>
    </cfRule>
    <cfRule type="cellIs" dxfId="1276" priority="6" stopIfTrue="1" operator="equal">
      <formula>"Falla"</formula>
    </cfRule>
    <cfRule type="cellIs" dxfId="1275" priority="7" stopIfTrue="1" operator="equal">
      <formula>"N/A"</formula>
    </cfRule>
    <cfRule type="cellIs" dxfId="1274" priority="8" stopIfTrue="1" operator="equal">
      <formula>"N/T"</formula>
    </cfRule>
    <cfRule type="cellIs" dxfId="1273" priority="9" stopIfTrue="1" operator="equal">
      <formula>"N/D"</formula>
    </cfRule>
  </conditionalFormatting>
  <conditionalFormatting sqref="N13:N14">
    <cfRule type="expression" dxfId="1272" priority="10" stopIfTrue="1">
      <formula>ISBLANK(N13)</formula>
    </cfRule>
    <cfRule type="cellIs" dxfId="1271" priority="11" stopIfTrue="1" operator="equal">
      <formula>"Pasa"</formula>
    </cfRule>
    <cfRule type="cellIs" dxfId="1270" priority="12" stopIfTrue="1" operator="equal">
      <formula>"Falla"</formula>
    </cfRule>
    <cfRule type="cellIs" dxfId="1269" priority="13" stopIfTrue="1" operator="equal">
      <formula>"N/A"</formula>
    </cfRule>
    <cfRule type="cellIs" dxfId="1268" priority="14" stopIfTrue="1" operator="equal">
      <formula>"N/T"</formula>
    </cfRule>
    <cfRule type="cellIs" dxfId="1267" priority="15" stopIfTrue="1" operator="equal">
      <formula>"N/D"</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'DATA - Oculta'!$U$9:$U$13</xm:f>
          </x14:formula1>
          <xm:sqref>D18 D22:D33 D35 D39:D50 D52 D56:D65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I1000"/>
  <sheetViews>
    <sheetView workbookViewId="0"/>
  </sheetViews>
  <sheetFormatPr baseColWidth="10" defaultColWidth="12.6640625" defaultRowHeight="15" customHeight="1"/>
  <cols>
    <col min="1" max="1" width="7.83203125" customWidth="1"/>
    <col min="2" max="2" width="16.1640625" customWidth="1"/>
    <col min="3" max="3" width="56" customWidth="1"/>
    <col min="4" max="4" width="18.33203125" customWidth="1"/>
    <col min="5" max="5" width="5.5" customWidth="1"/>
    <col min="6" max="6" width="16.5" customWidth="1"/>
    <col min="7" max="7" width="14.6640625" customWidth="1"/>
    <col min="8" max="8" width="12.5" customWidth="1"/>
    <col min="9" max="9" width="11.6640625" customWidth="1"/>
    <col min="10" max="10" width="17.33203125" customWidth="1"/>
    <col min="11" max="11" width="14.5" customWidth="1"/>
    <col min="12" max="12" width="12.5" customWidth="1"/>
    <col min="13" max="13" width="18.5" customWidth="1"/>
    <col min="14" max="15" width="12.5" customWidth="1"/>
    <col min="16" max="16" width="19.5" customWidth="1"/>
    <col min="17" max="17" width="6.83203125" customWidth="1"/>
    <col min="18" max="18" width="4.6640625" customWidth="1"/>
    <col min="19" max="19" width="12.83203125" customWidth="1"/>
    <col min="20" max="20" width="12.1640625" customWidth="1"/>
    <col min="21" max="21" width="6.6640625" customWidth="1"/>
    <col min="22" max="22" width="5.5" customWidth="1"/>
    <col min="23" max="23" width="12" customWidth="1"/>
    <col min="24" max="24" width="11.83203125" customWidth="1"/>
    <col min="25" max="25" width="7.33203125" customWidth="1"/>
    <col min="26" max="35" width="14.5" customWidth="1"/>
  </cols>
  <sheetData>
    <row r="1" spans="1:35" ht="14.25" customHeight="1">
      <c r="A1" s="22"/>
      <c r="B1" s="64"/>
      <c r="C1" s="64"/>
      <c r="D1" s="120"/>
      <c r="E1" s="66"/>
      <c r="F1" s="18"/>
      <c r="G1" s="18"/>
      <c r="H1" s="18"/>
      <c r="I1" s="18"/>
      <c r="J1" s="18"/>
      <c r="K1" s="18"/>
      <c r="L1" s="18"/>
      <c r="M1" s="18"/>
      <c r="N1" s="18"/>
      <c r="O1" s="18"/>
      <c r="P1" s="18"/>
      <c r="Q1" s="18"/>
      <c r="R1" s="18"/>
      <c r="S1" s="18"/>
      <c r="T1" s="18"/>
      <c r="U1" s="18"/>
      <c r="V1" s="18"/>
      <c r="W1" s="18"/>
      <c r="X1" s="18"/>
      <c r="Y1" s="18"/>
      <c r="Z1" s="18"/>
      <c r="AA1" s="22"/>
      <c r="AB1" s="22"/>
      <c r="AC1" s="22"/>
      <c r="AD1" s="22"/>
      <c r="AE1" s="22"/>
      <c r="AF1" s="22"/>
      <c r="AG1" s="22"/>
      <c r="AH1" s="22"/>
      <c r="AI1" s="22"/>
    </row>
    <row r="2" spans="1:35" ht="27" customHeight="1">
      <c r="A2" s="22"/>
      <c r="B2" s="19" t="s">
        <v>0</v>
      </c>
      <c r="C2" s="22"/>
      <c r="D2" s="120"/>
      <c r="E2" s="66"/>
      <c r="F2" s="22"/>
      <c r="G2" s="22"/>
      <c r="H2" s="22"/>
      <c r="I2" s="22"/>
      <c r="J2" s="22"/>
      <c r="K2" s="22"/>
      <c r="L2" s="22"/>
      <c r="M2" s="22"/>
      <c r="N2" s="22"/>
      <c r="O2" s="22"/>
      <c r="P2" s="18"/>
      <c r="Q2" s="18"/>
      <c r="R2" s="18"/>
      <c r="S2" s="18"/>
      <c r="T2" s="18"/>
      <c r="U2" s="18"/>
      <c r="V2" s="18"/>
      <c r="W2" s="18"/>
      <c r="X2" s="18"/>
      <c r="Y2" s="18"/>
      <c r="Z2" s="18"/>
      <c r="AA2" s="22"/>
      <c r="AB2" s="22"/>
      <c r="AC2" s="22"/>
      <c r="AD2" s="22"/>
      <c r="AE2" s="22"/>
      <c r="AF2" s="22"/>
      <c r="AG2" s="22"/>
      <c r="AH2" s="22"/>
      <c r="AI2" s="22"/>
    </row>
    <row r="3" spans="1:35" ht="26.25" customHeight="1">
      <c r="A3" s="22"/>
      <c r="B3" s="20" t="s">
        <v>109</v>
      </c>
      <c r="C3" s="22"/>
      <c r="D3" s="120"/>
      <c r="E3" s="66"/>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ht="26.25" customHeight="1">
      <c r="A4" s="22"/>
      <c r="B4" s="1"/>
      <c r="C4" s="21"/>
      <c r="D4" s="121"/>
      <c r="E4" s="22"/>
      <c r="F4" s="22"/>
      <c r="G4" s="22"/>
      <c r="H4" s="22"/>
      <c r="I4" s="22"/>
      <c r="J4" s="22"/>
      <c r="K4" s="18"/>
      <c r="L4" s="22"/>
      <c r="M4" s="22"/>
      <c r="N4" s="18"/>
      <c r="O4" s="18"/>
      <c r="P4" s="22"/>
      <c r="Q4" s="22"/>
      <c r="R4" s="22"/>
      <c r="S4" s="22"/>
      <c r="T4" s="22"/>
      <c r="U4" s="22"/>
      <c r="V4" s="22"/>
      <c r="W4" s="22"/>
      <c r="X4" s="22"/>
      <c r="Y4" s="22"/>
      <c r="Z4" s="22"/>
      <c r="AA4" s="22"/>
      <c r="AB4" s="22"/>
      <c r="AC4" s="22"/>
      <c r="AD4" s="22"/>
      <c r="AE4" s="22"/>
      <c r="AF4" s="22"/>
      <c r="AG4" s="22"/>
      <c r="AH4" s="22"/>
      <c r="AI4" s="22"/>
    </row>
    <row r="5" spans="1:35" ht="27.75" customHeight="1">
      <c r="A5" s="22"/>
      <c r="B5" s="8" t="s">
        <v>78</v>
      </c>
      <c r="C5" s="8"/>
      <c r="D5" s="122"/>
      <c r="E5" s="68"/>
      <c r="F5" s="67"/>
      <c r="G5" s="67"/>
      <c r="H5" s="67"/>
      <c r="I5" s="67"/>
      <c r="J5" s="67"/>
      <c r="K5" s="67"/>
      <c r="L5" s="67"/>
      <c r="M5" s="67"/>
      <c r="N5" s="23"/>
      <c r="O5" s="23"/>
      <c r="P5" s="22"/>
      <c r="Q5" s="22"/>
      <c r="R5" s="22"/>
      <c r="S5" s="22"/>
      <c r="T5" s="22"/>
      <c r="U5" s="22"/>
      <c r="V5" s="22"/>
      <c r="W5" s="22"/>
      <c r="X5" s="22"/>
      <c r="Y5" s="22"/>
      <c r="Z5" s="22"/>
      <c r="AA5" s="31"/>
      <c r="AB5" s="31"/>
      <c r="AC5" s="31"/>
      <c r="AD5" s="31"/>
      <c r="AE5" s="31"/>
      <c r="AF5" s="31"/>
      <c r="AG5" s="31"/>
      <c r="AH5" s="31"/>
      <c r="AI5" s="31"/>
    </row>
    <row r="6" spans="1:35" ht="11.25" customHeight="1">
      <c r="A6" s="22"/>
      <c r="B6" s="123"/>
      <c r="C6" s="123"/>
      <c r="D6" s="124"/>
      <c r="E6" s="125"/>
      <c r="F6" s="123"/>
      <c r="G6" s="123"/>
      <c r="H6" s="123"/>
      <c r="I6" s="123"/>
      <c r="J6" s="123"/>
      <c r="K6" s="123"/>
      <c r="L6" s="123"/>
      <c r="M6" s="123"/>
      <c r="N6" s="18"/>
      <c r="O6" s="18"/>
      <c r="P6" s="22"/>
      <c r="Q6" s="22"/>
      <c r="R6" s="22"/>
      <c r="S6" s="22"/>
      <c r="T6" s="22"/>
      <c r="U6" s="22"/>
      <c r="V6" s="22"/>
      <c r="W6" s="22"/>
      <c r="X6" s="22"/>
      <c r="Y6" s="22"/>
      <c r="Z6" s="22"/>
      <c r="AA6" s="22"/>
      <c r="AB6" s="22"/>
      <c r="AC6" s="22"/>
      <c r="AD6" s="22"/>
      <c r="AE6" s="22"/>
      <c r="AF6" s="22"/>
      <c r="AG6" s="22"/>
      <c r="AH6" s="22"/>
      <c r="AI6" s="22"/>
    </row>
    <row r="7" spans="1:35" ht="12.75" customHeight="1">
      <c r="A7" s="22"/>
      <c r="B7" s="18"/>
      <c r="C7" s="18"/>
      <c r="D7" s="126"/>
      <c r="E7" s="66"/>
      <c r="F7" s="18"/>
      <c r="G7" s="18"/>
      <c r="H7" s="18"/>
      <c r="I7" s="18"/>
      <c r="J7" s="18"/>
      <c r="K7" s="18"/>
      <c r="L7" s="18"/>
      <c r="M7" s="18"/>
      <c r="N7" s="18"/>
      <c r="O7" s="18"/>
      <c r="P7" s="22"/>
      <c r="Q7" s="22"/>
      <c r="R7" s="22"/>
      <c r="S7" s="22"/>
      <c r="T7" s="22"/>
      <c r="U7" s="22"/>
      <c r="V7" s="22"/>
      <c r="W7" s="22"/>
      <c r="X7" s="22"/>
      <c r="Y7" s="22"/>
      <c r="Z7" s="22"/>
      <c r="AA7" s="22"/>
      <c r="AB7" s="22"/>
      <c r="AC7" s="22"/>
      <c r="AD7" s="22"/>
      <c r="AE7" s="22"/>
      <c r="AF7" s="22"/>
      <c r="AG7" s="22"/>
      <c r="AH7" s="22"/>
      <c r="AI7" s="22"/>
    </row>
    <row r="8" spans="1:35" ht="21" customHeight="1">
      <c r="A8" s="22"/>
      <c r="B8" s="71" t="s">
        <v>110</v>
      </c>
      <c r="C8" s="18"/>
      <c r="D8" s="127"/>
      <c r="E8" s="66"/>
      <c r="F8" s="18"/>
      <c r="G8" s="18"/>
      <c r="H8" s="18"/>
      <c r="I8" s="18"/>
      <c r="J8" s="18"/>
      <c r="K8" s="18"/>
      <c r="L8" s="18"/>
      <c r="M8" s="18"/>
      <c r="N8" s="18"/>
      <c r="O8" s="18"/>
      <c r="P8" s="22"/>
      <c r="Q8" s="22"/>
      <c r="R8" s="22"/>
      <c r="S8" s="22"/>
      <c r="T8" s="22"/>
      <c r="U8" s="22"/>
      <c r="V8" s="22"/>
      <c r="W8" s="22"/>
      <c r="X8" s="22"/>
      <c r="Y8" s="22"/>
      <c r="Z8" s="22"/>
      <c r="AA8" s="22"/>
      <c r="AB8" s="22"/>
      <c r="AC8" s="22"/>
      <c r="AD8" s="22"/>
      <c r="AE8" s="22"/>
      <c r="AF8" s="22"/>
      <c r="AG8" s="22"/>
      <c r="AH8" s="22"/>
      <c r="AI8" s="22"/>
    </row>
    <row r="9" spans="1:35" ht="30" customHeight="1">
      <c r="A9" s="22"/>
      <c r="B9" s="251" t="s">
        <v>80</v>
      </c>
      <c r="C9" s="239"/>
      <c r="D9" s="239"/>
      <c r="E9" s="239"/>
      <c r="F9" s="239"/>
      <c r="G9" s="239"/>
      <c r="H9" s="239"/>
      <c r="I9" s="239"/>
      <c r="J9" s="239"/>
      <c r="K9" s="239"/>
      <c r="L9" s="239"/>
      <c r="M9" s="240"/>
      <c r="N9" s="18"/>
      <c r="O9" s="18"/>
      <c r="P9" s="22"/>
      <c r="Q9" s="22"/>
      <c r="R9" s="22"/>
      <c r="S9" s="22"/>
      <c r="T9" s="22"/>
      <c r="U9" s="22"/>
      <c r="V9" s="22"/>
      <c r="W9" s="22"/>
      <c r="X9" s="22"/>
      <c r="Y9" s="22"/>
      <c r="Z9" s="22"/>
      <c r="AA9" s="22"/>
      <c r="AB9" s="22"/>
      <c r="AC9" s="22"/>
      <c r="AD9" s="22"/>
      <c r="AE9" s="22"/>
      <c r="AF9" s="22"/>
      <c r="AG9" s="22"/>
      <c r="AH9" s="22"/>
      <c r="AI9" s="22"/>
    </row>
    <row r="10" spans="1:35" ht="17.25" customHeight="1">
      <c r="A10" s="22"/>
      <c r="B10" s="18"/>
      <c r="C10" s="18"/>
      <c r="D10" s="127"/>
      <c r="E10" s="66"/>
      <c r="F10" s="22"/>
      <c r="G10" s="22"/>
      <c r="H10" s="22"/>
      <c r="I10" s="22"/>
      <c r="J10" s="22"/>
      <c r="K10" s="18"/>
      <c r="L10" s="18"/>
      <c r="M10" s="18"/>
      <c r="N10" s="18"/>
      <c r="O10" s="18"/>
      <c r="P10" s="18"/>
      <c r="Q10" s="18"/>
      <c r="R10" s="18"/>
      <c r="S10" s="22"/>
      <c r="T10" s="22"/>
      <c r="U10" s="18"/>
      <c r="V10" s="18"/>
      <c r="W10" s="18"/>
      <c r="X10" s="18"/>
      <c r="Y10" s="18"/>
      <c r="Z10" s="22"/>
      <c r="AA10" s="22"/>
      <c r="AB10" s="22"/>
      <c r="AC10" s="22"/>
      <c r="AD10" s="22"/>
      <c r="AE10" s="22"/>
      <c r="AF10" s="22"/>
      <c r="AG10" s="22"/>
      <c r="AH10" s="22"/>
      <c r="AI10" s="22"/>
    </row>
    <row r="11" spans="1:35" ht="25.5" customHeight="1">
      <c r="A11" s="22"/>
      <c r="B11" s="252" t="s">
        <v>81</v>
      </c>
      <c r="C11" s="253"/>
      <c r="D11" s="121"/>
      <c r="E11" s="22"/>
      <c r="F11" s="72" t="s">
        <v>82</v>
      </c>
      <c r="G11" s="73" t="s">
        <v>83</v>
      </c>
      <c r="H11" s="74" t="s">
        <v>84</v>
      </c>
      <c r="I11" s="63"/>
      <c r="J11" s="72" t="s">
        <v>85</v>
      </c>
      <c r="K11" s="73" t="s">
        <v>83</v>
      </c>
      <c r="L11" s="74" t="s">
        <v>84</v>
      </c>
      <c r="M11" s="18"/>
      <c r="N11" s="18"/>
      <c r="O11" s="18"/>
      <c r="P11" s="18"/>
      <c r="Q11" s="18"/>
      <c r="R11" s="18"/>
      <c r="S11" s="22"/>
      <c r="T11" s="22"/>
      <c r="U11" s="18"/>
      <c r="V11" s="18"/>
      <c r="W11" s="18"/>
      <c r="X11" s="18"/>
      <c r="Y11" s="18"/>
      <c r="Z11" s="22"/>
      <c r="AA11" s="22"/>
      <c r="AB11" s="22"/>
      <c r="AC11" s="22"/>
      <c r="AD11" s="22"/>
      <c r="AE11" s="22"/>
      <c r="AF11" s="22"/>
      <c r="AG11" s="22"/>
      <c r="AH11" s="22"/>
      <c r="AI11" s="22"/>
    </row>
    <row r="12" spans="1:35" ht="12" customHeight="1">
      <c r="A12" s="22"/>
      <c r="B12" s="76" t="s">
        <v>86</v>
      </c>
      <c r="C12" s="77">
        <f>COUNTIF($B$21:$B$337,B12)</f>
        <v>19</v>
      </c>
      <c r="D12" s="121"/>
      <c r="E12" s="22"/>
      <c r="F12" s="78" t="s">
        <v>87</v>
      </c>
      <c r="G12" s="79">
        <f ca="1">J23+J40+J57+J74+J91+J108+J125+J142+J159+J176+J193+J210+J227+J244+J261+J278+J295+J312+J329</f>
        <v>0</v>
      </c>
      <c r="H12" s="80">
        <f t="shared" ref="H12:H14" ca="1" si="0">IF(($G$15+$K$15)=0,0,G12/($G$15+$K$15))</f>
        <v>0</v>
      </c>
      <c r="I12" s="22"/>
      <c r="J12" s="81" t="s">
        <v>88</v>
      </c>
      <c r="K12" s="79">
        <f ca="1">G23+G40+G57+G74+G91+G108+G125+G142+G159+G176+G193+G210+G227+G244+G261+G278+G295+G312+G329</f>
        <v>0</v>
      </c>
      <c r="L12" s="80">
        <f t="shared" ref="L12:L14" ca="1" si="1">IF(($G$15+$K$15)=0,0,K12/($G$15+$K$15))</f>
        <v>0</v>
      </c>
      <c r="M12" s="18"/>
      <c r="N12" s="82" t="s">
        <v>89</v>
      </c>
      <c r="O12" s="83" t="s">
        <v>90</v>
      </c>
      <c r="P12" s="18"/>
      <c r="Q12" s="18"/>
      <c r="R12" s="18"/>
      <c r="S12" s="22"/>
      <c r="T12" s="22"/>
      <c r="U12" s="18"/>
      <c r="V12" s="18"/>
      <c r="W12" s="18"/>
      <c r="X12" s="18"/>
      <c r="Y12" s="18"/>
      <c r="Z12" s="22"/>
      <c r="AA12" s="22"/>
      <c r="AB12" s="22"/>
      <c r="AC12" s="22"/>
      <c r="AD12" s="22"/>
      <c r="AE12" s="22"/>
      <c r="AF12" s="22"/>
      <c r="AG12" s="22"/>
      <c r="AH12" s="22"/>
      <c r="AI12" s="22"/>
    </row>
    <row r="13" spans="1:35" ht="12" customHeight="1">
      <c r="A13" s="22"/>
      <c r="B13" s="76"/>
      <c r="C13" s="77"/>
      <c r="D13" s="121"/>
      <c r="E13" s="22"/>
      <c r="F13" s="78" t="s">
        <v>91</v>
      </c>
      <c r="G13" s="79">
        <f ca="1">I23+I40+I57+I74+I91+I108+I125+I142+I159+I176+I193+I210+I227+I244+I261+I278+I295+I312+I329</f>
        <v>0</v>
      </c>
      <c r="H13" s="80">
        <f t="shared" ca="1" si="0"/>
        <v>0</v>
      </c>
      <c r="I13" s="22"/>
      <c r="J13" s="81" t="s">
        <v>92</v>
      </c>
      <c r="K13" s="79">
        <f ca="1">F23+F40+F57+F74+F91+F108+F125+F142+F159+F176+F193+F210+F227+F244+F261+F278+F295+F312+F329</f>
        <v>0</v>
      </c>
      <c r="L13" s="80">
        <f t="shared" ca="1" si="1"/>
        <v>0</v>
      </c>
      <c r="M13" s="18"/>
      <c r="N13" s="84" t="s">
        <v>93</v>
      </c>
      <c r="O13" s="83" t="s">
        <v>94</v>
      </c>
      <c r="P13" s="18"/>
      <c r="Q13" s="18"/>
      <c r="R13" s="18"/>
      <c r="S13" s="22"/>
      <c r="T13" s="22"/>
      <c r="U13" s="18"/>
      <c r="V13" s="18"/>
      <c r="W13" s="18"/>
      <c r="X13" s="18"/>
      <c r="Y13" s="18"/>
      <c r="Z13" s="22"/>
      <c r="AA13" s="22"/>
      <c r="AB13" s="22"/>
      <c r="AC13" s="22"/>
      <c r="AD13" s="22"/>
      <c r="AE13" s="22"/>
      <c r="AF13" s="22"/>
      <c r="AG13" s="22"/>
      <c r="AH13" s="22"/>
      <c r="AI13" s="22"/>
    </row>
    <row r="14" spans="1:35" ht="12" customHeight="1">
      <c r="A14" s="22"/>
      <c r="B14" s="85" t="s">
        <v>95</v>
      </c>
      <c r="C14" s="86">
        <f>C12+C13</f>
        <v>19</v>
      </c>
      <c r="D14" s="121"/>
      <c r="E14" s="22"/>
      <c r="F14" s="78" t="s">
        <v>96</v>
      </c>
      <c r="G14" s="79">
        <f ca="1">H23+H40+H57+H74+H91+H108+H125+H142+H159+H176+H193+H210+H227+H244+H261+H278+H295+H312+H329</f>
        <v>57</v>
      </c>
      <c r="H14" s="80">
        <f t="shared" ca="1" si="0"/>
        <v>1</v>
      </c>
      <c r="I14" s="22"/>
      <c r="J14" s="87" t="s">
        <v>97</v>
      </c>
      <c r="K14" s="88">
        <f ca="1">K23+K40+K57+K74+K91+K108+K125+K142+K159+K176+K193+K210+K227+K244+K261+K278+K295+K312+K329</f>
        <v>0</v>
      </c>
      <c r="L14" s="80">
        <f t="shared" ca="1" si="1"/>
        <v>0</v>
      </c>
      <c r="M14" s="18"/>
      <c r="N14" s="89" t="s">
        <v>98</v>
      </c>
      <c r="O14" s="83" t="s">
        <v>99</v>
      </c>
      <c r="P14" s="18"/>
      <c r="Q14" s="18"/>
      <c r="R14" s="18"/>
      <c r="S14" s="22"/>
      <c r="T14" s="22"/>
      <c r="U14" s="18"/>
      <c r="V14" s="18"/>
      <c r="W14" s="18"/>
      <c r="X14" s="18"/>
      <c r="Y14" s="18"/>
      <c r="Z14" s="22"/>
      <c r="AA14" s="22"/>
      <c r="AB14" s="22"/>
      <c r="AC14" s="22"/>
      <c r="AD14" s="22"/>
      <c r="AE14" s="22"/>
      <c r="AF14" s="22"/>
      <c r="AG14" s="22"/>
      <c r="AH14" s="22"/>
      <c r="AI14" s="22"/>
    </row>
    <row r="15" spans="1:35" ht="12" customHeight="1">
      <c r="A15" s="22"/>
      <c r="B15" s="63"/>
      <c r="C15" s="22"/>
      <c r="D15" s="121"/>
      <c r="E15" s="22"/>
      <c r="F15" s="85" t="s">
        <v>95</v>
      </c>
      <c r="G15" s="90">
        <f t="shared" ref="G15:H15" ca="1" si="2">SUM(G12:G14)</f>
        <v>57</v>
      </c>
      <c r="H15" s="91">
        <f t="shared" ca="1" si="2"/>
        <v>1</v>
      </c>
      <c r="I15" s="22"/>
      <c r="J15" s="85" t="s">
        <v>95</v>
      </c>
      <c r="K15" s="90">
        <f t="shared" ref="K15:L15" ca="1" si="3">SUM(K12:K13)</f>
        <v>0</v>
      </c>
      <c r="L15" s="91">
        <f t="shared" ca="1" si="3"/>
        <v>0</v>
      </c>
      <c r="M15" s="18"/>
      <c r="N15" s="18"/>
      <c r="O15" s="18"/>
      <c r="P15" s="18"/>
      <c r="Q15" s="18"/>
      <c r="R15" s="18"/>
      <c r="S15" s="22"/>
      <c r="T15" s="22"/>
      <c r="U15" s="18"/>
      <c r="V15" s="18"/>
      <c r="W15" s="18"/>
      <c r="X15" s="18"/>
      <c r="Y15" s="18"/>
      <c r="Z15" s="22"/>
      <c r="AA15" s="22"/>
      <c r="AB15" s="22"/>
      <c r="AC15" s="22"/>
      <c r="AD15" s="22"/>
      <c r="AE15" s="22"/>
      <c r="AF15" s="22"/>
      <c r="AG15" s="22"/>
      <c r="AH15" s="22"/>
      <c r="AI15" s="22"/>
    </row>
    <row r="16" spans="1:35" ht="12" customHeight="1">
      <c r="A16" s="22"/>
      <c r="B16" s="22"/>
      <c r="C16" s="22"/>
      <c r="D16" s="121"/>
      <c r="E16" s="22"/>
      <c r="F16" s="92"/>
      <c r="G16" s="92"/>
      <c r="H16" s="93"/>
      <c r="I16" s="22"/>
      <c r="J16" s="92"/>
      <c r="K16" s="92"/>
      <c r="L16" s="93"/>
      <c r="M16" s="18"/>
      <c r="N16" s="18"/>
      <c r="O16" s="18"/>
      <c r="P16" s="18"/>
      <c r="Q16" s="18"/>
      <c r="R16" s="18"/>
      <c r="S16" s="22"/>
      <c r="T16" s="22"/>
      <c r="U16" s="18"/>
      <c r="V16" s="18"/>
      <c r="W16" s="18"/>
      <c r="X16" s="18"/>
      <c r="Y16" s="18"/>
      <c r="Z16" s="22"/>
      <c r="AA16" s="22"/>
      <c r="AB16" s="22"/>
      <c r="AC16" s="22"/>
      <c r="AD16" s="22"/>
      <c r="AE16" s="22"/>
      <c r="AF16" s="22"/>
      <c r="AG16" s="22"/>
      <c r="AH16" s="22"/>
      <c r="AI16" s="22"/>
    </row>
    <row r="17" spans="1:35" ht="12.75" customHeight="1">
      <c r="A17" s="94" t="s">
        <v>100</v>
      </c>
      <c r="B17" s="95" t="s">
        <v>86</v>
      </c>
      <c r="C17" s="96" t="s">
        <v>111</v>
      </c>
      <c r="D17" s="128" t="s">
        <v>102</v>
      </c>
      <c r="E17" s="22"/>
      <c r="F17" s="254" t="s">
        <v>103</v>
      </c>
      <c r="G17" s="255"/>
      <c r="H17" s="255"/>
      <c r="I17" s="255"/>
      <c r="J17" s="256"/>
      <c r="K17" s="92"/>
      <c r="L17" s="93"/>
      <c r="M17" s="18"/>
      <c r="N17" s="18"/>
      <c r="O17" s="18"/>
      <c r="P17" s="18"/>
      <c r="Q17" s="18"/>
      <c r="R17" s="18"/>
      <c r="S17" s="22"/>
      <c r="T17" s="22"/>
      <c r="U17" s="18"/>
      <c r="V17" s="18"/>
      <c r="W17" s="18"/>
      <c r="X17" s="18"/>
      <c r="Y17" s="18"/>
      <c r="Z17" s="22"/>
      <c r="AA17" s="22"/>
      <c r="AB17" s="22"/>
      <c r="AC17" s="22"/>
      <c r="AD17" s="22"/>
      <c r="AE17" s="22"/>
      <c r="AF17" s="22"/>
      <c r="AG17" s="22"/>
      <c r="AH17" s="22"/>
      <c r="AI17" s="22"/>
    </row>
    <row r="18" spans="1:35" ht="17.25" customHeight="1">
      <c r="A18" s="98" t="s">
        <v>104</v>
      </c>
      <c r="B18" s="98" t="s">
        <v>104</v>
      </c>
      <c r="C18" s="98" t="s">
        <v>104</v>
      </c>
      <c r="D18" s="103" t="s">
        <v>93</v>
      </c>
      <c r="E18" s="22"/>
      <c r="F18" s="257"/>
      <c r="G18" s="245"/>
      <c r="H18" s="245"/>
      <c r="I18" s="245"/>
      <c r="J18" s="258"/>
      <c r="K18" s="92"/>
      <c r="L18" s="93"/>
      <c r="M18" s="18"/>
      <c r="N18" s="18"/>
      <c r="O18" s="18"/>
      <c r="P18" s="18"/>
      <c r="Q18" s="18"/>
      <c r="R18" s="18"/>
      <c r="S18" s="22"/>
      <c r="T18" s="22"/>
      <c r="U18" s="18"/>
      <c r="V18" s="18"/>
      <c r="W18" s="18"/>
      <c r="X18" s="18"/>
      <c r="Y18" s="18"/>
      <c r="Z18" s="22"/>
      <c r="AA18" s="22"/>
      <c r="AB18" s="22"/>
      <c r="AC18" s="22"/>
      <c r="AD18" s="22"/>
      <c r="AE18" s="22"/>
      <c r="AF18" s="22"/>
      <c r="AG18" s="22"/>
      <c r="AH18" s="22"/>
      <c r="AI18" s="22"/>
    </row>
    <row r="19" spans="1:35" ht="12" customHeight="1">
      <c r="A19" s="22"/>
      <c r="B19" s="18"/>
      <c r="C19" s="18"/>
      <c r="D19" s="121"/>
      <c r="E19" s="22"/>
      <c r="F19" s="257"/>
      <c r="G19" s="245"/>
      <c r="H19" s="245"/>
      <c r="I19" s="245"/>
      <c r="J19" s="258"/>
      <c r="K19" s="22"/>
      <c r="L19" s="18"/>
      <c r="M19" s="18"/>
      <c r="N19" s="18"/>
      <c r="O19" s="18"/>
      <c r="P19" s="18"/>
      <c r="Q19" s="18"/>
      <c r="R19" s="18"/>
      <c r="S19" s="22"/>
      <c r="T19" s="22"/>
      <c r="U19" s="18"/>
      <c r="V19" s="18"/>
      <c r="W19" s="18"/>
      <c r="X19" s="18"/>
      <c r="Y19" s="18"/>
      <c r="Z19" s="22"/>
      <c r="AA19" s="22"/>
      <c r="AB19" s="22"/>
      <c r="AC19" s="22"/>
      <c r="AD19" s="22"/>
      <c r="AE19" s="22"/>
      <c r="AF19" s="22"/>
      <c r="AG19" s="22"/>
      <c r="AH19" s="22"/>
      <c r="AI19" s="22"/>
    </row>
    <row r="20" spans="1:35" ht="12" customHeight="1">
      <c r="A20" s="22"/>
      <c r="B20" s="18"/>
      <c r="C20" s="18"/>
      <c r="D20" s="127"/>
      <c r="E20" s="100"/>
      <c r="F20" s="259"/>
      <c r="G20" s="260"/>
      <c r="H20" s="260"/>
      <c r="I20" s="260"/>
      <c r="J20" s="261"/>
      <c r="K20" s="18"/>
      <c r="L20" s="18"/>
      <c r="M20" s="18"/>
      <c r="N20" s="22"/>
      <c r="O20" s="22"/>
      <c r="P20" s="22"/>
      <c r="Q20" s="22"/>
      <c r="R20" s="22"/>
      <c r="S20" s="22"/>
      <c r="T20" s="22"/>
      <c r="U20" s="22"/>
      <c r="V20" s="22"/>
      <c r="W20" s="22"/>
      <c r="X20" s="22"/>
      <c r="Y20" s="22"/>
      <c r="Z20" s="22"/>
      <c r="AA20" s="22"/>
      <c r="AB20" s="22"/>
      <c r="AC20" s="22"/>
      <c r="AD20" s="22"/>
      <c r="AE20" s="22"/>
      <c r="AF20" s="22"/>
      <c r="AG20" s="22"/>
      <c r="AH20" s="22"/>
      <c r="AI20" s="22"/>
    </row>
    <row r="21" spans="1:35" ht="30" customHeight="1">
      <c r="A21" s="94" t="s">
        <v>100</v>
      </c>
      <c r="B21" s="95" t="s">
        <v>86</v>
      </c>
      <c r="C21" s="96" t="s">
        <v>112</v>
      </c>
      <c r="D21" s="128" t="s">
        <v>106</v>
      </c>
      <c r="E21" s="63"/>
      <c r="F21" s="22"/>
      <c r="G21" s="22"/>
      <c r="H21" s="22"/>
      <c r="I21" s="22"/>
      <c r="J21" s="22"/>
      <c r="K21" s="18"/>
      <c r="L21" s="18"/>
      <c r="M21" s="22"/>
      <c r="N21" s="22"/>
      <c r="O21" s="22"/>
      <c r="P21" s="22"/>
      <c r="Q21" s="22"/>
      <c r="R21" s="22"/>
      <c r="S21" s="22"/>
      <c r="T21" s="22"/>
      <c r="U21" s="22"/>
      <c r="V21" s="22"/>
      <c r="W21" s="22"/>
      <c r="X21" s="22"/>
      <c r="Y21" s="22"/>
      <c r="Z21" s="22"/>
      <c r="AA21" s="22"/>
      <c r="AB21" s="22"/>
      <c r="AC21" s="22"/>
      <c r="AD21" s="22"/>
      <c r="AE21" s="22"/>
      <c r="AF21" s="22"/>
      <c r="AG21" s="22"/>
      <c r="AH21" s="22"/>
      <c r="AI21" s="22"/>
    </row>
    <row r="22" spans="1:35" ht="12" customHeight="1">
      <c r="A22" s="98">
        <f t="array" ref="A22">IFERROR(INDEX('03.Muestra'!$B$8:$B$17,SMALL(IF("Página Web"='03.Muestra'!$D$8:$D$17,ROW('03.Muestra'!$B$8:$B$17)-MIN(ROW('03.Muestra'!$D$8:$D$17))+1,""),ROW()-21)),"")</f>
        <v>1</v>
      </c>
      <c r="B22" s="129" t="str">
        <f t="array" ref="B22">IFERROR(INDEX('03.Muestra'!$C$8:$C$17,SMALL(IF("Página Web"='03.Muestra'!$D$8:$D$17,ROW('03.Muestra'!$C$8:$C$17)-MIN(ROW('03.Muestra'!$D$8:$D$17))+1,""),ROW()-21)),"")</f>
        <v>Home</v>
      </c>
      <c r="C22" s="130" t="str">
        <f t="array" ref="C22">IFERROR(INDEX('03.Muestra'!$F$8:$F$17,SMALL(IF("Página Web"='03.Muestra'!$D$8:$D$17,ROW('03.Muestra'!$F$8:$F$17)-MIN(ROW('03.Muestra'!$D$8:$D$17))+1,""),ROW()-21)),"")</f>
        <v>https://pigmentoayd.com/</v>
      </c>
      <c r="D22" s="103" t="str">
        <f t="shared" ref="D22:D31" si="4">IF(C22="","",$D$18)</f>
        <v>N/A</v>
      </c>
      <c r="E22" s="66" t="str">
        <f t="shared" ref="E22:E31" si="5">IF(D22&lt;&gt;"",IF(AND(B22&lt;&gt;"",C22&lt;&gt;""),"","ERR"),"")</f>
        <v/>
      </c>
      <c r="F22" s="104" t="s">
        <v>89</v>
      </c>
      <c r="G22" s="89" t="s">
        <v>98</v>
      </c>
      <c r="H22" s="84" t="s">
        <v>93</v>
      </c>
      <c r="I22" s="105" t="s">
        <v>91</v>
      </c>
      <c r="J22" s="106" t="s">
        <v>87</v>
      </c>
      <c r="K22" s="131" t="s">
        <v>97</v>
      </c>
      <c r="L22" s="18"/>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ht="12" customHeight="1">
      <c r="A23" s="98">
        <f t="array" ref="A23">IFERROR(INDEX('03.Muestra'!$B$8:$B$17,SMALL(IF("Página Web"='03.Muestra'!$D$8:$D$17,ROW('03.Muestra'!$B$8:$B$17)-MIN(ROW('03.Muestra'!$D$8:$D$17))+1,""),ROW()-21)),"")</f>
        <v>2</v>
      </c>
      <c r="B23" s="129" t="str">
        <f t="array" ref="B23">IFERROR(INDEX('03.Muestra'!$C$8:$C$17,SMALL(IF("Página Web"='03.Muestra'!$D$8:$D$17,ROW('03.Muestra'!$C$8:$C$17)-MIN(ROW('03.Muestra'!$D$8:$D$17))+1,""),ROW()-21)),"")</f>
        <v>Contacto</v>
      </c>
      <c r="C23" s="130" t="str">
        <f t="array" ref="C23">IFERROR(INDEX('03.Muestra'!$F$8:$F$17,SMALL(IF("Página Web"='03.Muestra'!$D$8:$D$17,ROW('03.Muestra'!$F$8:$F$17)-MIN(ROW('03.Muestra'!$D$8:$D$17))+1,""),ROW()-21)),"")</f>
        <v>https://pigmentoayd.com/contacto</v>
      </c>
      <c r="D23" s="103" t="str">
        <f t="shared" si="4"/>
        <v>N/A</v>
      </c>
      <c r="E23" s="66" t="str">
        <f t="shared" si="5"/>
        <v/>
      </c>
      <c r="F23" s="107">
        <f ca="1">COUNTIF($D22:INDIRECT("$D" &amp;  SUM(ROW()-1,'03.Muestra'!$D$20)-1),F22)</f>
        <v>0</v>
      </c>
      <c r="G23" s="107">
        <f ca="1">COUNTIF($D22:INDIRECT("$D" &amp;  SUM(ROW()-1,'03.Muestra'!$D$20)-1),G22)</f>
        <v>0</v>
      </c>
      <c r="H23" s="107">
        <f ca="1">COUNTIF($D22:INDIRECT("$D" &amp;  SUM(ROW()-1,'03.Muestra'!$D$20)-1),H22)</f>
        <v>3</v>
      </c>
      <c r="I23" s="107">
        <f ca="1">COUNTIF($D22:INDIRECT("$D" &amp;  SUM(ROW()-1,'03.Muestra'!$D$20)-1),I22)</f>
        <v>0</v>
      </c>
      <c r="J23" s="107">
        <f ca="1">COUNTIF($D22:INDIRECT("$D" &amp;  SUM(ROW()-1,'03.Muestra'!$D$20)-1),J22)</f>
        <v>0</v>
      </c>
      <c r="K23" s="132">
        <f ca="1">IF(COUNTIF('03.Muestra'!$D$8:$D$17,"Página Web")=0,0,COUNTBLANK($D22:INDIRECT("$D" &amp;  SUM(ROW()-1,COUNTIF('03.Muestra'!$D$8:$D$17,"Página Web"))-1)))</f>
        <v>0</v>
      </c>
      <c r="L23" s="18"/>
      <c r="M23" s="22"/>
      <c r="N23" s="22"/>
      <c r="O23" s="22"/>
      <c r="P23" s="22"/>
      <c r="Q23" s="22"/>
      <c r="R23" s="22"/>
      <c r="S23" s="22"/>
      <c r="T23" s="22"/>
      <c r="U23" s="22"/>
      <c r="V23" s="22"/>
      <c r="W23" s="22"/>
      <c r="X23" s="22"/>
      <c r="Y23" s="22"/>
      <c r="Z23" s="22"/>
      <c r="AA23" s="22"/>
      <c r="AB23" s="22"/>
      <c r="AC23" s="22"/>
      <c r="AD23" s="22"/>
      <c r="AE23" s="22"/>
      <c r="AF23" s="22"/>
      <c r="AG23" s="22"/>
      <c r="AH23" s="22"/>
      <c r="AI23" s="22"/>
    </row>
    <row r="24" spans="1:35" ht="12" customHeight="1">
      <c r="A24" s="98">
        <f t="array" ref="A24">IFERROR(INDEX('03.Muestra'!$B$8:$B$17,SMALL(IF("Página Web"='03.Muestra'!$D$8:$D$17,ROW('03.Muestra'!$B$8:$B$17)-MIN(ROW('03.Muestra'!$D$8:$D$17))+1,""),ROW()-21)),"")</f>
        <v>3</v>
      </c>
      <c r="B24" s="129" t="str">
        <f t="array" ref="B24">IFERROR(INDEX('03.Muestra'!$C$8:$C$17,SMALL(IF("Página Web"='03.Muestra'!$D$8:$D$17,ROW('03.Muestra'!$C$8:$C$17)-MIN(ROW('03.Muestra'!$D$8:$D$17))+1,""),ROW()-21)),"")</f>
        <v>Servicios</v>
      </c>
      <c r="C24" s="130" t="str">
        <f t="array" ref="C24">IFERROR(INDEX('03.Muestra'!$F$8:$F$17,SMALL(IF("Página Web"='03.Muestra'!$D$8:$D$17,ROW('03.Muestra'!$F$8:$F$17)-MIN(ROW('03.Muestra'!$D$8:$D$17))+1,""),ROW()-21)),"")</f>
        <v>https://pigmentoayd.com/servicios</v>
      </c>
      <c r="D24" s="103" t="str">
        <f t="shared" si="4"/>
        <v>N/A</v>
      </c>
      <c r="E24" s="66" t="str">
        <f t="shared" si="5"/>
        <v/>
      </c>
      <c r="F24" s="18"/>
      <c r="G24" s="18"/>
      <c r="H24" s="18"/>
      <c r="I24" s="18"/>
      <c r="J24" s="18"/>
      <c r="K24" s="18"/>
      <c r="L24" s="22"/>
      <c r="M24" s="22"/>
      <c r="N24" s="22"/>
      <c r="O24" s="22"/>
      <c r="P24" s="22"/>
      <c r="Q24" s="22"/>
      <c r="R24" s="22"/>
      <c r="S24" s="22"/>
      <c r="T24" s="22"/>
      <c r="U24" s="22"/>
      <c r="V24" s="22"/>
      <c r="W24" s="22"/>
      <c r="X24" s="22"/>
      <c r="Y24" s="22"/>
      <c r="Z24" s="22"/>
      <c r="AA24" s="22"/>
      <c r="AB24" s="22"/>
      <c r="AC24" s="22"/>
      <c r="AD24" s="22"/>
      <c r="AE24" s="22"/>
      <c r="AF24" s="22"/>
      <c r="AG24" s="22"/>
      <c r="AH24" s="22"/>
      <c r="AI24" s="22"/>
    </row>
    <row r="25" spans="1:35" ht="12" customHeight="1">
      <c r="A25" s="98" t="str">
        <f t="array" ref="A25">IFERROR(INDEX('03.Muestra'!$B$8:$B$17,SMALL(IF("Página Web"='03.Muestra'!$D$8:$D$17,ROW('03.Muestra'!$B$8:$B$17)-MIN(ROW('03.Muestra'!$D$8:$D$17))+1,""),ROW()-21)),"")</f>
        <v/>
      </c>
      <c r="B25" s="129" t="str">
        <f t="array" ref="B25">IFERROR(INDEX('03.Muestra'!$C$8:$C$17,SMALL(IF("Página Web"='03.Muestra'!$D$8:$D$17,ROW('03.Muestra'!$C$8:$C$17)-MIN(ROW('03.Muestra'!$D$8:$D$17))+1,""),ROW()-21)),"")</f>
        <v/>
      </c>
      <c r="C25" s="129" t="str">
        <f t="array" ref="C25">IFERROR(INDEX('03.Muestra'!$F$8:$F$17,SMALL(IF("Página Web"='03.Muestra'!$D$8:$D$17,ROW('03.Muestra'!$F$8:$F$17)-MIN(ROW('03.Muestra'!$D$8:$D$17))+1,""),ROW()-21)),"")</f>
        <v/>
      </c>
      <c r="D25" s="103" t="str">
        <f t="shared" si="4"/>
        <v/>
      </c>
      <c r="E25" s="66" t="str">
        <f t="shared" si="5"/>
        <v/>
      </c>
      <c r="F25" s="18"/>
      <c r="G25" s="18"/>
      <c r="H25" s="18"/>
      <c r="I25" s="18"/>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row>
    <row r="26" spans="1:35" ht="12" customHeight="1">
      <c r="A26" s="98" t="str">
        <f t="array" ref="A26">IFERROR(INDEX('03.Muestra'!$B$8:$B$17,SMALL(IF("Página Web"='03.Muestra'!$D$8:$D$17,ROW('03.Muestra'!$B$8:$B$17)-MIN(ROW('03.Muestra'!$D$8:$D$17))+1,""),ROW()-21)),"")</f>
        <v/>
      </c>
      <c r="B26" s="129" t="str">
        <f t="array" ref="B26">IFERROR(INDEX('03.Muestra'!$C$8:$C$17,SMALL(IF("Página Web"='03.Muestra'!$D$8:$D$17,ROW('03.Muestra'!$C$8:$C$17)-MIN(ROW('03.Muestra'!$D$8:$D$17))+1,""),ROW()-21)),"")</f>
        <v/>
      </c>
      <c r="C26" s="129" t="str">
        <f t="array" ref="C26">IFERROR(INDEX('03.Muestra'!$F$8:$F$17,SMALL(IF("Página Web"='03.Muestra'!$D$8:$D$17,ROW('03.Muestra'!$F$8:$F$17)-MIN(ROW('03.Muestra'!$D$8:$D$17))+1,""),ROW()-21)),"")</f>
        <v/>
      </c>
      <c r="D26" s="103" t="str">
        <f t="shared" si="4"/>
        <v/>
      </c>
      <c r="E26" s="66" t="str">
        <f t="shared" si="5"/>
        <v/>
      </c>
      <c r="F26" s="65"/>
      <c r="G26" s="18"/>
      <c r="H26" s="18"/>
      <c r="I26" s="18"/>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row>
    <row r="27" spans="1:35" ht="12" customHeight="1">
      <c r="A27" s="98" t="str">
        <f t="array" ref="A27">IFERROR(INDEX('03.Muestra'!$B$8:$B$17,SMALL(IF("Página Web"='03.Muestra'!$D$8:$D$17,ROW('03.Muestra'!$B$8:$B$17)-MIN(ROW('03.Muestra'!$D$8:$D$17))+1,""),ROW()-21)),"")</f>
        <v/>
      </c>
      <c r="B27" s="129" t="str">
        <f t="array" ref="B27">IFERROR(INDEX('03.Muestra'!$C$8:$C$17,SMALL(IF("Página Web"='03.Muestra'!$D$8:$D$17,ROW('03.Muestra'!$C$8:$C$17)-MIN(ROW('03.Muestra'!$D$8:$D$17))+1,""),ROW()-21)),"")</f>
        <v/>
      </c>
      <c r="C27" s="129" t="str">
        <f t="array" ref="C27">IFERROR(INDEX('03.Muestra'!$F$8:$F$17,SMALL(IF("Página Web"='03.Muestra'!$D$8:$D$17,ROW('03.Muestra'!$F$8:$F$17)-MIN(ROW('03.Muestra'!$D$8:$D$17))+1,""),ROW()-21)),"")</f>
        <v/>
      </c>
      <c r="D27" s="103" t="str">
        <f t="shared" si="4"/>
        <v/>
      </c>
      <c r="E27" s="66" t="str">
        <f t="shared" si="5"/>
        <v/>
      </c>
      <c r="F27" s="18"/>
      <c r="G27" s="18"/>
      <c r="H27" s="18"/>
      <c r="I27" s="18"/>
      <c r="J27" s="22"/>
      <c r="K27" s="22"/>
      <c r="L27" s="22"/>
      <c r="M27" s="22"/>
      <c r="N27" s="22"/>
      <c r="O27" s="22"/>
      <c r="P27" s="22"/>
      <c r="Q27" s="22"/>
      <c r="R27" s="22"/>
      <c r="S27" s="22"/>
      <c r="T27" s="22"/>
      <c r="U27" s="22"/>
      <c r="V27" s="22"/>
      <c r="W27" s="22"/>
      <c r="X27" s="22"/>
      <c r="Y27" s="22"/>
      <c r="Z27" s="22"/>
      <c r="AA27" s="22"/>
      <c r="AB27" s="22"/>
      <c r="AC27" s="22"/>
      <c r="AD27" s="18"/>
      <c r="AE27" s="22"/>
      <c r="AF27" s="22"/>
      <c r="AG27" s="22"/>
      <c r="AH27" s="22"/>
      <c r="AI27" s="22"/>
    </row>
    <row r="28" spans="1:35" ht="12" customHeight="1">
      <c r="A28" s="98" t="str">
        <f t="array" ref="A28">IFERROR(INDEX('03.Muestra'!$B$8:$B$17,SMALL(IF("Página Web"='03.Muestra'!$D$8:$D$17,ROW('03.Muestra'!$B$8:$B$17)-MIN(ROW('03.Muestra'!$D$8:$D$17))+1,""),ROW()-21)),"")</f>
        <v/>
      </c>
      <c r="B28" s="129" t="str">
        <f t="array" ref="B28">IFERROR(INDEX('03.Muestra'!$C$8:$C$17,SMALL(IF("Página Web"='03.Muestra'!$D$8:$D$17,ROW('03.Muestra'!$C$8:$C$17)-MIN(ROW('03.Muestra'!$D$8:$D$17))+1,""),ROW()-21)),"")</f>
        <v/>
      </c>
      <c r="C28" s="129" t="str">
        <f t="array" ref="C28">IFERROR(INDEX('03.Muestra'!$F$8:$F$17,SMALL(IF("Página Web"='03.Muestra'!$D$8:$D$17,ROW('03.Muestra'!$F$8:$F$17)-MIN(ROW('03.Muestra'!$D$8:$D$17))+1,""),ROW()-21)),"")</f>
        <v/>
      </c>
      <c r="D28" s="103" t="str">
        <f t="shared" si="4"/>
        <v/>
      </c>
      <c r="E28" s="66" t="str">
        <f t="shared" si="5"/>
        <v/>
      </c>
      <c r="F28" s="18"/>
      <c r="G28" s="18"/>
      <c r="H28" s="18"/>
      <c r="I28" s="18"/>
      <c r="J28" s="18"/>
      <c r="K28" s="22"/>
      <c r="L28" s="83"/>
      <c r="M28" s="22"/>
      <c r="N28" s="22"/>
      <c r="O28" s="22"/>
      <c r="P28" s="22"/>
      <c r="Q28" s="22"/>
      <c r="R28" s="22"/>
      <c r="S28" s="22"/>
      <c r="T28" s="22"/>
      <c r="U28" s="22"/>
      <c r="V28" s="22"/>
      <c r="W28" s="22"/>
      <c r="X28" s="22"/>
      <c r="Y28" s="22"/>
      <c r="Z28" s="22"/>
      <c r="AA28" s="22"/>
      <c r="AB28" s="22"/>
      <c r="AC28" s="22"/>
      <c r="AD28" s="18"/>
      <c r="AE28" s="22"/>
      <c r="AF28" s="22"/>
      <c r="AG28" s="22"/>
      <c r="AH28" s="22"/>
      <c r="AI28" s="22"/>
    </row>
    <row r="29" spans="1:35" ht="12" customHeight="1">
      <c r="A29" s="98" t="str">
        <f t="array" ref="A29">IFERROR(INDEX('03.Muestra'!$B$8:$B$17,SMALL(IF("Página Web"='03.Muestra'!$D$8:$D$17,ROW('03.Muestra'!$B$8:$B$17)-MIN(ROW('03.Muestra'!$D$8:$D$17))+1,""),ROW()-21)),"")</f>
        <v/>
      </c>
      <c r="B29" s="129" t="str">
        <f t="array" ref="B29">IFERROR(INDEX('03.Muestra'!$C$8:$C$17,SMALL(IF("Página Web"='03.Muestra'!$D$8:$D$17,ROW('03.Muestra'!$C$8:$C$17)-MIN(ROW('03.Muestra'!$D$8:$D$17))+1,""),ROW()-21)),"")</f>
        <v/>
      </c>
      <c r="C29" s="129" t="str">
        <f t="array" ref="C29">IFERROR(INDEX('03.Muestra'!$F$8:$F$17,SMALL(IF("Página Web"='03.Muestra'!$D$8:$D$17,ROW('03.Muestra'!$F$8:$F$17)-MIN(ROW('03.Muestra'!$D$8:$D$17))+1,""),ROW()-21)),"")</f>
        <v/>
      </c>
      <c r="D29" s="103" t="str">
        <f t="shared" si="4"/>
        <v/>
      </c>
      <c r="E29" s="66" t="str">
        <f t="shared" si="5"/>
        <v/>
      </c>
      <c r="F29" s="18"/>
      <c r="G29" s="18"/>
      <c r="H29" s="18"/>
      <c r="I29" s="18"/>
      <c r="J29" s="18"/>
      <c r="K29" s="18"/>
      <c r="L29" s="18"/>
      <c r="M29" s="22"/>
      <c r="N29" s="22"/>
      <c r="O29" s="22"/>
      <c r="P29" s="22"/>
      <c r="Q29" s="22"/>
      <c r="R29" s="22"/>
      <c r="S29" s="22"/>
      <c r="T29" s="22"/>
      <c r="U29" s="22"/>
      <c r="V29" s="22"/>
      <c r="W29" s="22"/>
      <c r="X29" s="22"/>
      <c r="Y29" s="22"/>
      <c r="Z29" s="22"/>
      <c r="AA29" s="22"/>
      <c r="AB29" s="22"/>
      <c r="AC29" s="22"/>
      <c r="AD29" s="18"/>
      <c r="AE29" s="22"/>
      <c r="AF29" s="22"/>
      <c r="AG29" s="22"/>
      <c r="AH29" s="22"/>
      <c r="AI29" s="22"/>
    </row>
    <row r="30" spans="1:35" ht="12" customHeight="1">
      <c r="A30" s="98" t="str">
        <f t="array" ref="A30">IFERROR(INDEX('03.Muestra'!$B$8:$B$17,SMALL(IF("Página Web"='03.Muestra'!$D$8:$D$17,ROW('03.Muestra'!$B$8:$B$17)-MIN(ROW('03.Muestra'!$D$8:$D$17))+1,""),ROW()-21)),"")</f>
        <v/>
      </c>
      <c r="B30" s="129" t="str">
        <f t="array" ref="B30">IFERROR(INDEX('03.Muestra'!$C$8:$C$17,SMALL(IF("Página Web"='03.Muestra'!$D$8:$D$17,ROW('03.Muestra'!$C$8:$C$17)-MIN(ROW('03.Muestra'!$D$8:$D$17))+1,""),ROW()-21)),"")</f>
        <v/>
      </c>
      <c r="C30" s="129" t="str">
        <f t="array" ref="C30">IFERROR(INDEX('03.Muestra'!$F$8:$F$17,SMALL(IF("Página Web"='03.Muestra'!$D$8:$D$17,ROW('03.Muestra'!$F$8:$F$17)-MIN(ROW('03.Muestra'!$D$8:$D$17))+1,""),ROW()-21)),"")</f>
        <v/>
      </c>
      <c r="D30" s="103" t="str">
        <f t="shared" si="4"/>
        <v/>
      </c>
      <c r="E30" s="66" t="str">
        <f t="shared" si="5"/>
        <v/>
      </c>
      <c r="F30" s="18"/>
      <c r="G30" s="18"/>
      <c r="H30" s="18"/>
      <c r="I30" s="18"/>
      <c r="J30" s="18"/>
      <c r="K30" s="22"/>
      <c r="L30" s="22"/>
      <c r="M30" s="22"/>
      <c r="N30" s="22"/>
      <c r="O30" s="22"/>
      <c r="P30" s="22"/>
      <c r="Q30" s="18"/>
      <c r="R30" s="18"/>
      <c r="S30" s="18"/>
      <c r="T30" s="18"/>
      <c r="U30" s="18"/>
      <c r="V30" s="22"/>
      <c r="W30" s="22"/>
      <c r="X30" s="22"/>
      <c r="Y30" s="22"/>
      <c r="Z30" s="22"/>
      <c r="AA30" s="22"/>
      <c r="AB30" s="22"/>
      <c r="AC30" s="22"/>
      <c r="AD30" s="18"/>
      <c r="AE30" s="22"/>
      <c r="AF30" s="22"/>
      <c r="AG30" s="22"/>
      <c r="AH30" s="22"/>
      <c r="AI30" s="22"/>
    </row>
    <row r="31" spans="1:35" ht="12" customHeight="1">
      <c r="A31" s="98" t="str">
        <f t="array" ref="A31">IFERROR(INDEX('03.Muestra'!$B$8:$B$17,SMALL(IF("Página Web"='03.Muestra'!$D$8:$D$17,ROW('03.Muestra'!$B$8:$B$17)-MIN(ROW('03.Muestra'!$D$8:$D$17))+1,""),ROW()-21)),"")</f>
        <v/>
      </c>
      <c r="B31" s="129" t="str">
        <f t="array" ref="B31">IFERROR(INDEX('03.Muestra'!$C$8:$C$17,SMALL(IF("Página Web"='03.Muestra'!$D$8:$D$17,ROW('03.Muestra'!$C$8:$C$17)-MIN(ROW('03.Muestra'!$D$8:$D$17))+1,""),ROW()-21)),"")</f>
        <v/>
      </c>
      <c r="C31" s="129" t="str">
        <f t="array" ref="C31">IFERROR(INDEX('03.Muestra'!$F$8:$F$17,SMALL(IF("Página Web"='03.Muestra'!$D$8:$D$17,ROW('03.Muestra'!$F$8:$F$17)-MIN(ROW('03.Muestra'!$D$8:$D$17))+1,""),ROW()-21)),"")</f>
        <v/>
      </c>
      <c r="D31" s="103" t="str">
        <f t="shared" si="4"/>
        <v/>
      </c>
      <c r="E31" s="66" t="str">
        <f t="shared" si="5"/>
        <v/>
      </c>
      <c r="F31" s="18"/>
      <c r="G31" s="18"/>
      <c r="H31" s="18"/>
      <c r="I31" s="18"/>
      <c r="J31" s="18"/>
      <c r="K31" s="22"/>
      <c r="L31" s="22"/>
      <c r="M31" s="22"/>
      <c r="N31" s="18"/>
      <c r="O31" s="18"/>
      <c r="P31" s="18"/>
      <c r="Q31" s="18"/>
      <c r="R31" s="18"/>
      <c r="S31" s="18"/>
      <c r="T31" s="18"/>
      <c r="U31" s="18"/>
      <c r="V31" s="22"/>
      <c r="W31" s="22"/>
      <c r="X31" s="22"/>
      <c r="Y31" s="22"/>
      <c r="Z31" s="22"/>
      <c r="AA31" s="22"/>
      <c r="AB31" s="22"/>
      <c r="AC31" s="22"/>
      <c r="AD31" s="18"/>
      <c r="AE31" s="22"/>
      <c r="AF31" s="22"/>
      <c r="AG31" s="22"/>
      <c r="AH31" s="22"/>
      <c r="AI31" s="22"/>
    </row>
    <row r="32" spans="1:35" ht="12" customHeight="1">
      <c r="A32" s="63"/>
      <c r="B32" s="133"/>
      <c r="C32" s="133"/>
      <c r="D32" s="134"/>
      <c r="E32" s="66"/>
      <c r="F32" s="18"/>
      <c r="G32" s="18"/>
      <c r="H32" s="18"/>
      <c r="I32" s="18"/>
      <c r="J32" s="18"/>
      <c r="K32" s="22"/>
      <c r="L32" s="22"/>
      <c r="M32" s="22"/>
      <c r="N32" s="18"/>
      <c r="O32" s="18"/>
      <c r="P32" s="18"/>
      <c r="Q32" s="18"/>
      <c r="R32" s="18"/>
      <c r="S32" s="18"/>
      <c r="T32" s="18"/>
      <c r="U32" s="18"/>
      <c r="V32" s="22"/>
      <c r="W32" s="22"/>
      <c r="X32" s="22"/>
      <c r="Y32" s="22"/>
      <c r="Z32" s="22"/>
      <c r="AA32" s="22"/>
      <c r="AB32" s="22"/>
      <c r="AC32" s="22"/>
      <c r="AD32" s="18"/>
      <c r="AE32" s="22"/>
      <c r="AF32" s="22"/>
      <c r="AG32" s="22"/>
      <c r="AH32" s="22"/>
      <c r="AI32" s="22"/>
    </row>
    <row r="33" spans="1:35" ht="12" customHeight="1">
      <c r="A33" s="63"/>
      <c r="B33" s="133"/>
      <c r="C33" s="133"/>
      <c r="D33" s="134"/>
      <c r="E33" s="66"/>
      <c r="F33" s="18"/>
      <c r="G33" s="18"/>
      <c r="H33" s="18"/>
      <c r="I33" s="18"/>
      <c r="J33" s="18"/>
      <c r="K33" s="22"/>
      <c r="L33" s="22"/>
      <c r="M33" s="22"/>
      <c r="N33" s="18"/>
      <c r="O33" s="18"/>
      <c r="P33" s="18"/>
      <c r="Q33" s="18"/>
      <c r="R33" s="18"/>
      <c r="S33" s="18"/>
      <c r="T33" s="18"/>
      <c r="U33" s="18"/>
      <c r="V33" s="22"/>
      <c r="W33" s="22"/>
      <c r="X33" s="22"/>
      <c r="Y33" s="22"/>
      <c r="Z33" s="22"/>
      <c r="AA33" s="22"/>
      <c r="AB33" s="22"/>
      <c r="AC33" s="22"/>
      <c r="AD33" s="18"/>
      <c r="AE33" s="22"/>
      <c r="AF33" s="22"/>
      <c r="AG33" s="22"/>
      <c r="AH33" s="22"/>
      <c r="AI33" s="22"/>
    </row>
    <row r="34" spans="1:35" ht="12.75" customHeight="1">
      <c r="A34" s="111"/>
      <c r="B34" s="112"/>
      <c r="C34" s="111"/>
      <c r="D34" s="135"/>
      <c r="E34" s="66"/>
      <c r="F34" s="18"/>
      <c r="G34" s="18"/>
      <c r="H34" s="18"/>
      <c r="I34" s="18"/>
      <c r="J34" s="18"/>
      <c r="K34" s="22"/>
      <c r="L34" s="22"/>
      <c r="M34" s="22"/>
      <c r="N34" s="18"/>
      <c r="O34" s="18"/>
      <c r="P34" s="18"/>
      <c r="Q34" s="18"/>
      <c r="R34" s="18"/>
      <c r="S34" s="18"/>
      <c r="T34" s="18"/>
      <c r="U34" s="18"/>
      <c r="V34" s="22"/>
      <c r="W34" s="22"/>
      <c r="X34" s="22"/>
      <c r="Y34" s="22"/>
      <c r="Z34" s="22"/>
      <c r="AA34" s="22"/>
      <c r="AB34" s="22"/>
      <c r="AC34" s="22"/>
      <c r="AD34" s="18"/>
      <c r="AE34" s="22"/>
      <c r="AF34" s="22"/>
      <c r="AG34" s="22"/>
      <c r="AH34" s="22"/>
      <c r="AI34" s="22"/>
    </row>
    <row r="35" spans="1:35" ht="15.75" customHeight="1">
      <c r="A35" s="109"/>
      <c r="B35" s="109"/>
      <c r="C35" s="109"/>
      <c r="D35" s="136"/>
      <c r="E35" s="66"/>
      <c r="F35" s="92"/>
      <c r="G35" s="18"/>
      <c r="H35" s="18"/>
      <c r="I35" s="18"/>
      <c r="J35" s="18"/>
      <c r="K35" s="22"/>
      <c r="L35" s="22"/>
      <c r="M35" s="22"/>
      <c r="N35" s="18"/>
      <c r="O35" s="18"/>
      <c r="P35" s="18"/>
      <c r="Q35" s="18"/>
      <c r="R35" s="18"/>
      <c r="S35" s="18"/>
      <c r="T35" s="18"/>
      <c r="U35" s="18"/>
      <c r="V35" s="22"/>
      <c r="W35" s="22"/>
      <c r="X35" s="22"/>
      <c r="Y35" s="22"/>
      <c r="Z35" s="22"/>
      <c r="AA35" s="22"/>
      <c r="AB35" s="22"/>
      <c r="AC35" s="22"/>
      <c r="AD35" s="18"/>
      <c r="AE35" s="22"/>
      <c r="AF35" s="22"/>
      <c r="AG35" s="22"/>
      <c r="AH35" s="22"/>
      <c r="AI35" s="22"/>
    </row>
    <row r="36" spans="1:35" ht="12" customHeight="1">
      <c r="A36" s="22"/>
      <c r="B36" s="18"/>
      <c r="C36" s="18"/>
      <c r="D36" s="127"/>
      <c r="E36" s="66"/>
      <c r="F36" s="18"/>
      <c r="G36" s="18"/>
      <c r="H36" s="18"/>
      <c r="I36" s="18"/>
      <c r="J36" s="18"/>
      <c r="K36" s="18"/>
      <c r="L36" s="18"/>
      <c r="M36" s="22"/>
      <c r="N36" s="22"/>
      <c r="O36" s="22"/>
      <c r="P36" s="22"/>
      <c r="Q36" s="18"/>
      <c r="R36" s="18"/>
      <c r="S36" s="22"/>
      <c r="T36" s="18"/>
      <c r="U36" s="18"/>
      <c r="V36" s="18"/>
      <c r="W36" s="18"/>
      <c r="X36" s="18"/>
      <c r="Y36" s="18"/>
      <c r="Z36" s="22"/>
      <c r="AA36" s="22"/>
      <c r="AB36" s="22"/>
      <c r="AC36" s="22"/>
      <c r="AD36" s="22"/>
      <c r="AE36" s="22"/>
      <c r="AF36" s="22"/>
      <c r="AG36" s="22"/>
      <c r="AH36" s="22"/>
      <c r="AI36" s="22"/>
    </row>
    <row r="37" spans="1:35" ht="12" customHeight="1">
      <c r="A37" s="22"/>
      <c r="B37" s="18"/>
      <c r="C37" s="18"/>
      <c r="D37" s="127"/>
      <c r="E37" s="100"/>
      <c r="F37" s="18"/>
      <c r="G37" s="18"/>
      <c r="H37" s="18"/>
      <c r="I37" s="18"/>
      <c r="J37" s="18"/>
      <c r="K37" s="18"/>
      <c r="L37" s="18"/>
      <c r="M37" s="18"/>
      <c r="N37" s="18"/>
      <c r="O37" s="18"/>
      <c r="P37" s="18"/>
      <c r="Q37" s="18"/>
      <c r="R37" s="18"/>
      <c r="S37" s="22"/>
      <c r="T37" s="18"/>
      <c r="U37" s="18"/>
      <c r="V37" s="18"/>
      <c r="W37" s="18"/>
      <c r="X37" s="18"/>
      <c r="Y37" s="18"/>
      <c r="Z37" s="22"/>
      <c r="AA37" s="22"/>
      <c r="AB37" s="22"/>
      <c r="AC37" s="22"/>
      <c r="AD37" s="22"/>
      <c r="AE37" s="22"/>
      <c r="AF37" s="22"/>
      <c r="AG37" s="22"/>
      <c r="AH37" s="22"/>
      <c r="AI37" s="22"/>
    </row>
    <row r="38" spans="1:35" ht="32.25" customHeight="1">
      <c r="A38" s="94" t="s">
        <v>100</v>
      </c>
      <c r="B38" s="95" t="s">
        <v>86</v>
      </c>
      <c r="C38" s="96" t="s">
        <v>113</v>
      </c>
      <c r="D38" s="128" t="s">
        <v>106</v>
      </c>
      <c r="E38" s="114"/>
      <c r="F38" s="22"/>
      <c r="G38" s="22"/>
      <c r="H38" s="22"/>
      <c r="I38" s="22"/>
      <c r="J38" s="22"/>
      <c r="K38" s="108"/>
      <c r="L38" s="18"/>
      <c r="M38" s="18"/>
      <c r="N38" s="18"/>
      <c r="O38" s="18"/>
      <c r="P38" s="18"/>
      <c r="Q38" s="18"/>
      <c r="R38" s="18"/>
      <c r="S38" s="22"/>
      <c r="T38" s="18"/>
      <c r="U38" s="18"/>
      <c r="V38" s="18"/>
      <c r="W38" s="18"/>
      <c r="X38" s="18"/>
      <c r="Y38" s="18"/>
      <c r="Z38" s="22"/>
      <c r="AA38" s="22"/>
      <c r="AB38" s="22"/>
      <c r="AC38" s="22"/>
      <c r="AD38" s="22"/>
      <c r="AE38" s="22"/>
      <c r="AF38" s="22"/>
      <c r="AG38" s="22"/>
      <c r="AH38" s="22"/>
      <c r="AI38" s="22"/>
    </row>
    <row r="39" spans="1:35" ht="12" customHeight="1">
      <c r="A39" s="98">
        <f t="array" ref="A39">IFERROR(INDEX('03.Muestra'!$B$8:$B$17,SMALL(IF("Página Web"='03.Muestra'!$D$8:$D$17,ROW('03.Muestra'!$B$8:$B$17)-MIN(ROW('03.Muestra'!$D$8:$D$17))+1,""),ROW()-38)),"")</f>
        <v>1</v>
      </c>
      <c r="B39" s="129" t="str">
        <f t="array" ref="B39">IFERROR(INDEX('03.Muestra'!$C$8:$C$17,SMALL(IF("Página Web"='03.Muestra'!$D$8:$D$17,ROW('03.Muestra'!$C$8:$C$17)-MIN(ROW('03.Muestra'!$D$8:$D$17))+1,""),ROW()-38)),"")</f>
        <v>Home</v>
      </c>
      <c r="C39" s="130" t="str">
        <f t="array" ref="C39">IFERROR(INDEX('03.Muestra'!$F$8:$F$17,SMALL(IF("Página Web"='03.Muestra'!$D$8:$D$17,ROW('03.Muestra'!$F$8:$F$17)-MIN(ROW('03.Muestra'!$D$8:$D$17))+1,""),ROW()-38)),"")</f>
        <v>https://pigmentoayd.com/</v>
      </c>
      <c r="D39" s="103" t="str">
        <f t="shared" ref="D39:D48" si="6">IF(C39="","",$D$18)</f>
        <v>N/A</v>
      </c>
      <c r="E39" s="66" t="str">
        <f t="shared" ref="E39:E48" si="7">IF(D39&lt;&gt;"",IF(AND(B39&lt;&gt;"",C39&lt;&gt;""),"","ERR"),"")</f>
        <v/>
      </c>
      <c r="F39" s="104" t="s">
        <v>89</v>
      </c>
      <c r="G39" s="89" t="s">
        <v>98</v>
      </c>
      <c r="H39" s="84" t="s">
        <v>93</v>
      </c>
      <c r="I39" s="105" t="s">
        <v>91</v>
      </c>
      <c r="J39" s="106" t="s">
        <v>87</v>
      </c>
      <c r="K39" s="137" t="s">
        <v>97</v>
      </c>
      <c r="L39" s="18"/>
      <c r="M39" s="18"/>
      <c r="N39" s="18"/>
      <c r="O39" s="18"/>
      <c r="P39" s="18"/>
      <c r="Q39" s="18"/>
      <c r="R39" s="18"/>
      <c r="S39" s="22"/>
      <c r="T39" s="18"/>
      <c r="U39" s="18"/>
      <c r="V39" s="18"/>
      <c r="W39" s="18"/>
      <c r="X39" s="18"/>
      <c r="Y39" s="18"/>
      <c r="Z39" s="22"/>
      <c r="AA39" s="22"/>
      <c r="AB39" s="22"/>
      <c r="AC39" s="22"/>
      <c r="AD39" s="22"/>
      <c r="AE39" s="22"/>
      <c r="AF39" s="22"/>
      <c r="AG39" s="22"/>
      <c r="AH39" s="22"/>
      <c r="AI39" s="22"/>
    </row>
    <row r="40" spans="1:35" ht="12" customHeight="1">
      <c r="A40" s="98">
        <f t="array" ref="A40">IFERROR(INDEX('03.Muestra'!$B$8:$B$17,SMALL(IF("Página Web"='03.Muestra'!$D$8:$D$17,ROW('03.Muestra'!$B$8:$B$17)-MIN(ROW('03.Muestra'!$D$8:$D$17))+1,""),ROW()-38)),"")</f>
        <v>2</v>
      </c>
      <c r="B40" s="129" t="str">
        <f t="array" ref="B40">IFERROR(INDEX('03.Muestra'!$C$8:$C$17,SMALL(IF("Página Web"='03.Muestra'!$D$8:$D$17,ROW('03.Muestra'!$C$8:$C$17)-MIN(ROW('03.Muestra'!$D$8:$D$17))+1,""),ROW()-38)),"")</f>
        <v>Contacto</v>
      </c>
      <c r="C40" s="130" t="str">
        <f t="array" ref="C40">IFERROR(INDEX('03.Muestra'!$F$8:$F$17,SMALL(IF("Página Web"='03.Muestra'!$D$8:$D$17,ROW('03.Muestra'!$F$8:$F$17)-MIN(ROW('03.Muestra'!$D$8:$D$17))+1,""),ROW()-38)),"")</f>
        <v>https://pigmentoayd.com/contacto</v>
      </c>
      <c r="D40" s="103" t="str">
        <f t="shared" si="6"/>
        <v>N/A</v>
      </c>
      <c r="E40" s="66" t="str">
        <f t="shared" si="7"/>
        <v/>
      </c>
      <c r="F40" s="107">
        <f ca="1">COUNTIF($D39:INDIRECT("$D" &amp;  SUM(ROW()-1,'03.Muestra'!$D$20)-1),F39)</f>
        <v>0</v>
      </c>
      <c r="G40" s="107">
        <f ca="1">COUNTIF($D39:INDIRECT("$D" &amp;  SUM(ROW()-1,'03.Muestra'!$D$20)-1),G39)</f>
        <v>0</v>
      </c>
      <c r="H40" s="107">
        <f ca="1">COUNTIF($D39:INDIRECT("$D" &amp;  SUM(ROW()-1,'03.Muestra'!$D$20)-1),H39)</f>
        <v>3</v>
      </c>
      <c r="I40" s="107">
        <f ca="1">COUNTIF($D39:INDIRECT("$D" &amp;  SUM(ROW()-1,'03.Muestra'!$D$20)-1),I39)</f>
        <v>0</v>
      </c>
      <c r="J40" s="107">
        <f ca="1">COUNTIF($D39:INDIRECT("$D" &amp;  SUM(ROW()-1,'03.Muestra'!$D$20)-1),J39)</f>
        <v>0</v>
      </c>
      <c r="K40" s="138">
        <f ca="1">IF(COUNTIF('03.Muestra'!$D$8:$D$17,"Página Web")=0,0,COUNTBLANK($D39:INDIRECT("$D" &amp;  SUM(ROW()-1,COUNTIF('03.Muestra'!$D$8:$D$17,"Página Web"))-1)))</f>
        <v>0</v>
      </c>
      <c r="L40" s="18"/>
      <c r="M40" s="18"/>
      <c r="N40" s="18"/>
      <c r="O40" s="18"/>
      <c r="P40" s="18"/>
      <c r="Q40" s="18"/>
      <c r="R40" s="18"/>
      <c r="S40" s="22"/>
      <c r="T40" s="18"/>
      <c r="U40" s="18"/>
      <c r="V40" s="18"/>
      <c r="W40" s="18"/>
      <c r="X40" s="18"/>
      <c r="Y40" s="18"/>
      <c r="Z40" s="22"/>
      <c r="AA40" s="22"/>
      <c r="AB40" s="22"/>
      <c r="AC40" s="22"/>
      <c r="AD40" s="22"/>
      <c r="AE40" s="22"/>
      <c r="AF40" s="22"/>
      <c r="AG40" s="22"/>
      <c r="AH40" s="22"/>
      <c r="AI40" s="22"/>
    </row>
    <row r="41" spans="1:35" ht="12" customHeight="1">
      <c r="A41" s="98">
        <f t="array" ref="A41">IFERROR(INDEX('03.Muestra'!$B$8:$B$17,SMALL(IF("Página Web"='03.Muestra'!$D$8:$D$17,ROW('03.Muestra'!$B$8:$B$17)-MIN(ROW('03.Muestra'!$D$8:$D$17))+1,""),ROW()-38)),"")</f>
        <v>3</v>
      </c>
      <c r="B41" s="129" t="str">
        <f t="array" ref="B41">IFERROR(INDEX('03.Muestra'!$C$8:$C$17,SMALL(IF("Página Web"='03.Muestra'!$D$8:$D$17,ROW('03.Muestra'!$C$8:$C$17)-MIN(ROW('03.Muestra'!$D$8:$D$17))+1,""),ROW()-38)),"")</f>
        <v>Servicios</v>
      </c>
      <c r="C41" s="130" t="str">
        <f t="array" ref="C41">IFERROR(INDEX('03.Muestra'!$F$8:$F$17,SMALL(IF("Página Web"='03.Muestra'!$D$8:$D$17,ROW('03.Muestra'!$F$8:$F$17)-MIN(ROW('03.Muestra'!$D$8:$D$17))+1,""),ROW()-38)),"")</f>
        <v>https://pigmentoayd.com/servicios</v>
      </c>
      <c r="D41" s="103" t="str">
        <f t="shared" si="6"/>
        <v>N/A</v>
      </c>
      <c r="E41" s="66" t="str">
        <f t="shared" si="7"/>
        <v/>
      </c>
      <c r="F41" s="22"/>
      <c r="G41" s="18"/>
      <c r="H41" s="18"/>
      <c r="I41" s="18"/>
      <c r="J41" s="18"/>
      <c r="K41" s="108"/>
      <c r="L41" s="18"/>
      <c r="M41" s="18"/>
      <c r="N41" s="18"/>
      <c r="O41" s="18"/>
      <c r="P41" s="18"/>
      <c r="Q41" s="18"/>
      <c r="R41" s="18"/>
      <c r="S41" s="22"/>
      <c r="T41" s="18"/>
      <c r="U41" s="18"/>
      <c r="V41" s="18"/>
      <c r="W41" s="18"/>
      <c r="X41" s="18"/>
      <c r="Y41" s="18"/>
      <c r="Z41" s="22"/>
      <c r="AA41" s="22"/>
      <c r="AB41" s="22"/>
      <c r="AC41" s="22"/>
      <c r="AD41" s="22"/>
      <c r="AE41" s="22"/>
      <c r="AF41" s="22"/>
      <c r="AG41" s="22"/>
      <c r="AH41" s="22"/>
      <c r="AI41" s="22"/>
    </row>
    <row r="42" spans="1:35" ht="12" customHeight="1">
      <c r="A42" s="98" t="str">
        <f t="array" ref="A42">IFERROR(INDEX('03.Muestra'!$B$8:$B$17,SMALL(IF("Página Web"='03.Muestra'!$D$8:$D$17,ROW('03.Muestra'!$B$8:$B$17)-MIN(ROW('03.Muestra'!$D$8:$D$17))+1,""),ROW()-38)),"")</f>
        <v/>
      </c>
      <c r="B42" s="129" t="str">
        <f t="array" ref="B42">IFERROR(INDEX('03.Muestra'!$C$8:$C$17,SMALL(IF("Página Web"='03.Muestra'!$D$8:$D$17,ROW('03.Muestra'!$C$8:$C$17)-MIN(ROW('03.Muestra'!$D$8:$D$17))+1,""),ROW()-38)),"")</f>
        <v/>
      </c>
      <c r="C42" s="129" t="str">
        <f t="array" ref="C42">IFERROR(INDEX('03.Muestra'!$F$8:$F$17,SMALL(IF("Página Web"='03.Muestra'!$D$8:$D$17,ROW('03.Muestra'!$F$8:$F$17)-MIN(ROW('03.Muestra'!$D$8:$D$17))+1,""),ROW()-38)),"")</f>
        <v/>
      </c>
      <c r="D42" s="103" t="str">
        <f t="shared" si="6"/>
        <v/>
      </c>
      <c r="E42" s="66" t="str">
        <f t="shared" si="7"/>
        <v/>
      </c>
      <c r="F42" s="22"/>
      <c r="G42" s="18"/>
      <c r="H42" s="18"/>
      <c r="I42" s="18"/>
      <c r="J42" s="18"/>
      <c r="K42" s="108"/>
      <c r="L42" s="18"/>
      <c r="M42" s="18"/>
      <c r="N42" s="18"/>
      <c r="O42" s="18"/>
      <c r="P42" s="18"/>
      <c r="Q42" s="18"/>
      <c r="R42" s="18"/>
      <c r="S42" s="22"/>
      <c r="T42" s="18"/>
      <c r="U42" s="18"/>
      <c r="V42" s="18"/>
      <c r="W42" s="18"/>
      <c r="X42" s="18"/>
      <c r="Y42" s="18"/>
      <c r="Z42" s="22"/>
      <c r="AA42" s="22"/>
      <c r="AB42" s="22"/>
      <c r="AC42" s="22"/>
      <c r="AD42" s="22"/>
      <c r="AE42" s="22"/>
      <c r="AF42" s="22"/>
      <c r="AG42" s="22"/>
      <c r="AH42" s="22"/>
      <c r="AI42" s="22"/>
    </row>
    <row r="43" spans="1:35" ht="12" customHeight="1">
      <c r="A43" s="98" t="str">
        <f t="array" ref="A43">IFERROR(INDEX('03.Muestra'!$B$8:$B$17,SMALL(IF("Página Web"='03.Muestra'!$D$8:$D$17,ROW('03.Muestra'!$B$8:$B$17)-MIN(ROW('03.Muestra'!$D$8:$D$17))+1,""),ROW()-38)),"")</f>
        <v/>
      </c>
      <c r="B43" s="129" t="str">
        <f t="array" ref="B43">IFERROR(INDEX('03.Muestra'!$C$8:$C$17,SMALL(IF("Página Web"='03.Muestra'!$D$8:$D$17,ROW('03.Muestra'!$C$8:$C$17)-MIN(ROW('03.Muestra'!$D$8:$D$17))+1,""),ROW()-38)),"")</f>
        <v/>
      </c>
      <c r="C43" s="129" t="str">
        <f t="array" ref="C43">IFERROR(INDEX('03.Muestra'!$F$8:$F$17,SMALL(IF("Página Web"='03.Muestra'!$D$8:$D$17,ROW('03.Muestra'!$F$8:$F$17)-MIN(ROW('03.Muestra'!$D$8:$D$17))+1,""),ROW()-38)),"")</f>
        <v/>
      </c>
      <c r="D43" s="103" t="str">
        <f t="shared" si="6"/>
        <v/>
      </c>
      <c r="E43" s="66" t="str">
        <f t="shared" si="7"/>
        <v/>
      </c>
      <c r="F43" s="22"/>
      <c r="G43" s="18"/>
      <c r="H43" s="18"/>
      <c r="I43" s="18"/>
      <c r="J43" s="18"/>
      <c r="K43" s="108"/>
      <c r="L43" s="18"/>
      <c r="M43" s="18"/>
      <c r="N43" s="18"/>
      <c r="O43" s="18"/>
      <c r="P43" s="18"/>
      <c r="Q43" s="18"/>
      <c r="R43" s="18"/>
      <c r="S43" s="22"/>
      <c r="T43" s="18"/>
      <c r="U43" s="18"/>
      <c r="V43" s="18"/>
      <c r="W43" s="18"/>
      <c r="X43" s="18"/>
      <c r="Y43" s="18"/>
      <c r="Z43" s="22"/>
      <c r="AA43" s="22"/>
      <c r="AB43" s="22"/>
      <c r="AC43" s="22"/>
      <c r="AD43" s="22"/>
      <c r="AE43" s="22"/>
      <c r="AF43" s="22"/>
      <c r="AG43" s="22"/>
      <c r="AH43" s="22"/>
      <c r="AI43" s="22"/>
    </row>
    <row r="44" spans="1:35" ht="12" customHeight="1">
      <c r="A44" s="98" t="str">
        <f t="array" ref="A44">IFERROR(INDEX('03.Muestra'!$B$8:$B$17,SMALL(IF("Página Web"='03.Muestra'!$D$8:$D$17,ROW('03.Muestra'!$B$8:$B$17)-MIN(ROW('03.Muestra'!$D$8:$D$17))+1,""),ROW()-38)),"")</f>
        <v/>
      </c>
      <c r="B44" s="129" t="str">
        <f t="array" ref="B44">IFERROR(INDEX('03.Muestra'!$C$8:$C$17,SMALL(IF("Página Web"='03.Muestra'!$D$8:$D$17,ROW('03.Muestra'!$C$8:$C$17)-MIN(ROW('03.Muestra'!$D$8:$D$17))+1,""),ROW()-38)),"")</f>
        <v/>
      </c>
      <c r="C44" s="129" t="str">
        <f t="array" ref="C44">IFERROR(INDEX('03.Muestra'!$F$8:$F$17,SMALL(IF("Página Web"='03.Muestra'!$D$8:$D$17,ROW('03.Muestra'!$F$8:$F$17)-MIN(ROW('03.Muestra'!$D$8:$D$17))+1,""),ROW()-38)),"")</f>
        <v/>
      </c>
      <c r="D44" s="103" t="str">
        <f t="shared" si="6"/>
        <v/>
      </c>
      <c r="E44" s="66" t="str">
        <f t="shared" si="7"/>
        <v/>
      </c>
      <c r="F44" s="22"/>
      <c r="G44" s="18"/>
      <c r="H44" s="18"/>
      <c r="I44" s="18"/>
      <c r="J44" s="18"/>
      <c r="K44" s="108"/>
      <c r="L44" s="18"/>
      <c r="M44" s="18"/>
      <c r="N44" s="18"/>
      <c r="O44" s="18"/>
      <c r="P44" s="18"/>
      <c r="Q44" s="18"/>
      <c r="R44" s="18"/>
      <c r="S44" s="22"/>
      <c r="T44" s="18"/>
      <c r="U44" s="18"/>
      <c r="V44" s="18"/>
      <c r="W44" s="18"/>
      <c r="X44" s="18"/>
      <c r="Y44" s="18"/>
      <c r="Z44" s="22"/>
      <c r="AA44" s="22"/>
      <c r="AB44" s="22"/>
      <c r="AC44" s="22"/>
      <c r="AD44" s="22"/>
      <c r="AE44" s="22"/>
      <c r="AF44" s="22"/>
      <c r="AG44" s="22"/>
      <c r="AH44" s="22"/>
      <c r="AI44" s="22"/>
    </row>
    <row r="45" spans="1:35" ht="12" customHeight="1">
      <c r="A45" s="98" t="str">
        <f t="array" ref="A45">IFERROR(INDEX('03.Muestra'!$B$8:$B$17,SMALL(IF("Página Web"='03.Muestra'!$D$8:$D$17,ROW('03.Muestra'!$B$8:$B$17)-MIN(ROW('03.Muestra'!$D$8:$D$17))+1,""),ROW()-38)),"")</f>
        <v/>
      </c>
      <c r="B45" s="129" t="str">
        <f t="array" ref="B45">IFERROR(INDEX('03.Muestra'!$C$8:$C$17,SMALL(IF("Página Web"='03.Muestra'!$D$8:$D$17,ROW('03.Muestra'!$C$8:$C$17)-MIN(ROW('03.Muestra'!$D$8:$D$17))+1,""),ROW()-38)),"")</f>
        <v/>
      </c>
      <c r="C45" s="129" t="str">
        <f t="array" ref="C45">IFERROR(INDEX('03.Muestra'!$F$8:$F$17,SMALL(IF("Página Web"='03.Muestra'!$D$8:$D$17,ROW('03.Muestra'!$F$8:$F$17)-MIN(ROW('03.Muestra'!$D$8:$D$17))+1,""),ROW()-38)),"")</f>
        <v/>
      </c>
      <c r="D45" s="103" t="str">
        <f t="shared" si="6"/>
        <v/>
      </c>
      <c r="E45" s="66" t="str">
        <f t="shared" si="7"/>
        <v/>
      </c>
      <c r="F45" s="18"/>
      <c r="G45" s="18"/>
      <c r="H45" s="18"/>
      <c r="I45" s="18"/>
      <c r="J45" s="18"/>
      <c r="K45" s="108"/>
      <c r="L45" s="18"/>
      <c r="M45" s="18"/>
      <c r="N45" s="18"/>
      <c r="O45" s="18"/>
      <c r="P45" s="18"/>
      <c r="Q45" s="18"/>
      <c r="R45" s="18"/>
      <c r="S45" s="18"/>
      <c r="T45" s="18"/>
      <c r="U45" s="18"/>
      <c r="V45" s="18"/>
      <c r="W45" s="18"/>
      <c r="X45" s="18"/>
      <c r="Y45" s="18"/>
      <c r="Z45" s="22"/>
      <c r="AA45" s="22"/>
      <c r="AB45" s="22"/>
      <c r="AC45" s="22"/>
      <c r="AD45" s="22"/>
      <c r="AE45" s="22"/>
      <c r="AF45" s="22"/>
      <c r="AG45" s="22"/>
      <c r="AH45" s="22"/>
      <c r="AI45" s="22"/>
    </row>
    <row r="46" spans="1:35" ht="12" customHeight="1">
      <c r="A46" s="98" t="str">
        <f t="array" ref="A46">IFERROR(INDEX('03.Muestra'!$B$8:$B$17,SMALL(IF("Página Web"='03.Muestra'!$D$8:$D$17,ROW('03.Muestra'!$B$8:$B$17)-MIN(ROW('03.Muestra'!$D$8:$D$17))+1,""),ROW()-38)),"")</f>
        <v/>
      </c>
      <c r="B46" s="129" t="str">
        <f t="array" ref="B46">IFERROR(INDEX('03.Muestra'!$C$8:$C$17,SMALL(IF("Página Web"='03.Muestra'!$D$8:$D$17,ROW('03.Muestra'!$C$8:$C$17)-MIN(ROW('03.Muestra'!$D$8:$D$17))+1,""),ROW()-38)),"")</f>
        <v/>
      </c>
      <c r="C46" s="129" t="str">
        <f t="array" ref="C46">IFERROR(INDEX('03.Muestra'!$F$8:$F$17,SMALL(IF("Página Web"='03.Muestra'!$D$8:$D$17,ROW('03.Muestra'!$F$8:$F$17)-MIN(ROW('03.Muestra'!$D$8:$D$17))+1,""),ROW()-38)),"")</f>
        <v/>
      </c>
      <c r="D46" s="103" t="str">
        <f t="shared" si="6"/>
        <v/>
      </c>
      <c r="E46" s="66" t="str">
        <f t="shared" si="7"/>
        <v/>
      </c>
      <c r="F46" s="18"/>
      <c r="G46" s="18"/>
      <c r="H46" s="18"/>
      <c r="I46" s="18"/>
      <c r="J46" s="18"/>
      <c r="K46" s="108"/>
      <c r="L46" s="18"/>
      <c r="M46" s="18"/>
      <c r="N46" s="18"/>
      <c r="O46" s="18"/>
      <c r="P46" s="18"/>
      <c r="Q46" s="18"/>
      <c r="R46" s="18"/>
      <c r="S46" s="18"/>
      <c r="T46" s="18"/>
      <c r="U46" s="18"/>
      <c r="V46" s="18"/>
      <c r="W46" s="18"/>
      <c r="X46" s="18"/>
      <c r="Y46" s="18"/>
      <c r="Z46" s="22"/>
      <c r="AA46" s="22"/>
      <c r="AB46" s="22"/>
      <c r="AC46" s="22"/>
      <c r="AD46" s="22"/>
      <c r="AE46" s="22"/>
      <c r="AF46" s="22"/>
      <c r="AG46" s="22"/>
      <c r="AH46" s="22"/>
      <c r="AI46" s="22"/>
    </row>
    <row r="47" spans="1:35" ht="12" customHeight="1">
      <c r="A47" s="98" t="str">
        <f t="array" ref="A47">IFERROR(INDEX('03.Muestra'!$B$8:$B$17,SMALL(IF("Página Web"='03.Muestra'!$D$8:$D$17,ROW('03.Muestra'!$B$8:$B$17)-MIN(ROW('03.Muestra'!$D$8:$D$17))+1,""),ROW()-38)),"")</f>
        <v/>
      </c>
      <c r="B47" s="129" t="str">
        <f t="array" ref="B47">IFERROR(INDEX('03.Muestra'!$C$8:$C$17,SMALL(IF("Página Web"='03.Muestra'!$D$8:$D$17,ROW('03.Muestra'!$C$8:$C$17)-MIN(ROW('03.Muestra'!$D$8:$D$17))+1,""),ROW()-38)),"")</f>
        <v/>
      </c>
      <c r="C47" s="129" t="str">
        <f t="array" ref="C47">IFERROR(INDEX('03.Muestra'!$F$8:$F$17,SMALL(IF("Página Web"='03.Muestra'!$D$8:$D$17,ROW('03.Muestra'!$F$8:$F$17)-MIN(ROW('03.Muestra'!$D$8:$D$17))+1,""),ROW()-38)),"")</f>
        <v/>
      </c>
      <c r="D47" s="103" t="str">
        <f t="shared" si="6"/>
        <v/>
      </c>
      <c r="E47" s="66" t="str">
        <f t="shared" si="7"/>
        <v/>
      </c>
      <c r="F47" s="18"/>
      <c r="G47" s="18"/>
      <c r="H47" s="18"/>
      <c r="I47" s="18"/>
      <c r="J47" s="18"/>
      <c r="K47" s="108"/>
      <c r="L47" s="18"/>
      <c r="M47" s="18"/>
      <c r="N47" s="18"/>
      <c r="O47" s="18"/>
      <c r="P47" s="18"/>
      <c r="Q47" s="18"/>
      <c r="R47" s="18"/>
      <c r="S47" s="18"/>
      <c r="T47" s="18"/>
      <c r="U47" s="18"/>
      <c r="V47" s="18"/>
      <c r="W47" s="18"/>
      <c r="X47" s="18"/>
      <c r="Y47" s="18"/>
      <c r="Z47" s="22"/>
      <c r="AA47" s="22"/>
      <c r="AB47" s="22"/>
      <c r="AC47" s="22"/>
      <c r="AD47" s="22"/>
      <c r="AE47" s="22"/>
      <c r="AF47" s="22"/>
      <c r="AG47" s="22"/>
      <c r="AH47" s="22"/>
      <c r="AI47" s="22"/>
    </row>
    <row r="48" spans="1:35" ht="12" customHeight="1">
      <c r="A48" s="98" t="str">
        <f t="array" ref="A48">IFERROR(INDEX('03.Muestra'!$B$8:$B$17,SMALL(IF("Página Web"='03.Muestra'!$D$8:$D$17,ROW('03.Muestra'!$B$8:$B$17)-MIN(ROW('03.Muestra'!$D$8:$D$17))+1,""),ROW()-38)),"")</f>
        <v/>
      </c>
      <c r="B48" s="129" t="str">
        <f t="array" ref="B48">IFERROR(INDEX('03.Muestra'!$C$8:$C$17,SMALL(IF("Página Web"='03.Muestra'!$D$8:$D$17,ROW('03.Muestra'!$C$8:$C$17)-MIN(ROW('03.Muestra'!$D$8:$D$17))+1,""),ROW()-38)),"")</f>
        <v/>
      </c>
      <c r="C48" s="129" t="str">
        <f t="array" ref="C48">IFERROR(INDEX('03.Muestra'!$F$8:$F$17,SMALL(IF("Página Web"='03.Muestra'!$D$8:$D$17,ROW('03.Muestra'!$F$8:$F$17)-MIN(ROW('03.Muestra'!$D$8:$D$17))+1,""),ROW()-38)),"")</f>
        <v/>
      </c>
      <c r="D48" s="103" t="str">
        <f t="shared" si="6"/>
        <v/>
      </c>
      <c r="E48" s="66" t="str">
        <f t="shared" si="7"/>
        <v/>
      </c>
      <c r="F48" s="18"/>
      <c r="G48" s="18"/>
      <c r="H48" s="18"/>
      <c r="I48" s="18"/>
      <c r="J48" s="18"/>
      <c r="K48" s="108"/>
      <c r="L48" s="18"/>
      <c r="M48" s="18"/>
      <c r="N48" s="18"/>
      <c r="O48" s="18"/>
      <c r="P48" s="18"/>
      <c r="Q48" s="18"/>
      <c r="R48" s="18"/>
      <c r="S48" s="18"/>
      <c r="T48" s="18"/>
      <c r="U48" s="18"/>
      <c r="V48" s="18"/>
      <c r="W48" s="18"/>
      <c r="X48" s="18"/>
      <c r="Y48" s="18"/>
      <c r="Z48" s="22"/>
      <c r="AA48" s="22"/>
      <c r="AB48" s="22"/>
      <c r="AC48" s="22"/>
      <c r="AD48" s="22"/>
      <c r="AE48" s="22"/>
      <c r="AF48" s="22"/>
      <c r="AG48" s="22"/>
      <c r="AH48" s="22"/>
      <c r="AI48" s="22"/>
    </row>
    <row r="49" spans="1:35" ht="12" customHeight="1">
      <c r="A49" s="63"/>
      <c r="B49" s="133"/>
      <c r="C49" s="133"/>
      <c r="D49" s="134"/>
      <c r="E49" s="66"/>
      <c r="F49" s="18"/>
      <c r="G49" s="18"/>
      <c r="H49" s="18"/>
      <c r="I49" s="18"/>
      <c r="J49" s="18"/>
      <c r="K49" s="108"/>
      <c r="L49" s="18"/>
      <c r="M49" s="18"/>
      <c r="N49" s="18"/>
      <c r="O49" s="18"/>
      <c r="P49" s="18"/>
      <c r="Q49" s="18"/>
      <c r="R49" s="18"/>
      <c r="S49" s="18"/>
      <c r="T49" s="18"/>
      <c r="U49" s="18"/>
      <c r="V49" s="18"/>
      <c r="W49" s="18"/>
      <c r="X49" s="18"/>
      <c r="Y49" s="18"/>
      <c r="Z49" s="22"/>
      <c r="AA49" s="22"/>
      <c r="AB49" s="22"/>
      <c r="AC49" s="22"/>
      <c r="AD49" s="22"/>
      <c r="AE49" s="22"/>
      <c r="AF49" s="22"/>
      <c r="AG49" s="22"/>
      <c r="AH49" s="22"/>
      <c r="AI49" s="22"/>
    </row>
    <row r="50" spans="1:35" ht="12" customHeight="1">
      <c r="A50" s="63"/>
      <c r="B50" s="133"/>
      <c r="C50" s="133"/>
      <c r="D50" s="134"/>
      <c r="E50" s="66"/>
      <c r="F50" s="18"/>
      <c r="G50" s="18"/>
      <c r="H50" s="18"/>
      <c r="I50" s="18"/>
      <c r="J50" s="18"/>
      <c r="K50" s="108"/>
      <c r="L50" s="18"/>
      <c r="M50" s="18"/>
      <c r="N50" s="18"/>
      <c r="O50" s="18"/>
      <c r="P50" s="18"/>
      <c r="Q50" s="18"/>
      <c r="R50" s="18"/>
      <c r="S50" s="18"/>
      <c r="T50" s="18"/>
      <c r="U50" s="18"/>
      <c r="V50" s="18"/>
      <c r="W50" s="18"/>
      <c r="X50" s="18"/>
      <c r="Y50" s="18"/>
      <c r="Z50" s="22"/>
      <c r="AA50" s="22"/>
      <c r="AB50" s="22"/>
      <c r="AC50" s="22"/>
      <c r="AD50" s="22"/>
      <c r="AE50" s="22"/>
      <c r="AF50" s="22"/>
      <c r="AG50" s="22"/>
      <c r="AH50" s="22"/>
      <c r="AI50" s="22"/>
    </row>
    <row r="51" spans="1:35" ht="12.75" customHeight="1">
      <c r="A51" s="111"/>
      <c r="B51" s="112"/>
      <c r="C51" s="111"/>
      <c r="D51" s="135"/>
      <c r="E51" s="66"/>
      <c r="F51" s="18"/>
      <c r="G51" s="18"/>
      <c r="H51" s="18"/>
      <c r="I51" s="18"/>
      <c r="J51" s="18"/>
      <c r="K51" s="108"/>
      <c r="L51" s="18"/>
      <c r="M51" s="18"/>
      <c r="N51" s="18"/>
      <c r="O51" s="18"/>
      <c r="P51" s="18"/>
      <c r="Q51" s="18"/>
      <c r="R51" s="18"/>
      <c r="S51" s="18"/>
      <c r="T51" s="18"/>
      <c r="U51" s="18"/>
      <c r="V51" s="18"/>
      <c r="W51" s="18"/>
      <c r="X51" s="18"/>
      <c r="Y51" s="18"/>
      <c r="Z51" s="22"/>
      <c r="AA51" s="22"/>
      <c r="AB51" s="22"/>
      <c r="AC51" s="22"/>
      <c r="AD51" s="22"/>
      <c r="AE51" s="22"/>
      <c r="AF51" s="22"/>
      <c r="AG51" s="22"/>
      <c r="AH51" s="22"/>
      <c r="AI51" s="22"/>
    </row>
    <row r="52" spans="1:35" ht="19.5" customHeight="1">
      <c r="A52" s="109"/>
      <c r="B52" s="109"/>
      <c r="C52" s="109"/>
      <c r="D52" s="136"/>
      <c r="E52" s="66"/>
      <c r="F52" s="92"/>
      <c r="G52" s="18"/>
      <c r="H52" s="18"/>
      <c r="I52" s="18"/>
      <c r="J52" s="18"/>
      <c r="K52" s="108"/>
      <c r="L52" s="18"/>
      <c r="M52" s="18"/>
      <c r="N52" s="18"/>
      <c r="O52" s="18"/>
      <c r="P52" s="18"/>
      <c r="Q52" s="18"/>
      <c r="R52" s="18"/>
      <c r="S52" s="18"/>
      <c r="T52" s="18"/>
      <c r="U52" s="18"/>
      <c r="V52" s="18"/>
      <c r="W52" s="18"/>
      <c r="X52" s="18"/>
      <c r="Y52" s="18"/>
      <c r="Z52" s="22"/>
      <c r="AA52" s="22"/>
      <c r="AB52" s="22"/>
      <c r="AC52" s="22"/>
      <c r="AD52" s="22"/>
      <c r="AE52" s="22"/>
      <c r="AF52" s="22"/>
      <c r="AG52" s="22"/>
      <c r="AH52" s="22"/>
      <c r="AI52" s="22"/>
    </row>
    <row r="53" spans="1:35" ht="12" customHeight="1">
      <c r="A53" s="63"/>
      <c r="B53" s="133"/>
      <c r="C53" s="133"/>
      <c r="D53" s="134"/>
      <c r="E53" s="66"/>
      <c r="F53" s="18"/>
      <c r="G53" s="18"/>
      <c r="H53" s="18"/>
      <c r="I53" s="18"/>
      <c r="J53" s="18"/>
      <c r="K53" s="108"/>
      <c r="L53" s="18"/>
      <c r="M53" s="18"/>
      <c r="N53" s="18"/>
      <c r="O53" s="18"/>
      <c r="P53" s="18"/>
      <c r="Q53" s="18"/>
      <c r="R53" s="18"/>
      <c r="S53" s="18"/>
      <c r="T53" s="18"/>
      <c r="U53" s="18"/>
      <c r="V53" s="18"/>
      <c r="W53" s="18"/>
      <c r="X53" s="18"/>
      <c r="Y53" s="18"/>
      <c r="Z53" s="22"/>
      <c r="AA53" s="22"/>
      <c r="AB53" s="22"/>
      <c r="AC53" s="22"/>
      <c r="AD53" s="22"/>
      <c r="AE53" s="22"/>
      <c r="AF53" s="22"/>
      <c r="AG53" s="22"/>
      <c r="AH53" s="22"/>
      <c r="AI53" s="22"/>
    </row>
    <row r="54" spans="1:35" ht="12" customHeight="1">
      <c r="A54" s="22"/>
      <c r="B54" s="18"/>
      <c r="C54" s="18"/>
      <c r="D54" s="127"/>
      <c r="E54" s="66"/>
      <c r="F54" s="18"/>
      <c r="G54" s="18"/>
      <c r="H54" s="18"/>
      <c r="I54" s="18"/>
      <c r="J54" s="18"/>
      <c r="K54" s="108"/>
      <c r="L54" s="18"/>
      <c r="M54" s="18"/>
      <c r="N54" s="18"/>
      <c r="O54" s="18"/>
      <c r="P54" s="18"/>
      <c r="Q54" s="18"/>
      <c r="R54" s="18"/>
      <c r="S54" s="18"/>
      <c r="T54" s="18"/>
      <c r="U54" s="18"/>
      <c r="V54" s="18"/>
      <c r="W54" s="18"/>
      <c r="X54" s="18"/>
      <c r="Y54" s="18"/>
      <c r="Z54" s="22"/>
      <c r="AA54" s="22"/>
      <c r="AB54" s="22"/>
      <c r="AC54" s="22"/>
      <c r="AD54" s="22"/>
      <c r="AE54" s="22"/>
      <c r="AF54" s="22"/>
      <c r="AG54" s="22"/>
      <c r="AH54" s="22"/>
      <c r="AI54" s="22"/>
    </row>
    <row r="55" spans="1:35" ht="32.25" customHeight="1">
      <c r="A55" s="94" t="s">
        <v>100</v>
      </c>
      <c r="B55" s="95" t="s">
        <v>86</v>
      </c>
      <c r="C55" s="96" t="s">
        <v>114</v>
      </c>
      <c r="D55" s="128" t="s">
        <v>106</v>
      </c>
      <c r="E55" s="114"/>
      <c r="F55" s="22"/>
      <c r="G55" s="22"/>
      <c r="H55" s="22"/>
      <c r="I55" s="22"/>
      <c r="J55" s="22"/>
      <c r="K55" s="108"/>
      <c r="L55" s="18"/>
      <c r="M55" s="18"/>
      <c r="N55" s="18"/>
      <c r="O55" s="18"/>
      <c r="P55" s="18"/>
      <c r="Q55" s="18"/>
      <c r="R55" s="18"/>
      <c r="S55" s="22"/>
      <c r="T55" s="18"/>
      <c r="U55" s="18"/>
      <c r="V55" s="18"/>
      <c r="W55" s="18"/>
      <c r="X55" s="18"/>
      <c r="Y55" s="18"/>
      <c r="Z55" s="22"/>
      <c r="AA55" s="22"/>
      <c r="AB55" s="22"/>
      <c r="AC55" s="22"/>
      <c r="AD55" s="22"/>
      <c r="AE55" s="22"/>
      <c r="AF55" s="22"/>
      <c r="AG55" s="22"/>
      <c r="AH55" s="22"/>
      <c r="AI55" s="22"/>
    </row>
    <row r="56" spans="1:35" ht="12" customHeight="1">
      <c r="A56" s="98">
        <f t="array" ref="A56">IFERROR(INDEX('03.Muestra'!$B$8:$B$17,SMALL(IF("Página Web"='03.Muestra'!$D$8:$D$17,ROW('03.Muestra'!$B$8:$B$17)-MIN(ROW('03.Muestra'!$D$8:$D$17))+1,""),ROW()-55)),"")</f>
        <v>1</v>
      </c>
      <c r="B56" s="129" t="str">
        <f t="array" ref="B56">IFERROR(INDEX('03.Muestra'!$C$8:$C$17,SMALL(IF("Página Web"='03.Muestra'!$D$8:$D$17,ROW('03.Muestra'!$C$8:$C$17)-MIN(ROW('03.Muestra'!$D$8:$D$17))+1,""),ROW()-55)),"")</f>
        <v>Home</v>
      </c>
      <c r="C56" s="130" t="str">
        <f t="array" ref="C56">IFERROR(INDEX('03.Muestra'!$F$8:$F$17,SMALL(IF("Página Web"='03.Muestra'!$D$8:$D$17,ROW('03.Muestra'!$F$8:$F$17)-MIN(ROW('03.Muestra'!$D$8:$D$17))+1,""),ROW()-55)),"")</f>
        <v>https://pigmentoayd.com/</v>
      </c>
      <c r="D56" s="103" t="str">
        <f t="shared" ref="D56:D65" si="8">IF(C56="","",$D$18)</f>
        <v>N/A</v>
      </c>
      <c r="E56" s="66" t="str">
        <f t="shared" ref="E56:E65" si="9">IF(D56&lt;&gt;"",IF(AND(B56&lt;&gt;"",C56&lt;&gt;""),"","ERR"),"")</f>
        <v/>
      </c>
      <c r="F56" s="104" t="s">
        <v>89</v>
      </c>
      <c r="G56" s="89" t="s">
        <v>98</v>
      </c>
      <c r="H56" s="84" t="s">
        <v>93</v>
      </c>
      <c r="I56" s="105" t="s">
        <v>91</v>
      </c>
      <c r="J56" s="106" t="s">
        <v>87</v>
      </c>
      <c r="K56" s="137" t="s">
        <v>97</v>
      </c>
      <c r="L56" s="18"/>
      <c r="M56" s="18"/>
      <c r="N56" s="18"/>
      <c r="O56" s="18"/>
      <c r="P56" s="18"/>
      <c r="Q56" s="18"/>
      <c r="R56" s="18"/>
      <c r="S56" s="22"/>
      <c r="T56" s="18"/>
      <c r="U56" s="18"/>
      <c r="V56" s="18"/>
      <c r="W56" s="18"/>
      <c r="X56" s="18"/>
      <c r="Y56" s="18"/>
      <c r="Z56" s="22"/>
      <c r="AA56" s="22"/>
      <c r="AB56" s="22"/>
      <c r="AC56" s="22"/>
      <c r="AD56" s="22"/>
      <c r="AE56" s="22"/>
      <c r="AF56" s="22"/>
      <c r="AG56" s="22"/>
      <c r="AH56" s="22"/>
      <c r="AI56" s="22"/>
    </row>
    <row r="57" spans="1:35" ht="12" customHeight="1">
      <c r="A57" s="98">
        <f t="array" ref="A57">IFERROR(INDEX('03.Muestra'!$B$8:$B$17,SMALL(IF("Página Web"='03.Muestra'!$D$8:$D$17,ROW('03.Muestra'!$B$8:$B$17)-MIN(ROW('03.Muestra'!$D$8:$D$17))+1,""),ROW()-55)),"")</f>
        <v>2</v>
      </c>
      <c r="B57" s="129" t="str">
        <f t="array" ref="B57">IFERROR(INDEX('03.Muestra'!$C$8:$C$17,SMALL(IF("Página Web"='03.Muestra'!$D$8:$D$17,ROW('03.Muestra'!$C$8:$C$17)-MIN(ROW('03.Muestra'!$D$8:$D$17))+1,""),ROW()-55)),"")</f>
        <v>Contacto</v>
      </c>
      <c r="C57" s="130" t="str">
        <f t="array" ref="C57">IFERROR(INDEX('03.Muestra'!$F$8:$F$17,SMALL(IF("Página Web"='03.Muestra'!$D$8:$D$17,ROW('03.Muestra'!$F$8:$F$17)-MIN(ROW('03.Muestra'!$D$8:$D$17))+1,""),ROW()-55)),"")</f>
        <v>https://pigmentoayd.com/contacto</v>
      </c>
      <c r="D57" s="103" t="str">
        <f t="shared" si="8"/>
        <v>N/A</v>
      </c>
      <c r="E57" s="66" t="str">
        <f t="shared" si="9"/>
        <v/>
      </c>
      <c r="F57" s="107">
        <f ca="1">COUNTIF($D56:INDIRECT("$D" &amp;  SUM(ROW()-1,'03.Muestra'!$D$20)-1),F56)</f>
        <v>0</v>
      </c>
      <c r="G57" s="107">
        <f ca="1">COUNTIF($D56:INDIRECT("$D" &amp;  SUM(ROW()-1,'03.Muestra'!$D$20)-1),G56)</f>
        <v>0</v>
      </c>
      <c r="H57" s="107">
        <f ca="1">COUNTIF($D56:INDIRECT("$D" &amp;  SUM(ROW()-1,'03.Muestra'!$D$20)-1),H56)</f>
        <v>3</v>
      </c>
      <c r="I57" s="107">
        <f ca="1">COUNTIF($D56:INDIRECT("$D" &amp;  SUM(ROW()-1,'03.Muestra'!$D$20)-1),I56)</f>
        <v>0</v>
      </c>
      <c r="J57" s="107">
        <f ca="1">COUNTIF($D56:INDIRECT("$D" &amp;  SUM(ROW()-1,'03.Muestra'!$D$20)-1),J56)</f>
        <v>0</v>
      </c>
      <c r="K57" s="138">
        <f ca="1">IF(COUNTIF('03.Muestra'!$D$8:$D$17,"Página Web")=0,0,COUNTBLANK($D56:INDIRECT("$D" &amp;  SUM(ROW()-1,COUNTIF('03.Muestra'!$D$8:$D$17,"Página Web"))-1)))</f>
        <v>0</v>
      </c>
      <c r="L57" s="18"/>
      <c r="M57" s="18"/>
      <c r="N57" s="18"/>
      <c r="O57" s="18"/>
      <c r="P57" s="18"/>
      <c r="Q57" s="18"/>
      <c r="R57" s="18"/>
      <c r="S57" s="22"/>
      <c r="T57" s="18"/>
      <c r="U57" s="18"/>
      <c r="V57" s="18"/>
      <c r="W57" s="18"/>
      <c r="X57" s="18"/>
      <c r="Y57" s="18"/>
      <c r="Z57" s="22"/>
      <c r="AA57" s="22"/>
      <c r="AB57" s="22"/>
      <c r="AC57" s="22"/>
      <c r="AD57" s="22"/>
      <c r="AE57" s="22"/>
      <c r="AF57" s="22"/>
      <c r="AG57" s="22"/>
      <c r="AH57" s="22"/>
      <c r="AI57" s="22"/>
    </row>
    <row r="58" spans="1:35" ht="12" customHeight="1">
      <c r="A58" s="98">
        <f t="array" ref="A58">IFERROR(INDEX('03.Muestra'!$B$8:$B$17,SMALL(IF("Página Web"='03.Muestra'!$D$8:$D$17,ROW('03.Muestra'!$B$8:$B$17)-MIN(ROW('03.Muestra'!$D$8:$D$17))+1,""),ROW()-55)),"")</f>
        <v>3</v>
      </c>
      <c r="B58" s="129" t="str">
        <f t="array" ref="B58">IFERROR(INDEX('03.Muestra'!$C$8:$C$17,SMALL(IF("Página Web"='03.Muestra'!$D$8:$D$17,ROW('03.Muestra'!$C$8:$C$17)-MIN(ROW('03.Muestra'!$D$8:$D$17))+1,""),ROW()-55)),"")</f>
        <v>Servicios</v>
      </c>
      <c r="C58" s="130" t="str">
        <f t="array" ref="C58">IFERROR(INDEX('03.Muestra'!$F$8:$F$17,SMALL(IF("Página Web"='03.Muestra'!$D$8:$D$17,ROW('03.Muestra'!$F$8:$F$17)-MIN(ROW('03.Muestra'!$D$8:$D$17))+1,""),ROW()-55)),"")</f>
        <v>https://pigmentoayd.com/servicios</v>
      </c>
      <c r="D58" s="103" t="str">
        <f t="shared" si="8"/>
        <v>N/A</v>
      </c>
      <c r="E58" s="66" t="str">
        <f t="shared" si="9"/>
        <v/>
      </c>
      <c r="F58" s="22"/>
      <c r="G58" s="18"/>
      <c r="H58" s="18"/>
      <c r="I58" s="18"/>
      <c r="J58" s="18"/>
      <c r="K58" s="108"/>
      <c r="L58" s="18"/>
      <c r="M58" s="18"/>
      <c r="N58" s="18"/>
      <c r="O58" s="18"/>
      <c r="P58" s="18"/>
      <c r="Q58" s="18"/>
      <c r="R58" s="18"/>
      <c r="S58" s="22"/>
      <c r="T58" s="18"/>
      <c r="U58" s="18"/>
      <c r="V58" s="18"/>
      <c r="W58" s="18"/>
      <c r="X58" s="18"/>
      <c r="Y58" s="18"/>
      <c r="Z58" s="22"/>
      <c r="AA58" s="22"/>
      <c r="AB58" s="22"/>
      <c r="AC58" s="22"/>
      <c r="AD58" s="22"/>
      <c r="AE58" s="22"/>
      <c r="AF58" s="22"/>
      <c r="AG58" s="22"/>
      <c r="AH58" s="22"/>
      <c r="AI58" s="22"/>
    </row>
    <row r="59" spans="1:35" ht="12" customHeight="1">
      <c r="A59" s="98" t="str">
        <f t="array" ref="A59">IFERROR(INDEX('03.Muestra'!$B$8:$B$17,SMALL(IF("Página Web"='03.Muestra'!$D$8:$D$17,ROW('03.Muestra'!$B$8:$B$17)-MIN(ROW('03.Muestra'!$D$8:$D$17))+1,""),ROW()-55)),"")</f>
        <v/>
      </c>
      <c r="B59" s="129" t="str">
        <f t="array" ref="B59">IFERROR(INDEX('03.Muestra'!$C$8:$C$17,SMALL(IF("Página Web"='03.Muestra'!$D$8:$D$17,ROW('03.Muestra'!$C$8:$C$17)-MIN(ROW('03.Muestra'!$D$8:$D$17))+1,""),ROW()-55)),"")</f>
        <v/>
      </c>
      <c r="C59" s="129" t="str">
        <f t="array" ref="C59">IFERROR(INDEX('03.Muestra'!$F$8:$F$17,SMALL(IF("Página Web"='03.Muestra'!$D$8:$D$17,ROW('03.Muestra'!$F$8:$F$17)-MIN(ROW('03.Muestra'!$D$8:$D$17))+1,""),ROW()-55)),"")</f>
        <v/>
      </c>
      <c r="D59" s="103" t="str">
        <f t="shared" si="8"/>
        <v/>
      </c>
      <c r="E59" s="66" t="str">
        <f t="shared" si="9"/>
        <v/>
      </c>
      <c r="F59" s="22"/>
      <c r="G59" s="18"/>
      <c r="H59" s="18"/>
      <c r="I59" s="18"/>
      <c r="J59" s="18"/>
      <c r="K59" s="108"/>
      <c r="L59" s="18"/>
      <c r="M59" s="18"/>
      <c r="N59" s="18"/>
      <c r="O59" s="18"/>
      <c r="P59" s="18"/>
      <c r="Q59" s="18"/>
      <c r="R59" s="18"/>
      <c r="S59" s="22"/>
      <c r="T59" s="18"/>
      <c r="U59" s="18"/>
      <c r="V59" s="18"/>
      <c r="W59" s="18"/>
      <c r="X59" s="18"/>
      <c r="Y59" s="18"/>
      <c r="Z59" s="22"/>
      <c r="AA59" s="22"/>
      <c r="AB59" s="22"/>
      <c r="AC59" s="22"/>
      <c r="AD59" s="22"/>
      <c r="AE59" s="22"/>
      <c r="AF59" s="22"/>
      <c r="AG59" s="22"/>
      <c r="AH59" s="22"/>
      <c r="AI59" s="22"/>
    </row>
    <row r="60" spans="1:35" ht="12" customHeight="1">
      <c r="A60" s="98" t="str">
        <f t="array" ref="A60">IFERROR(INDEX('03.Muestra'!$B$8:$B$17,SMALL(IF("Página Web"='03.Muestra'!$D$8:$D$17,ROW('03.Muestra'!$B$8:$B$17)-MIN(ROW('03.Muestra'!$D$8:$D$17))+1,""),ROW()-55)),"")</f>
        <v/>
      </c>
      <c r="B60" s="129" t="str">
        <f t="array" ref="B60">IFERROR(INDEX('03.Muestra'!$C$8:$C$17,SMALL(IF("Página Web"='03.Muestra'!$D$8:$D$17,ROW('03.Muestra'!$C$8:$C$17)-MIN(ROW('03.Muestra'!$D$8:$D$17))+1,""),ROW()-55)),"")</f>
        <v/>
      </c>
      <c r="C60" s="129" t="str">
        <f t="array" ref="C60">IFERROR(INDEX('03.Muestra'!$F$8:$F$17,SMALL(IF("Página Web"='03.Muestra'!$D$8:$D$17,ROW('03.Muestra'!$F$8:$F$17)-MIN(ROW('03.Muestra'!$D$8:$D$17))+1,""),ROW()-55)),"")</f>
        <v/>
      </c>
      <c r="D60" s="103" t="str">
        <f t="shared" si="8"/>
        <v/>
      </c>
      <c r="E60" s="66" t="str">
        <f t="shared" si="9"/>
        <v/>
      </c>
      <c r="F60" s="22"/>
      <c r="G60" s="18"/>
      <c r="H60" s="18"/>
      <c r="I60" s="18"/>
      <c r="J60" s="18"/>
      <c r="K60" s="108"/>
      <c r="L60" s="18"/>
      <c r="M60" s="18"/>
      <c r="N60" s="18"/>
      <c r="O60" s="18"/>
      <c r="P60" s="18"/>
      <c r="Q60" s="18"/>
      <c r="R60" s="18"/>
      <c r="S60" s="22"/>
      <c r="T60" s="18"/>
      <c r="U60" s="18"/>
      <c r="V60" s="18"/>
      <c r="W60" s="18"/>
      <c r="X60" s="18"/>
      <c r="Y60" s="18"/>
      <c r="Z60" s="22"/>
      <c r="AA60" s="22"/>
      <c r="AB60" s="22"/>
      <c r="AC60" s="22"/>
      <c r="AD60" s="22"/>
      <c r="AE60" s="22"/>
      <c r="AF60" s="22"/>
      <c r="AG60" s="22"/>
      <c r="AH60" s="22"/>
      <c r="AI60" s="22"/>
    </row>
    <row r="61" spans="1:35" ht="12" customHeight="1">
      <c r="A61" s="98" t="str">
        <f t="array" ref="A61">IFERROR(INDEX('03.Muestra'!$B$8:$B$17,SMALL(IF("Página Web"='03.Muestra'!$D$8:$D$17,ROW('03.Muestra'!$B$8:$B$17)-MIN(ROW('03.Muestra'!$D$8:$D$17))+1,""),ROW()-55)),"")</f>
        <v/>
      </c>
      <c r="B61" s="129" t="str">
        <f t="array" ref="B61">IFERROR(INDEX('03.Muestra'!$C$8:$C$17,SMALL(IF("Página Web"='03.Muestra'!$D$8:$D$17,ROW('03.Muestra'!$C$8:$C$17)-MIN(ROW('03.Muestra'!$D$8:$D$17))+1,""),ROW()-55)),"")</f>
        <v/>
      </c>
      <c r="C61" s="129" t="str">
        <f t="array" ref="C61">IFERROR(INDEX('03.Muestra'!$F$8:$F$17,SMALL(IF("Página Web"='03.Muestra'!$D$8:$D$17,ROW('03.Muestra'!$F$8:$F$17)-MIN(ROW('03.Muestra'!$D$8:$D$17))+1,""),ROW()-55)),"")</f>
        <v/>
      </c>
      <c r="D61" s="103" t="str">
        <f t="shared" si="8"/>
        <v/>
      </c>
      <c r="E61" s="66" t="str">
        <f t="shared" si="9"/>
        <v/>
      </c>
      <c r="F61" s="22"/>
      <c r="G61" s="18"/>
      <c r="H61" s="18"/>
      <c r="I61" s="18"/>
      <c r="J61" s="18"/>
      <c r="K61" s="108"/>
      <c r="L61" s="18"/>
      <c r="M61" s="18"/>
      <c r="N61" s="18"/>
      <c r="O61" s="18"/>
      <c r="P61" s="18"/>
      <c r="Q61" s="18"/>
      <c r="R61" s="18"/>
      <c r="S61" s="22"/>
      <c r="T61" s="18"/>
      <c r="U61" s="18"/>
      <c r="V61" s="18"/>
      <c r="W61" s="18"/>
      <c r="X61" s="18"/>
      <c r="Y61" s="18"/>
      <c r="Z61" s="22"/>
      <c r="AA61" s="22"/>
      <c r="AB61" s="22"/>
      <c r="AC61" s="22"/>
      <c r="AD61" s="22"/>
      <c r="AE61" s="22"/>
      <c r="AF61" s="22"/>
      <c r="AG61" s="22"/>
      <c r="AH61" s="22"/>
      <c r="AI61" s="22"/>
    </row>
    <row r="62" spans="1:35" ht="12" customHeight="1">
      <c r="A62" s="98" t="str">
        <f t="array" ref="A62">IFERROR(INDEX('03.Muestra'!$B$8:$B$17,SMALL(IF("Página Web"='03.Muestra'!$D$8:$D$17,ROW('03.Muestra'!$B$8:$B$17)-MIN(ROW('03.Muestra'!$D$8:$D$17))+1,""),ROW()-55)),"")</f>
        <v/>
      </c>
      <c r="B62" s="129" t="str">
        <f t="array" ref="B62">IFERROR(INDEX('03.Muestra'!$C$8:$C$17,SMALL(IF("Página Web"='03.Muestra'!$D$8:$D$17,ROW('03.Muestra'!$C$8:$C$17)-MIN(ROW('03.Muestra'!$D$8:$D$17))+1,""),ROW()-55)),"")</f>
        <v/>
      </c>
      <c r="C62" s="129" t="str">
        <f t="array" ref="C62">IFERROR(INDEX('03.Muestra'!$F$8:$F$17,SMALL(IF("Página Web"='03.Muestra'!$D$8:$D$17,ROW('03.Muestra'!$F$8:$F$17)-MIN(ROW('03.Muestra'!$D$8:$D$17))+1,""),ROW()-55)),"")</f>
        <v/>
      </c>
      <c r="D62" s="103" t="str">
        <f t="shared" si="8"/>
        <v/>
      </c>
      <c r="E62" s="66" t="str">
        <f t="shared" si="9"/>
        <v/>
      </c>
      <c r="F62" s="18"/>
      <c r="G62" s="18"/>
      <c r="H62" s="18"/>
      <c r="I62" s="18"/>
      <c r="J62" s="18"/>
      <c r="K62" s="108"/>
      <c r="L62" s="18"/>
      <c r="M62" s="18"/>
      <c r="N62" s="18"/>
      <c r="O62" s="18"/>
      <c r="P62" s="18"/>
      <c r="Q62" s="18"/>
      <c r="R62" s="18"/>
      <c r="S62" s="18"/>
      <c r="T62" s="18"/>
      <c r="U62" s="18"/>
      <c r="V62" s="18"/>
      <c r="W62" s="18"/>
      <c r="X62" s="18"/>
      <c r="Y62" s="18"/>
      <c r="Z62" s="22"/>
      <c r="AA62" s="22"/>
      <c r="AB62" s="22"/>
      <c r="AC62" s="22"/>
      <c r="AD62" s="22"/>
      <c r="AE62" s="22"/>
      <c r="AF62" s="22"/>
      <c r="AG62" s="22"/>
      <c r="AH62" s="22"/>
      <c r="AI62" s="22"/>
    </row>
    <row r="63" spans="1:35" ht="12" customHeight="1">
      <c r="A63" s="98" t="str">
        <f t="array" ref="A63">IFERROR(INDEX('03.Muestra'!$B$8:$B$17,SMALL(IF("Página Web"='03.Muestra'!$D$8:$D$17,ROW('03.Muestra'!$B$8:$B$17)-MIN(ROW('03.Muestra'!$D$8:$D$17))+1,""),ROW()-55)),"")</f>
        <v/>
      </c>
      <c r="B63" s="129" t="str">
        <f t="array" ref="B63">IFERROR(INDEX('03.Muestra'!$C$8:$C$17,SMALL(IF("Página Web"='03.Muestra'!$D$8:$D$17,ROW('03.Muestra'!$C$8:$C$17)-MIN(ROW('03.Muestra'!$D$8:$D$17))+1,""),ROW()-55)),"")</f>
        <v/>
      </c>
      <c r="C63" s="129" t="str">
        <f t="array" ref="C63">IFERROR(INDEX('03.Muestra'!$F$8:$F$17,SMALL(IF("Página Web"='03.Muestra'!$D$8:$D$17,ROW('03.Muestra'!$F$8:$F$17)-MIN(ROW('03.Muestra'!$D$8:$D$17))+1,""),ROW()-55)),"")</f>
        <v/>
      </c>
      <c r="D63" s="103" t="str">
        <f t="shared" si="8"/>
        <v/>
      </c>
      <c r="E63" s="66" t="str">
        <f t="shared" si="9"/>
        <v/>
      </c>
      <c r="F63" s="18"/>
      <c r="G63" s="18"/>
      <c r="H63" s="18"/>
      <c r="I63" s="18"/>
      <c r="J63" s="18"/>
      <c r="K63" s="108"/>
      <c r="L63" s="18"/>
      <c r="M63" s="18"/>
      <c r="N63" s="18"/>
      <c r="O63" s="18"/>
      <c r="P63" s="18"/>
      <c r="Q63" s="18"/>
      <c r="R63" s="18"/>
      <c r="S63" s="18"/>
      <c r="T63" s="18"/>
      <c r="U63" s="18"/>
      <c r="V63" s="18"/>
      <c r="W63" s="18"/>
      <c r="X63" s="18"/>
      <c r="Y63" s="18"/>
      <c r="Z63" s="22"/>
      <c r="AA63" s="22"/>
      <c r="AB63" s="22"/>
      <c r="AC63" s="22"/>
      <c r="AD63" s="22"/>
      <c r="AE63" s="22"/>
      <c r="AF63" s="22"/>
      <c r="AG63" s="22"/>
      <c r="AH63" s="22"/>
      <c r="AI63" s="22"/>
    </row>
    <row r="64" spans="1:35" ht="12" customHeight="1">
      <c r="A64" s="98" t="str">
        <f t="array" ref="A64">IFERROR(INDEX('03.Muestra'!$B$8:$B$17,SMALL(IF("Página Web"='03.Muestra'!$D$8:$D$17,ROW('03.Muestra'!$B$8:$B$17)-MIN(ROW('03.Muestra'!$D$8:$D$17))+1,""),ROW()-55)),"")</f>
        <v/>
      </c>
      <c r="B64" s="129" t="str">
        <f t="array" ref="B64">IFERROR(INDEX('03.Muestra'!$C$8:$C$17,SMALL(IF("Página Web"='03.Muestra'!$D$8:$D$17,ROW('03.Muestra'!$C$8:$C$17)-MIN(ROW('03.Muestra'!$D$8:$D$17))+1,""),ROW()-55)),"")</f>
        <v/>
      </c>
      <c r="C64" s="129" t="str">
        <f t="array" ref="C64">IFERROR(INDEX('03.Muestra'!$F$8:$F$17,SMALL(IF("Página Web"='03.Muestra'!$D$8:$D$17,ROW('03.Muestra'!$F$8:$F$17)-MIN(ROW('03.Muestra'!$D$8:$D$17))+1,""),ROW()-55)),"")</f>
        <v/>
      </c>
      <c r="D64" s="103" t="str">
        <f t="shared" si="8"/>
        <v/>
      </c>
      <c r="E64" s="66" t="str">
        <f t="shared" si="9"/>
        <v/>
      </c>
      <c r="F64" s="18"/>
      <c r="G64" s="18"/>
      <c r="H64" s="18"/>
      <c r="I64" s="18"/>
      <c r="J64" s="18"/>
      <c r="K64" s="108"/>
      <c r="L64" s="18"/>
      <c r="M64" s="18"/>
      <c r="N64" s="18"/>
      <c r="O64" s="18"/>
      <c r="P64" s="18"/>
      <c r="Q64" s="18"/>
      <c r="R64" s="18"/>
      <c r="S64" s="18"/>
      <c r="T64" s="18"/>
      <c r="U64" s="18"/>
      <c r="V64" s="18"/>
      <c r="W64" s="18"/>
      <c r="X64" s="18"/>
      <c r="Y64" s="18"/>
      <c r="Z64" s="22"/>
      <c r="AA64" s="22"/>
      <c r="AB64" s="22"/>
      <c r="AC64" s="22"/>
      <c r="AD64" s="22"/>
      <c r="AE64" s="22"/>
      <c r="AF64" s="22"/>
      <c r="AG64" s="22"/>
      <c r="AH64" s="22"/>
      <c r="AI64" s="22"/>
    </row>
    <row r="65" spans="1:35" ht="12" customHeight="1">
      <c r="A65" s="98" t="str">
        <f t="array" ref="A65">IFERROR(INDEX('03.Muestra'!$B$8:$B$17,SMALL(IF("Página Web"='03.Muestra'!$D$8:$D$17,ROW('03.Muestra'!$B$8:$B$17)-MIN(ROW('03.Muestra'!$D$8:$D$17))+1,""),ROW()-55)),"")</f>
        <v/>
      </c>
      <c r="B65" s="129" t="str">
        <f t="array" ref="B65">IFERROR(INDEX('03.Muestra'!$C$8:$C$17,SMALL(IF("Página Web"='03.Muestra'!$D$8:$D$17,ROW('03.Muestra'!$C$8:$C$17)-MIN(ROW('03.Muestra'!$D$8:$D$17))+1,""),ROW()-55)),"")</f>
        <v/>
      </c>
      <c r="C65" s="129" t="str">
        <f t="array" ref="C65">IFERROR(INDEX('03.Muestra'!$F$8:$F$17,SMALL(IF("Página Web"='03.Muestra'!$D$8:$D$17,ROW('03.Muestra'!$F$8:$F$17)-MIN(ROW('03.Muestra'!$D$8:$D$17))+1,""),ROW()-55)),"")</f>
        <v/>
      </c>
      <c r="D65" s="103" t="str">
        <f t="shared" si="8"/>
        <v/>
      </c>
      <c r="E65" s="66" t="str">
        <f t="shared" si="9"/>
        <v/>
      </c>
      <c r="F65" s="18"/>
      <c r="G65" s="18"/>
      <c r="H65" s="18"/>
      <c r="I65" s="18"/>
      <c r="J65" s="18"/>
      <c r="K65" s="108"/>
      <c r="L65" s="18"/>
      <c r="M65" s="18"/>
      <c r="N65" s="18"/>
      <c r="O65" s="18"/>
      <c r="P65" s="18"/>
      <c r="Q65" s="18"/>
      <c r="R65" s="18"/>
      <c r="S65" s="18"/>
      <c r="T65" s="18"/>
      <c r="U65" s="18"/>
      <c r="V65" s="18"/>
      <c r="W65" s="18"/>
      <c r="X65" s="18"/>
      <c r="Y65" s="18"/>
      <c r="Z65" s="22"/>
      <c r="AA65" s="22"/>
      <c r="AB65" s="22"/>
      <c r="AC65" s="22"/>
      <c r="AD65" s="22"/>
      <c r="AE65" s="22"/>
      <c r="AF65" s="22"/>
      <c r="AG65" s="22"/>
      <c r="AH65" s="22"/>
      <c r="AI65" s="22"/>
    </row>
    <row r="66" spans="1:35" ht="12" customHeight="1">
      <c r="A66" s="109"/>
      <c r="B66" s="139"/>
      <c r="C66" s="139"/>
      <c r="D66" s="134"/>
      <c r="E66" s="66"/>
      <c r="F66" s="18"/>
      <c r="G66" s="18"/>
      <c r="H66" s="18"/>
      <c r="I66" s="18"/>
      <c r="J66" s="18"/>
      <c r="K66" s="108"/>
      <c r="L66" s="18"/>
      <c r="M66" s="18"/>
      <c r="N66" s="18"/>
      <c r="O66" s="18"/>
      <c r="P66" s="18"/>
      <c r="Q66" s="18"/>
      <c r="R66" s="18"/>
      <c r="S66" s="18"/>
      <c r="T66" s="18"/>
      <c r="U66" s="18"/>
      <c r="V66" s="18"/>
      <c r="W66" s="18"/>
      <c r="X66" s="18"/>
      <c r="Y66" s="18"/>
      <c r="Z66" s="22"/>
      <c r="AA66" s="22"/>
      <c r="AB66" s="22"/>
      <c r="AC66" s="22"/>
      <c r="AD66" s="22"/>
      <c r="AE66" s="22"/>
      <c r="AF66" s="22"/>
      <c r="AG66" s="22"/>
      <c r="AH66" s="22"/>
      <c r="AI66" s="22"/>
    </row>
    <row r="67" spans="1:35" ht="12" customHeight="1">
      <c r="A67" s="109"/>
      <c r="B67" s="139"/>
      <c r="C67" s="139"/>
      <c r="D67" s="134"/>
      <c r="E67" s="66"/>
      <c r="F67" s="18"/>
      <c r="G67" s="18"/>
      <c r="H67" s="18"/>
      <c r="I67" s="18"/>
      <c r="J67" s="18"/>
      <c r="K67" s="108"/>
      <c r="L67" s="18"/>
      <c r="M67" s="18"/>
      <c r="N67" s="18"/>
      <c r="O67" s="18"/>
      <c r="P67" s="18"/>
      <c r="Q67" s="18"/>
      <c r="R67" s="18"/>
      <c r="S67" s="18"/>
      <c r="T67" s="18"/>
      <c r="U67" s="18"/>
      <c r="V67" s="18"/>
      <c r="W67" s="18"/>
      <c r="X67" s="18"/>
      <c r="Y67" s="18"/>
      <c r="Z67" s="22"/>
      <c r="AA67" s="22"/>
      <c r="AB67" s="22"/>
      <c r="AC67" s="22"/>
      <c r="AD67" s="22"/>
      <c r="AE67" s="22"/>
      <c r="AF67" s="22"/>
      <c r="AG67" s="22"/>
      <c r="AH67" s="22"/>
      <c r="AI67" s="22"/>
    </row>
    <row r="68" spans="1:35" ht="12.75" customHeight="1">
      <c r="A68" s="111"/>
      <c r="B68" s="112"/>
      <c r="C68" s="111"/>
      <c r="D68" s="135"/>
      <c r="E68" s="66"/>
      <c r="F68" s="18"/>
      <c r="G68" s="18"/>
      <c r="H68" s="18"/>
      <c r="I68" s="18"/>
      <c r="J68" s="18"/>
      <c r="K68" s="108"/>
      <c r="L68" s="18"/>
      <c r="M68" s="18"/>
      <c r="N68" s="18"/>
      <c r="O68" s="18"/>
      <c r="P68" s="18"/>
      <c r="Q68" s="18"/>
      <c r="R68" s="18"/>
      <c r="S68" s="18"/>
      <c r="T68" s="18"/>
      <c r="U68" s="18"/>
      <c r="V68" s="18"/>
      <c r="W68" s="18"/>
      <c r="X68" s="18"/>
      <c r="Y68" s="18"/>
      <c r="Z68" s="22"/>
      <c r="AA68" s="22"/>
      <c r="AB68" s="22"/>
      <c r="AC68" s="22"/>
      <c r="AD68" s="22"/>
      <c r="AE68" s="22"/>
      <c r="AF68" s="22"/>
      <c r="AG68" s="22"/>
      <c r="AH68" s="22"/>
      <c r="AI68" s="22"/>
    </row>
    <row r="69" spans="1:35" ht="18" customHeight="1">
      <c r="A69" s="109"/>
      <c r="B69" s="109"/>
      <c r="C69" s="109"/>
      <c r="D69" s="136"/>
      <c r="E69" s="66"/>
      <c r="F69" s="92"/>
      <c r="G69" s="18"/>
      <c r="H69" s="18"/>
      <c r="I69" s="18"/>
      <c r="J69" s="18"/>
      <c r="K69" s="108"/>
      <c r="L69" s="18"/>
      <c r="M69" s="18"/>
      <c r="N69" s="18"/>
      <c r="O69" s="18"/>
      <c r="P69" s="18"/>
      <c r="Q69" s="18"/>
      <c r="R69" s="18"/>
      <c r="S69" s="18"/>
      <c r="T69" s="18"/>
      <c r="U69" s="18"/>
      <c r="V69" s="18"/>
      <c r="W69" s="18"/>
      <c r="X69" s="18"/>
      <c r="Y69" s="18"/>
      <c r="Z69" s="22"/>
      <c r="AA69" s="22"/>
      <c r="AB69" s="22"/>
      <c r="AC69" s="22"/>
      <c r="AD69" s="22"/>
      <c r="AE69" s="22"/>
      <c r="AF69" s="22"/>
      <c r="AG69" s="22"/>
      <c r="AH69" s="22"/>
      <c r="AI69" s="22"/>
    </row>
    <row r="70" spans="1:35" ht="12" customHeight="1">
      <c r="A70" s="63"/>
      <c r="B70" s="133"/>
      <c r="C70" s="133"/>
      <c r="D70" s="134"/>
      <c r="E70" s="66"/>
      <c r="F70" s="18"/>
      <c r="G70" s="18"/>
      <c r="H70" s="18"/>
      <c r="I70" s="18"/>
      <c r="J70" s="18"/>
      <c r="K70" s="108"/>
      <c r="L70" s="18"/>
      <c r="M70" s="18"/>
      <c r="N70" s="18"/>
      <c r="O70" s="18"/>
      <c r="P70" s="18"/>
      <c r="Q70" s="18"/>
      <c r="R70" s="18"/>
      <c r="S70" s="18"/>
      <c r="T70" s="18"/>
      <c r="U70" s="18"/>
      <c r="V70" s="18"/>
      <c r="W70" s="18"/>
      <c r="X70" s="18"/>
      <c r="Y70" s="18"/>
      <c r="Z70" s="22"/>
      <c r="AA70" s="22"/>
      <c r="AB70" s="22"/>
      <c r="AC70" s="22"/>
      <c r="AD70" s="22"/>
      <c r="AE70" s="22"/>
      <c r="AF70" s="22"/>
      <c r="AG70" s="22"/>
      <c r="AH70" s="22"/>
      <c r="AI70" s="22"/>
    </row>
    <row r="71" spans="1:35" ht="12" customHeight="1">
      <c r="A71" s="22"/>
      <c r="B71" s="18"/>
      <c r="C71" s="18"/>
      <c r="D71" s="127"/>
      <c r="E71" s="66"/>
      <c r="F71" s="18"/>
      <c r="G71" s="18"/>
      <c r="H71" s="18"/>
      <c r="I71" s="18"/>
      <c r="J71" s="18"/>
      <c r="K71" s="108"/>
      <c r="L71" s="18"/>
      <c r="M71" s="18"/>
      <c r="N71" s="18"/>
      <c r="O71" s="18"/>
      <c r="P71" s="18"/>
      <c r="Q71" s="18"/>
      <c r="R71" s="18"/>
      <c r="S71" s="18"/>
      <c r="T71" s="18"/>
      <c r="U71" s="18"/>
      <c r="V71" s="18"/>
      <c r="W71" s="18"/>
      <c r="X71" s="18"/>
      <c r="Y71" s="18"/>
      <c r="Z71" s="22"/>
      <c r="AA71" s="22"/>
      <c r="AB71" s="22"/>
      <c r="AC71" s="22"/>
      <c r="AD71" s="22"/>
      <c r="AE71" s="22"/>
      <c r="AF71" s="22"/>
      <c r="AG71" s="22"/>
      <c r="AH71" s="22"/>
      <c r="AI71" s="22"/>
    </row>
    <row r="72" spans="1:35" ht="32.25" customHeight="1">
      <c r="A72" s="94" t="s">
        <v>100</v>
      </c>
      <c r="B72" s="95" t="s">
        <v>86</v>
      </c>
      <c r="C72" s="96" t="s">
        <v>115</v>
      </c>
      <c r="D72" s="128" t="s">
        <v>106</v>
      </c>
      <c r="E72" s="114"/>
      <c r="F72" s="22"/>
      <c r="G72" s="22"/>
      <c r="H72" s="22"/>
      <c r="I72" s="22"/>
      <c r="J72" s="22"/>
      <c r="K72" s="108"/>
      <c r="L72" s="18"/>
      <c r="M72" s="18"/>
      <c r="N72" s="18"/>
      <c r="O72" s="18"/>
      <c r="P72" s="18"/>
      <c r="Q72" s="18"/>
      <c r="R72" s="18"/>
      <c r="S72" s="22"/>
      <c r="T72" s="18"/>
      <c r="U72" s="18"/>
      <c r="V72" s="18"/>
      <c r="W72" s="18"/>
      <c r="X72" s="18"/>
      <c r="Y72" s="18"/>
      <c r="Z72" s="22"/>
      <c r="AA72" s="22"/>
      <c r="AB72" s="22"/>
      <c r="AC72" s="22"/>
      <c r="AD72" s="22"/>
      <c r="AE72" s="22"/>
      <c r="AF72" s="22"/>
      <c r="AG72" s="22"/>
      <c r="AH72" s="22"/>
      <c r="AI72" s="22"/>
    </row>
    <row r="73" spans="1:35" ht="12" customHeight="1">
      <c r="A73" s="98">
        <f t="array" ref="A73">IFERROR(INDEX('03.Muestra'!$B$8:$B$17,SMALL(IF("Página Web"='03.Muestra'!$D$8:$D$17,ROW('03.Muestra'!$B$8:$B$17)-MIN(ROW('03.Muestra'!$D$8:$D$17))+1,""),ROW()-72)),"")</f>
        <v>1</v>
      </c>
      <c r="B73" s="129" t="str">
        <f t="array" ref="B73">IFERROR(INDEX('03.Muestra'!$C$8:$C$17,SMALL(IF("Página Web"='03.Muestra'!$D$8:$D$17,ROW('03.Muestra'!$C$8:$C$17)-MIN(ROW('03.Muestra'!$D$8:$D$17))+1,""),ROW()-72)),"")</f>
        <v>Home</v>
      </c>
      <c r="C73" s="130" t="str">
        <f t="array" ref="C73">IFERROR(INDEX('03.Muestra'!$F$8:$F$17,SMALL(IF("Página Web"='03.Muestra'!$D$8:$D$17,ROW('03.Muestra'!$F$8:$F$17)-MIN(ROW('03.Muestra'!$D$8:$D$17))+1,""),ROW()-72)),"")</f>
        <v>https://pigmentoayd.com/</v>
      </c>
      <c r="D73" s="103" t="str">
        <f t="shared" ref="D73:D82" si="10">IF(C73="","",$D$18)</f>
        <v>N/A</v>
      </c>
      <c r="E73" s="66" t="str">
        <f t="shared" ref="E73:E82" si="11">IF(D73&lt;&gt;"",IF(AND(B73&lt;&gt;"",C73&lt;&gt;""),"","ERR"),"")</f>
        <v/>
      </c>
      <c r="F73" s="104" t="s">
        <v>89</v>
      </c>
      <c r="G73" s="89" t="s">
        <v>98</v>
      </c>
      <c r="H73" s="84" t="s">
        <v>93</v>
      </c>
      <c r="I73" s="105" t="s">
        <v>91</v>
      </c>
      <c r="J73" s="106" t="s">
        <v>87</v>
      </c>
      <c r="K73" s="137" t="s">
        <v>97</v>
      </c>
      <c r="L73" s="18"/>
      <c r="M73" s="18"/>
      <c r="N73" s="18"/>
      <c r="O73" s="18"/>
      <c r="P73" s="18"/>
      <c r="Q73" s="18"/>
      <c r="R73" s="18"/>
      <c r="S73" s="22"/>
      <c r="T73" s="18"/>
      <c r="U73" s="18"/>
      <c r="V73" s="18"/>
      <c r="W73" s="18"/>
      <c r="X73" s="18"/>
      <c r="Y73" s="18"/>
      <c r="Z73" s="22"/>
      <c r="AA73" s="22"/>
      <c r="AB73" s="22"/>
      <c r="AC73" s="22"/>
      <c r="AD73" s="22"/>
      <c r="AE73" s="22"/>
      <c r="AF73" s="22"/>
      <c r="AG73" s="22"/>
      <c r="AH73" s="22"/>
      <c r="AI73" s="22"/>
    </row>
    <row r="74" spans="1:35" ht="12" customHeight="1">
      <c r="A74" s="98">
        <f t="array" ref="A74">IFERROR(INDEX('03.Muestra'!$B$8:$B$17,SMALL(IF("Página Web"='03.Muestra'!$D$8:$D$17,ROW('03.Muestra'!$B$8:$B$17)-MIN(ROW('03.Muestra'!$D$8:$D$17))+1,""),ROW()-72)),"")</f>
        <v>2</v>
      </c>
      <c r="B74" s="129" t="str">
        <f t="array" ref="B74">IFERROR(INDEX('03.Muestra'!$C$8:$C$17,SMALL(IF("Página Web"='03.Muestra'!$D$8:$D$17,ROW('03.Muestra'!$C$8:$C$17)-MIN(ROW('03.Muestra'!$D$8:$D$17))+1,""),ROW()-72)),"")</f>
        <v>Contacto</v>
      </c>
      <c r="C74" s="130" t="str">
        <f t="array" ref="C74">IFERROR(INDEX('03.Muestra'!$F$8:$F$17,SMALL(IF("Página Web"='03.Muestra'!$D$8:$D$17,ROW('03.Muestra'!$F$8:$F$17)-MIN(ROW('03.Muestra'!$D$8:$D$17))+1,""),ROW()-72)),"")</f>
        <v>https://pigmentoayd.com/contacto</v>
      </c>
      <c r="D74" s="103" t="str">
        <f t="shared" si="10"/>
        <v>N/A</v>
      </c>
      <c r="E74" s="66" t="str">
        <f t="shared" si="11"/>
        <v/>
      </c>
      <c r="F74" s="107">
        <f ca="1">COUNTIF($D73:INDIRECT("$D" &amp;  SUM(ROW()-1,'03.Muestra'!$D$20)-1),F73)</f>
        <v>0</v>
      </c>
      <c r="G74" s="107">
        <f ca="1">COUNTIF($D73:INDIRECT("$D" &amp;  SUM(ROW()-1,'03.Muestra'!$D$20)-1),G73)</f>
        <v>0</v>
      </c>
      <c r="H74" s="107">
        <f ca="1">COUNTIF($D73:INDIRECT("$D" &amp;  SUM(ROW()-1,'03.Muestra'!$D$20)-1),H73)</f>
        <v>3</v>
      </c>
      <c r="I74" s="107">
        <f ca="1">COUNTIF($D73:INDIRECT("$D" &amp;  SUM(ROW()-1,'03.Muestra'!$D$20)-1),I73)</f>
        <v>0</v>
      </c>
      <c r="J74" s="107">
        <f ca="1">COUNTIF($D73:INDIRECT("$D" &amp;  SUM(ROW()-1,'03.Muestra'!$D$20)-1),J73)</f>
        <v>0</v>
      </c>
      <c r="K74" s="138">
        <f ca="1">IF(COUNTIF('03.Muestra'!$D$8:$D$17,"Página Web")=0,0,COUNTBLANK($D73:INDIRECT("$D" &amp;  SUM(ROW()-1,COUNTIF('03.Muestra'!$D$8:$D$17,"Página Web"))-1)))</f>
        <v>0</v>
      </c>
      <c r="L74" s="18"/>
      <c r="M74" s="18"/>
      <c r="N74" s="18"/>
      <c r="O74" s="18"/>
      <c r="P74" s="18"/>
      <c r="Q74" s="18"/>
      <c r="R74" s="18"/>
      <c r="S74" s="22"/>
      <c r="T74" s="18"/>
      <c r="U74" s="18"/>
      <c r="V74" s="18"/>
      <c r="W74" s="18"/>
      <c r="X74" s="18"/>
      <c r="Y74" s="18"/>
      <c r="Z74" s="22"/>
      <c r="AA74" s="22"/>
      <c r="AB74" s="22"/>
      <c r="AC74" s="22"/>
      <c r="AD74" s="22"/>
      <c r="AE74" s="22"/>
      <c r="AF74" s="22"/>
      <c r="AG74" s="22"/>
      <c r="AH74" s="22"/>
      <c r="AI74" s="22"/>
    </row>
    <row r="75" spans="1:35" ht="12" customHeight="1">
      <c r="A75" s="98">
        <f t="array" ref="A75">IFERROR(INDEX('03.Muestra'!$B$8:$B$17,SMALL(IF("Página Web"='03.Muestra'!$D$8:$D$17,ROW('03.Muestra'!$B$8:$B$17)-MIN(ROW('03.Muestra'!$D$8:$D$17))+1,""),ROW()-72)),"")</f>
        <v>3</v>
      </c>
      <c r="B75" s="129" t="str">
        <f t="array" ref="B75">IFERROR(INDEX('03.Muestra'!$C$8:$C$17,SMALL(IF("Página Web"='03.Muestra'!$D$8:$D$17,ROW('03.Muestra'!$C$8:$C$17)-MIN(ROW('03.Muestra'!$D$8:$D$17))+1,""),ROW()-72)),"")</f>
        <v>Servicios</v>
      </c>
      <c r="C75" s="130" t="str">
        <f t="array" ref="C75">IFERROR(INDEX('03.Muestra'!$F$8:$F$17,SMALL(IF("Página Web"='03.Muestra'!$D$8:$D$17,ROW('03.Muestra'!$F$8:$F$17)-MIN(ROW('03.Muestra'!$D$8:$D$17))+1,""),ROW()-72)),"")</f>
        <v>https://pigmentoayd.com/servicios</v>
      </c>
      <c r="D75" s="103" t="str">
        <f t="shared" si="10"/>
        <v>N/A</v>
      </c>
      <c r="E75" s="66" t="str">
        <f t="shared" si="11"/>
        <v/>
      </c>
      <c r="F75" s="22"/>
      <c r="G75" s="18"/>
      <c r="H75" s="18"/>
      <c r="I75" s="18"/>
      <c r="J75" s="18"/>
      <c r="K75" s="108"/>
      <c r="L75" s="18"/>
      <c r="M75" s="18"/>
      <c r="N75" s="18"/>
      <c r="O75" s="18"/>
      <c r="P75" s="18"/>
      <c r="Q75" s="18"/>
      <c r="R75" s="18"/>
      <c r="S75" s="22"/>
      <c r="T75" s="18"/>
      <c r="U75" s="18"/>
      <c r="V75" s="18"/>
      <c r="W75" s="18"/>
      <c r="X75" s="18"/>
      <c r="Y75" s="18"/>
      <c r="Z75" s="22"/>
      <c r="AA75" s="22"/>
      <c r="AB75" s="22"/>
      <c r="AC75" s="22"/>
      <c r="AD75" s="22"/>
      <c r="AE75" s="22"/>
      <c r="AF75" s="22"/>
      <c r="AG75" s="22"/>
      <c r="AH75" s="22"/>
      <c r="AI75" s="22"/>
    </row>
    <row r="76" spans="1:35" ht="12" customHeight="1">
      <c r="A76" s="98" t="str">
        <f t="array" ref="A76">IFERROR(INDEX('03.Muestra'!$B$8:$B$17,SMALL(IF("Página Web"='03.Muestra'!$D$8:$D$17,ROW('03.Muestra'!$B$8:$B$17)-MIN(ROW('03.Muestra'!$D$8:$D$17))+1,""),ROW()-72)),"")</f>
        <v/>
      </c>
      <c r="B76" s="129" t="str">
        <f t="array" ref="B76">IFERROR(INDEX('03.Muestra'!$C$8:$C$17,SMALL(IF("Página Web"='03.Muestra'!$D$8:$D$17,ROW('03.Muestra'!$C$8:$C$17)-MIN(ROW('03.Muestra'!$D$8:$D$17))+1,""),ROW()-72)),"")</f>
        <v/>
      </c>
      <c r="C76" s="129" t="str">
        <f t="array" ref="C76">IFERROR(INDEX('03.Muestra'!$F$8:$F$17,SMALL(IF("Página Web"='03.Muestra'!$D$8:$D$17,ROW('03.Muestra'!$F$8:$F$17)-MIN(ROW('03.Muestra'!$D$8:$D$17))+1,""),ROW()-72)),"")</f>
        <v/>
      </c>
      <c r="D76" s="103" t="str">
        <f t="shared" si="10"/>
        <v/>
      </c>
      <c r="E76" s="66" t="str">
        <f t="shared" si="11"/>
        <v/>
      </c>
      <c r="F76" s="22"/>
      <c r="G76" s="18"/>
      <c r="H76" s="18"/>
      <c r="I76" s="18"/>
      <c r="J76" s="18"/>
      <c r="K76" s="108"/>
      <c r="L76" s="18"/>
      <c r="M76" s="18"/>
      <c r="N76" s="18"/>
      <c r="O76" s="18"/>
      <c r="P76" s="18"/>
      <c r="Q76" s="18"/>
      <c r="R76" s="18"/>
      <c r="S76" s="22"/>
      <c r="T76" s="18"/>
      <c r="U76" s="18"/>
      <c r="V76" s="18"/>
      <c r="W76" s="18"/>
      <c r="X76" s="18"/>
      <c r="Y76" s="18"/>
      <c r="Z76" s="22"/>
      <c r="AA76" s="22"/>
      <c r="AB76" s="22"/>
      <c r="AC76" s="22"/>
      <c r="AD76" s="22"/>
      <c r="AE76" s="22"/>
      <c r="AF76" s="22"/>
      <c r="AG76" s="22"/>
      <c r="AH76" s="22"/>
      <c r="AI76" s="22"/>
    </row>
    <row r="77" spans="1:35" ht="12" customHeight="1">
      <c r="A77" s="98" t="str">
        <f t="array" ref="A77">IFERROR(INDEX('03.Muestra'!$B$8:$B$17,SMALL(IF("Página Web"='03.Muestra'!$D$8:$D$17,ROW('03.Muestra'!$B$8:$B$17)-MIN(ROW('03.Muestra'!$D$8:$D$17))+1,""),ROW()-72)),"")</f>
        <v/>
      </c>
      <c r="B77" s="129" t="str">
        <f t="array" ref="B77">IFERROR(INDEX('03.Muestra'!$C$8:$C$17,SMALL(IF("Página Web"='03.Muestra'!$D$8:$D$17,ROW('03.Muestra'!$C$8:$C$17)-MIN(ROW('03.Muestra'!$D$8:$D$17))+1,""),ROW()-72)),"")</f>
        <v/>
      </c>
      <c r="C77" s="129" t="str">
        <f t="array" ref="C77">IFERROR(INDEX('03.Muestra'!$F$8:$F$17,SMALL(IF("Página Web"='03.Muestra'!$D$8:$D$17,ROW('03.Muestra'!$F$8:$F$17)-MIN(ROW('03.Muestra'!$D$8:$D$17))+1,""),ROW()-72)),"")</f>
        <v/>
      </c>
      <c r="D77" s="103" t="str">
        <f t="shared" si="10"/>
        <v/>
      </c>
      <c r="E77" s="66" t="str">
        <f t="shared" si="11"/>
        <v/>
      </c>
      <c r="F77" s="22"/>
      <c r="G77" s="18"/>
      <c r="H77" s="18"/>
      <c r="I77" s="18"/>
      <c r="J77" s="18"/>
      <c r="K77" s="108"/>
      <c r="L77" s="18"/>
      <c r="M77" s="18"/>
      <c r="N77" s="18"/>
      <c r="O77" s="18"/>
      <c r="P77" s="18"/>
      <c r="Q77" s="18"/>
      <c r="R77" s="18"/>
      <c r="S77" s="22"/>
      <c r="T77" s="18"/>
      <c r="U77" s="18"/>
      <c r="V77" s="18"/>
      <c r="W77" s="18"/>
      <c r="X77" s="18"/>
      <c r="Y77" s="18"/>
      <c r="Z77" s="22"/>
      <c r="AA77" s="22"/>
      <c r="AB77" s="22"/>
      <c r="AC77" s="22"/>
      <c r="AD77" s="22"/>
      <c r="AE77" s="22"/>
      <c r="AF77" s="22"/>
      <c r="AG77" s="22"/>
      <c r="AH77" s="22"/>
      <c r="AI77" s="22"/>
    </row>
    <row r="78" spans="1:35" ht="12" customHeight="1">
      <c r="A78" s="98" t="str">
        <f t="array" ref="A78">IFERROR(INDEX('03.Muestra'!$B$8:$B$17,SMALL(IF("Página Web"='03.Muestra'!$D$8:$D$17,ROW('03.Muestra'!$B$8:$B$17)-MIN(ROW('03.Muestra'!$D$8:$D$17))+1,""),ROW()-72)),"")</f>
        <v/>
      </c>
      <c r="B78" s="129" t="str">
        <f t="array" ref="B78">IFERROR(INDEX('03.Muestra'!$C$8:$C$17,SMALL(IF("Página Web"='03.Muestra'!$D$8:$D$17,ROW('03.Muestra'!$C$8:$C$17)-MIN(ROW('03.Muestra'!$D$8:$D$17))+1,""),ROW()-72)),"")</f>
        <v/>
      </c>
      <c r="C78" s="129" t="str">
        <f t="array" ref="C78">IFERROR(INDEX('03.Muestra'!$F$8:$F$17,SMALL(IF("Página Web"='03.Muestra'!$D$8:$D$17,ROW('03.Muestra'!$F$8:$F$17)-MIN(ROW('03.Muestra'!$D$8:$D$17))+1,""),ROW()-72)),"")</f>
        <v/>
      </c>
      <c r="D78" s="103" t="str">
        <f t="shared" si="10"/>
        <v/>
      </c>
      <c r="E78" s="66" t="str">
        <f t="shared" si="11"/>
        <v/>
      </c>
      <c r="F78" s="22"/>
      <c r="G78" s="18"/>
      <c r="H78" s="18"/>
      <c r="I78" s="18"/>
      <c r="J78" s="18"/>
      <c r="K78" s="108"/>
      <c r="L78" s="18"/>
      <c r="M78" s="18"/>
      <c r="N78" s="18"/>
      <c r="O78" s="18"/>
      <c r="P78" s="18"/>
      <c r="Q78" s="18"/>
      <c r="R78" s="18"/>
      <c r="S78" s="22"/>
      <c r="T78" s="18"/>
      <c r="U78" s="18"/>
      <c r="V78" s="18"/>
      <c r="W78" s="18"/>
      <c r="X78" s="18"/>
      <c r="Y78" s="18"/>
      <c r="Z78" s="22"/>
      <c r="AA78" s="22"/>
      <c r="AB78" s="22"/>
      <c r="AC78" s="22"/>
      <c r="AD78" s="22"/>
      <c r="AE78" s="22"/>
      <c r="AF78" s="22"/>
      <c r="AG78" s="22"/>
      <c r="AH78" s="22"/>
      <c r="AI78" s="22"/>
    </row>
    <row r="79" spans="1:35" ht="12" customHeight="1">
      <c r="A79" s="98" t="str">
        <f t="array" ref="A79">IFERROR(INDEX('03.Muestra'!$B$8:$B$17,SMALL(IF("Página Web"='03.Muestra'!$D$8:$D$17,ROW('03.Muestra'!$B$8:$B$17)-MIN(ROW('03.Muestra'!$D$8:$D$17))+1,""),ROW()-72)),"")</f>
        <v/>
      </c>
      <c r="B79" s="129" t="str">
        <f t="array" ref="B79">IFERROR(INDEX('03.Muestra'!$C$8:$C$17,SMALL(IF("Página Web"='03.Muestra'!$D$8:$D$17,ROW('03.Muestra'!$C$8:$C$17)-MIN(ROW('03.Muestra'!$D$8:$D$17))+1,""),ROW()-72)),"")</f>
        <v/>
      </c>
      <c r="C79" s="129" t="str">
        <f t="array" ref="C79">IFERROR(INDEX('03.Muestra'!$F$8:$F$17,SMALL(IF("Página Web"='03.Muestra'!$D$8:$D$17,ROW('03.Muestra'!$F$8:$F$17)-MIN(ROW('03.Muestra'!$D$8:$D$17))+1,""),ROW()-72)),"")</f>
        <v/>
      </c>
      <c r="D79" s="103" t="str">
        <f t="shared" si="10"/>
        <v/>
      </c>
      <c r="E79" s="66" t="str">
        <f t="shared" si="11"/>
        <v/>
      </c>
      <c r="F79" s="18"/>
      <c r="G79" s="18"/>
      <c r="H79" s="18"/>
      <c r="I79" s="18"/>
      <c r="J79" s="18"/>
      <c r="K79" s="108"/>
      <c r="L79" s="18"/>
      <c r="M79" s="18"/>
      <c r="N79" s="18"/>
      <c r="O79" s="18"/>
      <c r="P79" s="18"/>
      <c r="Q79" s="18"/>
      <c r="R79" s="18"/>
      <c r="S79" s="18"/>
      <c r="T79" s="18"/>
      <c r="U79" s="18"/>
      <c r="V79" s="18"/>
      <c r="W79" s="18"/>
      <c r="X79" s="18"/>
      <c r="Y79" s="18"/>
      <c r="Z79" s="22"/>
      <c r="AA79" s="22"/>
      <c r="AB79" s="22"/>
      <c r="AC79" s="22"/>
      <c r="AD79" s="22"/>
      <c r="AE79" s="22"/>
      <c r="AF79" s="22"/>
      <c r="AG79" s="22"/>
      <c r="AH79" s="22"/>
      <c r="AI79" s="22"/>
    </row>
    <row r="80" spans="1:35" ht="12" customHeight="1">
      <c r="A80" s="98" t="str">
        <f t="array" ref="A80">IFERROR(INDEX('03.Muestra'!$B$8:$B$17,SMALL(IF("Página Web"='03.Muestra'!$D$8:$D$17,ROW('03.Muestra'!$B$8:$B$17)-MIN(ROW('03.Muestra'!$D$8:$D$17))+1,""),ROW()-72)),"")</f>
        <v/>
      </c>
      <c r="B80" s="129" t="str">
        <f t="array" ref="B80">IFERROR(INDEX('03.Muestra'!$C$8:$C$17,SMALL(IF("Página Web"='03.Muestra'!$D$8:$D$17,ROW('03.Muestra'!$C$8:$C$17)-MIN(ROW('03.Muestra'!$D$8:$D$17))+1,""),ROW()-72)),"")</f>
        <v/>
      </c>
      <c r="C80" s="129" t="str">
        <f t="array" ref="C80">IFERROR(INDEX('03.Muestra'!$F$8:$F$17,SMALL(IF("Página Web"='03.Muestra'!$D$8:$D$17,ROW('03.Muestra'!$F$8:$F$17)-MIN(ROW('03.Muestra'!$D$8:$D$17))+1,""),ROW()-72)),"")</f>
        <v/>
      </c>
      <c r="D80" s="103" t="str">
        <f t="shared" si="10"/>
        <v/>
      </c>
      <c r="E80" s="66" t="str">
        <f t="shared" si="11"/>
        <v/>
      </c>
      <c r="F80" s="18"/>
      <c r="G80" s="18"/>
      <c r="H80" s="18"/>
      <c r="I80" s="18"/>
      <c r="J80" s="18"/>
      <c r="K80" s="108"/>
      <c r="L80" s="18"/>
      <c r="M80" s="18"/>
      <c r="N80" s="18"/>
      <c r="O80" s="18"/>
      <c r="P80" s="18"/>
      <c r="Q80" s="18"/>
      <c r="R80" s="18"/>
      <c r="S80" s="18"/>
      <c r="T80" s="18"/>
      <c r="U80" s="18"/>
      <c r="V80" s="18"/>
      <c r="W80" s="18"/>
      <c r="X80" s="18"/>
      <c r="Y80" s="18"/>
      <c r="Z80" s="22"/>
      <c r="AA80" s="22"/>
      <c r="AB80" s="22"/>
      <c r="AC80" s="22"/>
      <c r="AD80" s="22"/>
      <c r="AE80" s="22"/>
      <c r="AF80" s="22"/>
      <c r="AG80" s="22"/>
      <c r="AH80" s="22"/>
      <c r="AI80" s="22"/>
    </row>
    <row r="81" spans="1:35" ht="12" customHeight="1">
      <c r="A81" s="98" t="str">
        <f t="array" ref="A81">IFERROR(INDEX('03.Muestra'!$B$8:$B$17,SMALL(IF("Página Web"='03.Muestra'!$D$8:$D$17,ROW('03.Muestra'!$B$8:$B$17)-MIN(ROW('03.Muestra'!$D$8:$D$17))+1,""),ROW()-72)),"")</f>
        <v/>
      </c>
      <c r="B81" s="129" t="str">
        <f t="array" ref="B81">IFERROR(INDEX('03.Muestra'!$C$8:$C$17,SMALL(IF("Página Web"='03.Muestra'!$D$8:$D$17,ROW('03.Muestra'!$C$8:$C$17)-MIN(ROW('03.Muestra'!$D$8:$D$17))+1,""),ROW()-72)),"")</f>
        <v/>
      </c>
      <c r="C81" s="129" t="str">
        <f t="array" ref="C81">IFERROR(INDEX('03.Muestra'!$F$8:$F$17,SMALL(IF("Página Web"='03.Muestra'!$D$8:$D$17,ROW('03.Muestra'!$F$8:$F$17)-MIN(ROW('03.Muestra'!$D$8:$D$17))+1,""),ROW()-72)),"")</f>
        <v/>
      </c>
      <c r="D81" s="103" t="str">
        <f t="shared" si="10"/>
        <v/>
      </c>
      <c r="E81" s="66" t="str">
        <f t="shared" si="11"/>
        <v/>
      </c>
      <c r="F81" s="18"/>
      <c r="G81" s="18"/>
      <c r="H81" s="18"/>
      <c r="I81" s="18"/>
      <c r="J81" s="18"/>
      <c r="K81" s="108"/>
      <c r="L81" s="18"/>
      <c r="M81" s="18"/>
      <c r="N81" s="18"/>
      <c r="O81" s="18"/>
      <c r="P81" s="18"/>
      <c r="Q81" s="18"/>
      <c r="R81" s="18"/>
      <c r="S81" s="18"/>
      <c r="T81" s="18"/>
      <c r="U81" s="18"/>
      <c r="V81" s="18"/>
      <c r="W81" s="18"/>
      <c r="X81" s="18"/>
      <c r="Y81" s="18"/>
      <c r="Z81" s="22"/>
      <c r="AA81" s="22"/>
      <c r="AB81" s="22"/>
      <c r="AC81" s="22"/>
      <c r="AD81" s="22"/>
      <c r="AE81" s="22"/>
      <c r="AF81" s="22"/>
      <c r="AG81" s="22"/>
      <c r="AH81" s="22"/>
      <c r="AI81" s="22"/>
    </row>
    <row r="82" spans="1:35" ht="12" customHeight="1">
      <c r="A82" s="98" t="str">
        <f t="array" ref="A82">IFERROR(INDEX('03.Muestra'!$B$8:$B$17,SMALL(IF("Página Web"='03.Muestra'!$D$8:$D$17,ROW('03.Muestra'!$B$8:$B$17)-MIN(ROW('03.Muestra'!$D$8:$D$17))+1,""),ROW()-72)),"")</f>
        <v/>
      </c>
      <c r="B82" s="129" t="str">
        <f t="array" ref="B82">IFERROR(INDEX('03.Muestra'!$C$8:$C$17,SMALL(IF("Página Web"='03.Muestra'!$D$8:$D$17,ROW('03.Muestra'!$C$8:$C$17)-MIN(ROW('03.Muestra'!$D$8:$D$17))+1,""),ROW()-72)),"")</f>
        <v/>
      </c>
      <c r="C82" s="129" t="str">
        <f t="array" ref="C82">IFERROR(INDEX('03.Muestra'!$F$8:$F$17,SMALL(IF("Página Web"='03.Muestra'!$D$8:$D$17,ROW('03.Muestra'!$F$8:$F$17)-MIN(ROW('03.Muestra'!$D$8:$D$17))+1,""),ROW()-72)),"")</f>
        <v/>
      </c>
      <c r="D82" s="103" t="str">
        <f t="shared" si="10"/>
        <v/>
      </c>
      <c r="E82" s="66" t="str">
        <f t="shared" si="11"/>
        <v/>
      </c>
      <c r="F82" s="18"/>
      <c r="G82" s="18"/>
      <c r="H82" s="18"/>
      <c r="I82" s="18"/>
      <c r="J82" s="18"/>
      <c r="K82" s="108"/>
      <c r="L82" s="18"/>
      <c r="M82" s="18"/>
      <c r="N82" s="18"/>
      <c r="O82" s="18"/>
      <c r="P82" s="18"/>
      <c r="Q82" s="18"/>
      <c r="R82" s="18"/>
      <c r="S82" s="18"/>
      <c r="T82" s="18"/>
      <c r="U82" s="18"/>
      <c r="V82" s="18"/>
      <c r="W82" s="18"/>
      <c r="X82" s="18"/>
      <c r="Y82" s="18"/>
      <c r="Z82" s="22"/>
      <c r="AA82" s="22"/>
      <c r="AB82" s="22"/>
      <c r="AC82" s="22"/>
      <c r="AD82" s="22"/>
      <c r="AE82" s="22"/>
      <c r="AF82" s="22"/>
      <c r="AG82" s="22"/>
      <c r="AH82" s="22"/>
      <c r="AI82" s="22"/>
    </row>
    <row r="83" spans="1:35" ht="12" customHeight="1">
      <c r="A83" s="63"/>
      <c r="B83" s="133"/>
      <c r="C83" s="133"/>
      <c r="D83" s="134"/>
      <c r="E83" s="66"/>
      <c r="F83" s="18"/>
      <c r="G83" s="18"/>
      <c r="H83" s="18"/>
      <c r="I83" s="18"/>
      <c r="J83" s="18"/>
      <c r="K83" s="108"/>
      <c r="L83" s="18"/>
      <c r="M83" s="18"/>
      <c r="N83" s="18"/>
      <c r="O83" s="18"/>
      <c r="P83" s="18"/>
      <c r="Q83" s="18"/>
      <c r="R83" s="18"/>
      <c r="S83" s="18"/>
      <c r="T83" s="18"/>
      <c r="U83" s="18"/>
      <c r="V83" s="18"/>
      <c r="W83" s="18"/>
      <c r="X83" s="18"/>
      <c r="Y83" s="18"/>
      <c r="Z83" s="22"/>
      <c r="AA83" s="22"/>
      <c r="AB83" s="22"/>
      <c r="AC83" s="22"/>
      <c r="AD83" s="22"/>
      <c r="AE83" s="22"/>
      <c r="AF83" s="22"/>
      <c r="AG83" s="22"/>
      <c r="AH83" s="22"/>
      <c r="AI83" s="22"/>
    </row>
    <row r="84" spans="1:35" ht="12" customHeight="1">
      <c r="A84" s="63"/>
      <c r="B84" s="133"/>
      <c r="C84" s="133"/>
      <c r="D84" s="134"/>
      <c r="E84" s="66"/>
      <c r="F84" s="18"/>
      <c r="G84" s="18"/>
      <c r="H84" s="18"/>
      <c r="I84" s="18"/>
      <c r="J84" s="18"/>
      <c r="K84" s="108"/>
      <c r="L84" s="18"/>
      <c r="M84" s="18"/>
      <c r="N84" s="18"/>
      <c r="O84" s="18"/>
      <c r="P84" s="18"/>
      <c r="Q84" s="18"/>
      <c r="R84" s="18"/>
      <c r="S84" s="18"/>
      <c r="T84" s="18"/>
      <c r="U84" s="18"/>
      <c r="V84" s="18"/>
      <c r="W84" s="18"/>
      <c r="X84" s="18"/>
      <c r="Y84" s="18"/>
      <c r="Z84" s="22"/>
      <c r="AA84" s="22"/>
      <c r="AB84" s="22"/>
      <c r="AC84" s="22"/>
      <c r="AD84" s="22"/>
      <c r="AE84" s="22"/>
      <c r="AF84" s="22"/>
      <c r="AG84" s="22"/>
      <c r="AH84" s="22"/>
      <c r="AI84" s="22"/>
    </row>
    <row r="85" spans="1:35" ht="34.5" customHeight="1">
      <c r="A85" s="111"/>
      <c r="B85" s="112"/>
      <c r="C85" s="111"/>
      <c r="D85" s="135"/>
      <c r="E85" s="66"/>
      <c r="F85" s="18"/>
      <c r="G85" s="18"/>
      <c r="H85" s="18"/>
      <c r="I85" s="18"/>
      <c r="J85" s="18"/>
      <c r="K85" s="108"/>
      <c r="L85" s="18"/>
      <c r="M85" s="18"/>
      <c r="N85" s="18"/>
      <c r="O85" s="18"/>
      <c r="P85" s="18"/>
      <c r="Q85" s="18"/>
      <c r="R85" s="18"/>
      <c r="S85" s="18"/>
      <c r="T85" s="18"/>
      <c r="U85" s="18"/>
      <c r="V85" s="18"/>
      <c r="W85" s="18"/>
      <c r="X85" s="18"/>
      <c r="Y85" s="18"/>
      <c r="Z85" s="22"/>
      <c r="AA85" s="22"/>
      <c r="AB85" s="22"/>
      <c r="AC85" s="22"/>
      <c r="AD85" s="22"/>
      <c r="AE85" s="22"/>
      <c r="AF85" s="22"/>
      <c r="AG85" s="22"/>
      <c r="AH85" s="22"/>
      <c r="AI85" s="22"/>
    </row>
    <row r="86" spans="1:35" ht="18" customHeight="1">
      <c r="A86" s="109"/>
      <c r="B86" s="109"/>
      <c r="C86" s="109"/>
      <c r="D86" s="136"/>
      <c r="E86" s="66"/>
      <c r="F86" s="92"/>
      <c r="G86" s="18"/>
      <c r="H86" s="18"/>
      <c r="I86" s="18"/>
      <c r="J86" s="18"/>
      <c r="K86" s="108"/>
      <c r="L86" s="18"/>
      <c r="M86" s="18"/>
      <c r="N86" s="18"/>
      <c r="O86" s="18"/>
      <c r="P86" s="18"/>
      <c r="Q86" s="18"/>
      <c r="R86" s="18"/>
      <c r="S86" s="18"/>
      <c r="T86" s="18"/>
      <c r="U86" s="18"/>
      <c r="V86" s="18"/>
      <c r="W86" s="18"/>
      <c r="X86" s="18"/>
      <c r="Y86" s="18"/>
      <c r="Z86" s="22"/>
      <c r="AA86" s="22"/>
      <c r="AB86" s="22"/>
      <c r="AC86" s="22"/>
      <c r="AD86" s="22"/>
      <c r="AE86" s="22"/>
      <c r="AF86" s="22"/>
      <c r="AG86" s="22"/>
      <c r="AH86" s="22"/>
      <c r="AI86" s="22"/>
    </row>
    <row r="87" spans="1:35" ht="12" customHeight="1">
      <c r="A87" s="63"/>
      <c r="B87" s="133"/>
      <c r="C87" s="133"/>
      <c r="D87" s="134"/>
      <c r="E87" s="66"/>
      <c r="F87" s="18"/>
      <c r="G87" s="18"/>
      <c r="H87" s="18"/>
      <c r="I87" s="18"/>
      <c r="J87" s="18"/>
      <c r="K87" s="108"/>
      <c r="L87" s="18"/>
      <c r="M87" s="18"/>
      <c r="N87" s="18"/>
      <c r="O87" s="18"/>
      <c r="P87" s="18"/>
      <c r="Q87" s="18"/>
      <c r="R87" s="18"/>
      <c r="S87" s="18"/>
      <c r="T87" s="18"/>
      <c r="U87" s="18"/>
      <c r="V87" s="18"/>
      <c r="W87" s="18"/>
      <c r="X87" s="18"/>
      <c r="Y87" s="18"/>
      <c r="Z87" s="22"/>
      <c r="AA87" s="22"/>
      <c r="AB87" s="22"/>
      <c r="AC87" s="22"/>
      <c r="AD87" s="22"/>
      <c r="AE87" s="22"/>
      <c r="AF87" s="22"/>
      <c r="AG87" s="22"/>
      <c r="AH87" s="22"/>
      <c r="AI87" s="22"/>
    </row>
    <row r="88" spans="1:35" ht="12" customHeight="1">
      <c r="A88" s="22"/>
      <c r="B88" s="18"/>
      <c r="C88" s="18"/>
      <c r="D88" s="127"/>
      <c r="E88" s="66"/>
      <c r="F88" s="18"/>
      <c r="G88" s="18"/>
      <c r="H88" s="18"/>
      <c r="I88" s="18"/>
      <c r="J88" s="18"/>
      <c r="K88" s="108"/>
      <c r="L88" s="18"/>
      <c r="M88" s="18"/>
      <c r="N88" s="18"/>
      <c r="O88" s="18"/>
      <c r="P88" s="18"/>
      <c r="Q88" s="18"/>
      <c r="R88" s="18"/>
      <c r="S88" s="18"/>
      <c r="T88" s="18"/>
      <c r="U88" s="18"/>
      <c r="V88" s="18"/>
      <c r="W88" s="18"/>
      <c r="X88" s="18"/>
      <c r="Y88" s="18"/>
      <c r="Z88" s="22"/>
      <c r="AA88" s="22"/>
      <c r="AB88" s="22"/>
      <c r="AC88" s="22"/>
      <c r="AD88" s="22"/>
      <c r="AE88" s="22"/>
      <c r="AF88" s="22"/>
      <c r="AG88" s="22"/>
      <c r="AH88" s="22"/>
      <c r="AI88" s="22"/>
    </row>
    <row r="89" spans="1:35" ht="32.25" customHeight="1">
      <c r="A89" s="94" t="s">
        <v>100</v>
      </c>
      <c r="B89" s="95" t="s">
        <v>86</v>
      </c>
      <c r="C89" s="96" t="s">
        <v>116</v>
      </c>
      <c r="D89" s="128" t="s">
        <v>106</v>
      </c>
      <c r="E89" s="114"/>
      <c r="F89" s="22"/>
      <c r="G89" s="22"/>
      <c r="H89" s="22"/>
      <c r="I89" s="22"/>
      <c r="J89" s="22"/>
      <c r="K89" s="108"/>
      <c r="L89" s="18"/>
      <c r="M89" s="18"/>
      <c r="N89" s="18"/>
      <c r="O89" s="18"/>
      <c r="P89" s="18"/>
      <c r="Q89" s="18"/>
      <c r="R89" s="18"/>
      <c r="S89" s="22"/>
      <c r="T89" s="18"/>
      <c r="U89" s="18"/>
      <c r="V89" s="18"/>
      <c r="W89" s="18"/>
      <c r="X89" s="18"/>
      <c r="Y89" s="18"/>
      <c r="Z89" s="22"/>
      <c r="AA89" s="22"/>
      <c r="AB89" s="22"/>
      <c r="AC89" s="22"/>
      <c r="AD89" s="22"/>
      <c r="AE89" s="22"/>
      <c r="AF89" s="22"/>
      <c r="AG89" s="22"/>
      <c r="AH89" s="22"/>
      <c r="AI89" s="22"/>
    </row>
    <row r="90" spans="1:35" ht="12" customHeight="1">
      <c r="A90" s="98">
        <f t="array" ref="A90">IFERROR(INDEX('03.Muestra'!$B$8:$B$17,SMALL(IF("Página Web"='03.Muestra'!$D$8:$D$17,ROW('03.Muestra'!$B$8:$B$17)-MIN(ROW('03.Muestra'!$D$8:$D$17))+1,""),ROW()-89)),"")</f>
        <v>1</v>
      </c>
      <c r="B90" s="129" t="str">
        <f t="array" ref="B90">IFERROR(INDEX('03.Muestra'!$C$8:$C$17,SMALL(IF("Página Web"='03.Muestra'!$D$8:$D$17,ROW('03.Muestra'!$C$8:$C$17)-MIN(ROW('03.Muestra'!$D$8:$D$17))+1,""),ROW()-89)),"")</f>
        <v>Home</v>
      </c>
      <c r="C90" s="130" t="str">
        <f t="array" ref="C90">IFERROR(INDEX('03.Muestra'!$F$8:$F$17,SMALL(IF("Página Web"='03.Muestra'!$D$8:$D$17,ROW('03.Muestra'!$F$8:$F$17)-MIN(ROW('03.Muestra'!$D$8:$D$17))+1,""),ROW()-89)),"")</f>
        <v>https://pigmentoayd.com/</v>
      </c>
      <c r="D90" s="103" t="str">
        <f t="shared" ref="D90:D99" si="12">IF(C90="","",$D$18)</f>
        <v>N/A</v>
      </c>
      <c r="E90" s="66" t="str">
        <f t="shared" ref="E90:E99" si="13">IF(D90&lt;&gt;"",IF(AND(B90&lt;&gt;"",C90&lt;&gt;""),"","ERR"),"")</f>
        <v/>
      </c>
      <c r="F90" s="104" t="s">
        <v>89</v>
      </c>
      <c r="G90" s="89" t="s">
        <v>98</v>
      </c>
      <c r="H90" s="84" t="s">
        <v>93</v>
      </c>
      <c r="I90" s="105" t="s">
        <v>91</v>
      </c>
      <c r="J90" s="106" t="s">
        <v>87</v>
      </c>
      <c r="K90" s="137" t="s">
        <v>97</v>
      </c>
      <c r="L90" s="18"/>
      <c r="M90" s="18"/>
      <c r="N90" s="18"/>
      <c r="O90" s="18"/>
      <c r="P90" s="18"/>
      <c r="Q90" s="18"/>
      <c r="R90" s="18"/>
      <c r="S90" s="22"/>
      <c r="T90" s="18"/>
      <c r="U90" s="18"/>
      <c r="V90" s="18"/>
      <c r="W90" s="18"/>
      <c r="X90" s="18"/>
      <c r="Y90" s="18"/>
      <c r="Z90" s="22"/>
      <c r="AA90" s="22"/>
      <c r="AB90" s="22"/>
      <c r="AC90" s="22"/>
      <c r="AD90" s="22"/>
      <c r="AE90" s="22"/>
      <c r="AF90" s="22"/>
      <c r="AG90" s="22"/>
      <c r="AH90" s="22"/>
      <c r="AI90" s="22"/>
    </row>
    <row r="91" spans="1:35" ht="12" customHeight="1">
      <c r="A91" s="98">
        <f t="array" ref="A91">IFERROR(INDEX('03.Muestra'!$B$8:$B$17,SMALL(IF("Página Web"='03.Muestra'!$D$8:$D$17,ROW('03.Muestra'!$B$8:$B$17)-MIN(ROW('03.Muestra'!$D$8:$D$17))+1,""),ROW()-89)),"")</f>
        <v>2</v>
      </c>
      <c r="B91" s="129" t="str">
        <f t="array" ref="B91">IFERROR(INDEX('03.Muestra'!$C$8:$C$17,SMALL(IF("Página Web"='03.Muestra'!$D$8:$D$17,ROW('03.Muestra'!$C$8:$C$17)-MIN(ROW('03.Muestra'!$D$8:$D$17))+1,""),ROW()-89)),"")</f>
        <v>Contacto</v>
      </c>
      <c r="C91" s="130" t="str">
        <f t="array" ref="C91">IFERROR(INDEX('03.Muestra'!$F$8:$F$17,SMALL(IF("Página Web"='03.Muestra'!$D$8:$D$17,ROW('03.Muestra'!$F$8:$F$17)-MIN(ROW('03.Muestra'!$D$8:$D$17))+1,""),ROW()-89)),"")</f>
        <v>https://pigmentoayd.com/contacto</v>
      </c>
      <c r="D91" s="103" t="str">
        <f t="shared" si="12"/>
        <v>N/A</v>
      </c>
      <c r="E91" s="66" t="str">
        <f t="shared" si="13"/>
        <v/>
      </c>
      <c r="F91" s="107">
        <f ca="1">COUNTIF($D90:INDIRECT("$D" &amp;  SUM(ROW()-1,'03.Muestra'!$D$20)-1),F90)</f>
        <v>0</v>
      </c>
      <c r="G91" s="107">
        <f ca="1">COUNTIF($D90:INDIRECT("$D" &amp;  SUM(ROW()-1,'03.Muestra'!$D$20)-1),G90)</f>
        <v>0</v>
      </c>
      <c r="H91" s="107">
        <f ca="1">COUNTIF($D90:INDIRECT("$D" &amp;  SUM(ROW()-1,'03.Muestra'!$D$20)-1),H90)</f>
        <v>3</v>
      </c>
      <c r="I91" s="107">
        <f ca="1">COUNTIF($D90:INDIRECT("$D" &amp;  SUM(ROW()-1,'03.Muestra'!$D$20)-1),I90)</f>
        <v>0</v>
      </c>
      <c r="J91" s="107">
        <f ca="1">COUNTIF($D90:INDIRECT("$D" &amp;  SUM(ROW()-1,'03.Muestra'!$D$20)-1),J90)</f>
        <v>0</v>
      </c>
      <c r="K91" s="138">
        <f ca="1">IF(COUNTIF('03.Muestra'!$D$8:$D$17,"Página Web")=0,0,COUNTBLANK($D90:INDIRECT("$D" &amp;  SUM(ROW()-1,COUNTIF('03.Muestra'!$D$8:$D$17,"Página Web"))-1)))</f>
        <v>0</v>
      </c>
      <c r="L91" s="18"/>
      <c r="M91" s="18"/>
      <c r="N91" s="18"/>
      <c r="O91" s="18"/>
      <c r="P91" s="18"/>
      <c r="Q91" s="18"/>
      <c r="R91" s="18"/>
      <c r="S91" s="22"/>
      <c r="T91" s="18"/>
      <c r="U91" s="18"/>
      <c r="V91" s="18"/>
      <c r="W91" s="18"/>
      <c r="X91" s="18"/>
      <c r="Y91" s="18"/>
      <c r="Z91" s="22"/>
      <c r="AA91" s="22"/>
      <c r="AB91" s="22"/>
      <c r="AC91" s="22"/>
      <c r="AD91" s="22"/>
      <c r="AE91" s="22"/>
      <c r="AF91" s="22"/>
      <c r="AG91" s="22"/>
      <c r="AH91" s="22"/>
      <c r="AI91" s="22"/>
    </row>
    <row r="92" spans="1:35" ht="12" customHeight="1">
      <c r="A92" s="98">
        <f t="array" ref="A92">IFERROR(INDEX('03.Muestra'!$B$8:$B$17,SMALL(IF("Página Web"='03.Muestra'!$D$8:$D$17,ROW('03.Muestra'!$B$8:$B$17)-MIN(ROW('03.Muestra'!$D$8:$D$17))+1,""),ROW()-89)),"")</f>
        <v>3</v>
      </c>
      <c r="B92" s="129" t="str">
        <f t="array" ref="B92">IFERROR(INDEX('03.Muestra'!$C$8:$C$17,SMALL(IF("Página Web"='03.Muestra'!$D$8:$D$17,ROW('03.Muestra'!$C$8:$C$17)-MIN(ROW('03.Muestra'!$D$8:$D$17))+1,""),ROW()-89)),"")</f>
        <v>Servicios</v>
      </c>
      <c r="C92" s="130" t="str">
        <f t="array" ref="C92">IFERROR(INDEX('03.Muestra'!$F$8:$F$17,SMALL(IF("Página Web"='03.Muestra'!$D$8:$D$17,ROW('03.Muestra'!$F$8:$F$17)-MIN(ROW('03.Muestra'!$D$8:$D$17))+1,""),ROW()-89)),"")</f>
        <v>https://pigmentoayd.com/servicios</v>
      </c>
      <c r="D92" s="103" t="str">
        <f t="shared" si="12"/>
        <v>N/A</v>
      </c>
      <c r="E92" s="66" t="str">
        <f t="shared" si="13"/>
        <v/>
      </c>
      <c r="F92" s="22"/>
      <c r="G92" s="18"/>
      <c r="H92" s="18"/>
      <c r="I92" s="18"/>
      <c r="J92" s="18"/>
      <c r="K92" s="108"/>
      <c r="L92" s="18"/>
      <c r="M92" s="18"/>
      <c r="N92" s="18"/>
      <c r="O92" s="18"/>
      <c r="P92" s="18"/>
      <c r="Q92" s="18"/>
      <c r="R92" s="18"/>
      <c r="S92" s="22"/>
      <c r="T92" s="18"/>
      <c r="U92" s="18"/>
      <c r="V92" s="18"/>
      <c r="W92" s="18"/>
      <c r="X92" s="18"/>
      <c r="Y92" s="18"/>
      <c r="Z92" s="22"/>
      <c r="AA92" s="22"/>
      <c r="AB92" s="22"/>
      <c r="AC92" s="22"/>
      <c r="AD92" s="22"/>
      <c r="AE92" s="22"/>
      <c r="AF92" s="22"/>
      <c r="AG92" s="22"/>
      <c r="AH92" s="22"/>
      <c r="AI92" s="22"/>
    </row>
    <row r="93" spans="1:35" ht="12" customHeight="1">
      <c r="A93" s="98" t="str">
        <f t="array" ref="A93">IFERROR(INDEX('03.Muestra'!$B$8:$B$17,SMALL(IF("Página Web"='03.Muestra'!$D$8:$D$17,ROW('03.Muestra'!$B$8:$B$17)-MIN(ROW('03.Muestra'!$D$8:$D$17))+1,""),ROW()-89)),"")</f>
        <v/>
      </c>
      <c r="B93" s="129" t="str">
        <f t="array" ref="B93">IFERROR(INDEX('03.Muestra'!$C$8:$C$17,SMALL(IF("Página Web"='03.Muestra'!$D$8:$D$17,ROW('03.Muestra'!$C$8:$C$17)-MIN(ROW('03.Muestra'!$D$8:$D$17))+1,""),ROW()-89)),"")</f>
        <v/>
      </c>
      <c r="C93" s="129" t="str">
        <f t="array" ref="C93">IFERROR(INDEX('03.Muestra'!$F$8:$F$17,SMALL(IF("Página Web"='03.Muestra'!$D$8:$D$17,ROW('03.Muestra'!$F$8:$F$17)-MIN(ROW('03.Muestra'!$D$8:$D$17))+1,""),ROW()-89)),"")</f>
        <v/>
      </c>
      <c r="D93" s="103" t="str">
        <f t="shared" si="12"/>
        <v/>
      </c>
      <c r="E93" s="66" t="str">
        <f t="shared" si="13"/>
        <v/>
      </c>
      <c r="F93" s="22"/>
      <c r="G93" s="18"/>
      <c r="H93" s="18"/>
      <c r="I93" s="18"/>
      <c r="J93" s="18"/>
      <c r="K93" s="108"/>
      <c r="L93" s="18"/>
      <c r="M93" s="18"/>
      <c r="N93" s="18"/>
      <c r="O93" s="18"/>
      <c r="P93" s="18"/>
      <c r="Q93" s="18"/>
      <c r="R93" s="18"/>
      <c r="S93" s="22"/>
      <c r="T93" s="18"/>
      <c r="U93" s="18"/>
      <c r="V93" s="18"/>
      <c r="W93" s="18"/>
      <c r="X93" s="18"/>
      <c r="Y93" s="18"/>
      <c r="Z93" s="22"/>
      <c r="AA93" s="22"/>
      <c r="AB93" s="22"/>
      <c r="AC93" s="22"/>
      <c r="AD93" s="22"/>
      <c r="AE93" s="22"/>
      <c r="AF93" s="22"/>
      <c r="AG93" s="22"/>
      <c r="AH93" s="22"/>
      <c r="AI93" s="22"/>
    </row>
    <row r="94" spans="1:35" ht="12" customHeight="1">
      <c r="A94" s="98" t="str">
        <f t="array" ref="A94">IFERROR(INDEX('03.Muestra'!$B$8:$B$17,SMALL(IF("Página Web"='03.Muestra'!$D$8:$D$17,ROW('03.Muestra'!$B$8:$B$17)-MIN(ROW('03.Muestra'!$D$8:$D$17))+1,""),ROW()-89)),"")</f>
        <v/>
      </c>
      <c r="B94" s="129" t="str">
        <f t="array" ref="B94">IFERROR(INDEX('03.Muestra'!$C$8:$C$17,SMALL(IF("Página Web"='03.Muestra'!$D$8:$D$17,ROW('03.Muestra'!$C$8:$C$17)-MIN(ROW('03.Muestra'!$D$8:$D$17))+1,""),ROW()-89)),"")</f>
        <v/>
      </c>
      <c r="C94" s="129" t="str">
        <f t="array" ref="C94">IFERROR(INDEX('03.Muestra'!$F$8:$F$17,SMALL(IF("Página Web"='03.Muestra'!$D$8:$D$17,ROW('03.Muestra'!$F$8:$F$17)-MIN(ROW('03.Muestra'!$D$8:$D$17))+1,""),ROW()-89)),"")</f>
        <v/>
      </c>
      <c r="D94" s="103" t="str">
        <f t="shared" si="12"/>
        <v/>
      </c>
      <c r="E94" s="66" t="str">
        <f t="shared" si="13"/>
        <v/>
      </c>
      <c r="F94" s="22"/>
      <c r="G94" s="18"/>
      <c r="H94" s="18"/>
      <c r="I94" s="18"/>
      <c r="J94" s="18"/>
      <c r="K94" s="108"/>
      <c r="L94" s="18"/>
      <c r="M94" s="18"/>
      <c r="N94" s="18"/>
      <c r="O94" s="18"/>
      <c r="P94" s="18"/>
      <c r="Q94" s="18"/>
      <c r="R94" s="18"/>
      <c r="S94" s="22"/>
      <c r="T94" s="18"/>
      <c r="U94" s="18"/>
      <c r="V94" s="18"/>
      <c r="W94" s="18"/>
      <c r="X94" s="18"/>
      <c r="Y94" s="18"/>
      <c r="Z94" s="22"/>
      <c r="AA94" s="22"/>
      <c r="AB94" s="22"/>
      <c r="AC94" s="22"/>
      <c r="AD94" s="22"/>
      <c r="AE94" s="22"/>
      <c r="AF94" s="22"/>
      <c r="AG94" s="22"/>
      <c r="AH94" s="22"/>
      <c r="AI94" s="22"/>
    </row>
    <row r="95" spans="1:35" ht="12" customHeight="1">
      <c r="A95" s="98" t="str">
        <f t="array" ref="A95">IFERROR(INDEX('03.Muestra'!$B$8:$B$17,SMALL(IF("Página Web"='03.Muestra'!$D$8:$D$17,ROW('03.Muestra'!$B$8:$B$17)-MIN(ROW('03.Muestra'!$D$8:$D$17))+1,""),ROW()-89)),"")</f>
        <v/>
      </c>
      <c r="B95" s="129" t="str">
        <f t="array" ref="B95">IFERROR(INDEX('03.Muestra'!$C$8:$C$17,SMALL(IF("Página Web"='03.Muestra'!$D$8:$D$17,ROW('03.Muestra'!$C$8:$C$17)-MIN(ROW('03.Muestra'!$D$8:$D$17))+1,""),ROW()-89)),"")</f>
        <v/>
      </c>
      <c r="C95" s="129" t="str">
        <f t="array" ref="C95">IFERROR(INDEX('03.Muestra'!$F$8:$F$17,SMALL(IF("Página Web"='03.Muestra'!$D$8:$D$17,ROW('03.Muestra'!$F$8:$F$17)-MIN(ROW('03.Muestra'!$D$8:$D$17))+1,""),ROW()-89)),"")</f>
        <v/>
      </c>
      <c r="D95" s="103" t="str">
        <f t="shared" si="12"/>
        <v/>
      </c>
      <c r="E95" s="66" t="str">
        <f t="shared" si="13"/>
        <v/>
      </c>
      <c r="F95" s="22"/>
      <c r="G95" s="18"/>
      <c r="H95" s="18"/>
      <c r="I95" s="18"/>
      <c r="J95" s="18"/>
      <c r="K95" s="108"/>
      <c r="L95" s="18"/>
      <c r="M95" s="18"/>
      <c r="N95" s="18"/>
      <c r="O95" s="18"/>
      <c r="P95" s="18"/>
      <c r="Q95" s="18"/>
      <c r="R95" s="18"/>
      <c r="S95" s="22"/>
      <c r="T95" s="18"/>
      <c r="U95" s="18"/>
      <c r="V95" s="18"/>
      <c r="W95" s="18"/>
      <c r="X95" s="18"/>
      <c r="Y95" s="18"/>
      <c r="Z95" s="22"/>
      <c r="AA95" s="22"/>
      <c r="AB95" s="22"/>
      <c r="AC95" s="22"/>
      <c r="AD95" s="22"/>
      <c r="AE95" s="22"/>
      <c r="AF95" s="22"/>
      <c r="AG95" s="22"/>
      <c r="AH95" s="22"/>
      <c r="AI95" s="22"/>
    </row>
    <row r="96" spans="1:35" ht="12" customHeight="1">
      <c r="A96" s="98" t="str">
        <f t="array" ref="A96">IFERROR(INDEX('03.Muestra'!$B$8:$B$17,SMALL(IF("Página Web"='03.Muestra'!$D$8:$D$17,ROW('03.Muestra'!$B$8:$B$17)-MIN(ROW('03.Muestra'!$D$8:$D$17))+1,""),ROW()-89)),"")</f>
        <v/>
      </c>
      <c r="B96" s="129" t="str">
        <f t="array" ref="B96">IFERROR(INDEX('03.Muestra'!$C$8:$C$17,SMALL(IF("Página Web"='03.Muestra'!$D$8:$D$17,ROW('03.Muestra'!$C$8:$C$17)-MIN(ROW('03.Muestra'!$D$8:$D$17))+1,""),ROW()-89)),"")</f>
        <v/>
      </c>
      <c r="C96" s="129" t="str">
        <f t="array" ref="C96">IFERROR(INDEX('03.Muestra'!$F$8:$F$17,SMALL(IF("Página Web"='03.Muestra'!$D$8:$D$17,ROW('03.Muestra'!$F$8:$F$17)-MIN(ROW('03.Muestra'!$D$8:$D$17))+1,""),ROW()-89)),"")</f>
        <v/>
      </c>
      <c r="D96" s="103" t="str">
        <f t="shared" si="12"/>
        <v/>
      </c>
      <c r="E96" s="66" t="str">
        <f t="shared" si="13"/>
        <v/>
      </c>
      <c r="F96" s="18"/>
      <c r="G96" s="18"/>
      <c r="H96" s="18"/>
      <c r="I96" s="18"/>
      <c r="J96" s="18"/>
      <c r="K96" s="108"/>
      <c r="L96" s="18"/>
      <c r="M96" s="18"/>
      <c r="N96" s="18"/>
      <c r="O96" s="18"/>
      <c r="P96" s="18"/>
      <c r="Q96" s="18"/>
      <c r="R96" s="18"/>
      <c r="S96" s="18"/>
      <c r="T96" s="18"/>
      <c r="U96" s="18"/>
      <c r="V96" s="18"/>
      <c r="W96" s="18"/>
      <c r="X96" s="18"/>
      <c r="Y96" s="18"/>
      <c r="Z96" s="22"/>
      <c r="AA96" s="22"/>
      <c r="AB96" s="22"/>
      <c r="AC96" s="22"/>
      <c r="AD96" s="22"/>
      <c r="AE96" s="22"/>
      <c r="AF96" s="22"/>
      <c r="AG96" s="22"/>
      <c r="AH96" s="22"/>
      <c r="AI96" s="22"/>
    </row>
    <row r="97" spans="1:35" ht="12" customHeight="1">
      <c r="A97" s="98" t="str">
        <f t="array" ref="A97">IFERROR(INDEX('03.Muestra'!$B$8:$B$17,SMALL(IF("Página Web"='03.Muestra'!$D$8:$D$17,ROW('03.Muestra'!$B$8:$B$17)-MIN(ROW('03.Muestra'!$D$8:$D$17))+1,""),ROW()-89)),"")</f>
        <v/>
      </c>
      <c r="B97" s="129" t="str">
        <f t="array" ref="B97">IFERROR(INDEX('03.Muestra'!$C$8:$C$17,SMALL(IF("Página Web"='03.Muestra'!$D$8:$D$17,ROW('03.Muestra'!$C$8:$C$17)-MIN(ROW('03.Muestra'!$D$8:$D$17))+1,""),ROW()-89)),"")</f>
        <v/>
      </c>
      <c r="C97" s="129" t="str">
        <f t="array" ref="C97">IFERROR(INDEX('03.Muestra'!$F$8:$F$17,SMALL(IF("Página Web"='03.Muestra'!$D$8:$D$17,ROW('03.Muestra'!$F$8:$F$17)-MIN(ROW('03.Muestra'!$D$8:$D$17))+1,""),ROW()-89)),"")</f>
        <v/>
      </c>
      <c r="D97" s="103" t="str">
        <f t="shared" si="12"/>
        <v/>
      </c>
      <c r="E97" s="66" t="str">
        <f t="shared" si="13"/>
        <v/>
      </c>
      <c r="F97" s="18"/>
      <c r="G97" s="18"/>
      <c r="H97" s="18"/>
      <c r="I97" s="18"/>
      <c r="J97" s="18"/>
      <c r="K97" s="108"/>
      <c r="L97" s="18"/>
      <c r="M97" s="18"/>
      <c r="N97" s="18"/>
      <c r="O97" s="18"/>
      <c r="P97" s="18"/>
      <c r="Q97" s="18"/>
      <c r="R97" s="18"/>
      <c r="S97" s="18"/>
      <c r="T97" s="18"/>
      <c r="U97" s="18"/>
      <c r="V97" s="18"/>
      <c r="W97" s="18"/>
      <c r="X97" s="18"/>
      <c r="Y97" s="18"/>
      <c r="Z97" s="22"/>
      <c r="AA97" s="22"/>
      <c r="AB97" s="22"/>
      <c r="AC97" s="22"/>
      <c r="AD97" s="22"/>
      <c r="AE97" s="22"/>
      <c r="AF97" s="22"/>
      <c r="AG97" s="22"/>
      <c r="AH97" s="22"/>
      <c r="AI97" s="22"/>
    </row>
    <row r="98" spans="1:35" ht="12" customHeight="1">
      <c r="A98" s="98" t="str">
        <f t="array" ref="A98">IFERROR(INDEX('03.Muestra'!$B$8:$B$17,SMALL(IF("Página Web"='03.Muestra'!$D$8:$D$17,ROW('03.Muestra'!$B$8:$B$17)-MIN(ROW('03.Muestra'!$D$8:$D$17))+1,""),ROW()-89)),"")</f>
        <v/>
      </c>
      <c r="B98" s="129" t="str">
        <f t="array" ref="B98">IFERROR(INDEX('03.Muestra'!$C$8:$C$17,SMALL(IF("Página Web"='03.Muestra'!$D$8:$D$17,ROW('03.Muestra'!$C$8:$C$17)-MIN(ROW('03.Muestra'!$D$8:$D$17))+1,""),ROW()-89)),"")</f>
        <v/>
      </c>
      <c r="C98" s="129" t="str">
        <f t="array" ref="C98">IFERROR(INDEX('03.Muestra'!$F$8:$F$17,SMALL(IF("Página Web"='03.Muestra'!$D$8:$D$17,ROW('03.Muestra'!$F$8:$F$17)-MIN(ROW('03.Muestra'!$D$8:$D$17))+1,""),ROW()-89)),"")</f>
        <v/>
      </c>
      <c r="D98" s="103" t="str">
        <f t="shared" si="12"/>
        <v/>
      </c>
      <c r="E98" s="66" t="str">
        <f t="shared" si="13"/>
        <v/>
      </c>
      <c r="F98" s="18"/>
      <c r="G98" s="18"/>
      <c r="H98" s="18"/>
      <c r="I98" s="18"/>
      <c r="J98" s="18"/>
      <c r="K98" s="108"/>
      <c r="L98" s="18"/>
      <c r="M98" s="18"/>
      <c r="N98" s="18"/>
      <c r="O98" s="18"/>
      <c r="P98" s="18"/>
      <c r="Q98" s="18"/>
      <c r="R98" s="18"/>
      <c r="S98" s="18"/>
      <c r="T98" s="18"/>
      <c r="U98" s="18"/>
      <c r="V98" s="18"/>
      <c r="W98" s="18"/>
      <c r="X98" s="18"/>
      <c r="Y98" s="18"/>
      <c r="Z98" s="22"/>
      <c r="AA98" s="22"/>
      <c r="AB98" s="22"/>
      <c r="AC98" s="22"/>
      <c r="AD98" s="22"/>
      <c r="AE98" s="22"/>
      <c r="AF98" s="22"/>
      <c r="AG98" s="22"/>
      <c r="AH98" s="22"/>
      <c r="AI98" s="22"/>
    </row>
    <row r="99" spans="1:35" ht="12" customHeight="1">
      <c r="A99" s="98" t="str">
        <f t="array" ref="A99">IFERROR(INDEX('03.Muestra'!$B$8:$B$17,SMALL(IF("Página Web"='03.Muestra'!$D$8:$D$17,ROW('03.Muestra'!$B$8:$B$17)-MIN(ROW('03.Muestra'!$D$8:$D$17))+1,""),ROW()-89)),"")</f>
        <v/>
      </c>
      <c r="B99" s="129" t="str">
        <f t="array" ref="B99">IFERROR(INDEX('03.Muestra'!$C$8:$C$17,SMALL(IF("Página Web"='03.Muestra'!$D$8:$D$17,ROW('03.Muestra'!$C$8:$C$17)-MIN(ROW('03.Muestra'!$D$8:$D$17))+1,""),ROW()-89)),"")</f>
        <v/>
      </c>
      <c r="C99" s="129" t="str">
        <f t="array" ref="C99">IFERROR(INDEX('03.Muestra'!$F$8:$F$17,SMALL(IF("Página Web"='03.Muestra'!$D$8:$D$17,ROW('03.Muestra'!$F$8:$F$17)-MIN(ROW('03.Muestra'!$D$8:$D$17))+1,""),ROW()-89)),"")</f>
        <v/>
      </c>
      <c r="D99" s="103" t="str">
        <f t="shared" si="12"/>
        <v/>
      </c>
      <c r="E99" s="66" t="str">
        <f t="shared" si="13"/>
        <v/>
      </c>
      <c r="F99" s="18"/>
      <c r="G99" s="18"/>
      <c r="H99" s="18"/>
      <c r="I99" s="18"/>
      <c r="J99" s="18"/>
      <c r="K99" s="108"/>
      <c r="L99" s="18"/>
      <c r="M99" s="18"/>
      <c r="N99" s="18"/>
      <c r="O99" s="18"/>
      <c r="P99" s="18"/>
      <c r="Q99" s="18"/>
      <c r="R99" s="18"/>
      <c r="S99" s="18"/>
      <c r="T99" s="18"/>
      <c r="U99" s="18"/>
      <c r="V99" s="18"/>
      <c r="W99" s="18"/>
      <c r="X99" s="18"/>
      <c r="Y99" s="18"/>
      <c r="Z99" s="22"/>
      <c r="AA99" s="22"/>
      <c r="AB99" s="22"/>
      <c r="AC99" s="22"/>
      <c r="AD99" s="22"/>
      <c r="AE99" s="22"/>
      <c r="AF99" s="22"/>
      <c r="AG99" s="22"/>
      <c r="AH99" s="22"/>
      <c r="AI99" s="22"/>
    </row>
    <row r="100" spans="1:35" ht="12" customHeight="1">
      <c r="A100" s="63"/>
      <c r="B100" s="133"/>
      <c r="C100" s="133"/>
      <c r="D100" s="134"/>
      <c r="E100" s="66"/>
      <c r="F100" s="18"/>
      <c r="G100" s="18"/>
      <c r="H100" s="18"/>
      <c r="I100" s="18"/>
      <c r="J100" s="18"/>
      <c r="K100" s="108"/>
      <c r="L100" s="18"/>
      <c r="M100" s="18"/>
      <c r="N100" s="18"/>
      <c r="O100" s="18"/>
      <c r="P100" s="18"/>
      <c r="Q100" s="18"/>
      <c r="R100" s="18"/>
      <c r="S100" s="18"/>
      <c r="T100" s="18"/>
      <c r="U100" s="18"/>
      <c r="V100" s="18"/>
      <c r="W100" s="18"/>
      <c r="X100" s="18"/>
      <c r="Y100" s="18"/>
      <c r="Z100" s="22"/>
      <c r="AA100" s="22"/>
      <c r="AB100" s="22"/>
      <c r="AC100" s="22"/>
      <c r="AD100" s="22"/>
      <c r="AE100" s="22"/>
      <c r="AF100" s="22"/>
      <c r="AG100" s="22"/>
      <c r="AH100" s="22"/>
      <c r="AI100" s="22"/>
    </row>
    <row r="101" spans="1:35" ht="12" customHeight="1">
      <c r="A101" s="63"/>
      <c r="B101" s="133"/>
      <c r="C101" s="133"/>
      <c r="D101" s="134"/>
      <c r="E101" s="66"/>
      <c r="F101" s="18"/>
      <c r="G101" s="18"/>
      <c r="H101" s="18"/>
      <c r="I101" s="18"/>
      <c r="J101" s="18"/>
      <c r="K101" s="108"/>
      <c r="L101" s="18"/>
      <c r="M101" s="18"/>
      <c r="N101" s="18"/>
      <c r="O101" s="18"/>
      <c r="P101" s="18"/>
      <c r="Q101" s="18"/>
      <c r="R101" s="18"/>
      <c r="S101" s="18"/>
      <c r="T101" s="18"/>
      <c r="U101" s="18"/>
      <c r="V101" s="18"/>
      <c r="W101" s="18"/>
      <c r="X101" s="18"/>
      <c r="Y101" s="18"/>
      <c r="Z101" s="22"/>
      <c r="AA101" s="22"/>
      <c r="AB101" s="22"/>
      <c r="AC101" s="22"/>
      <c r="AD101" s="22"/>
      <c r="AE101" s="22"/>
      <c r="AF101" s="22"/>
      <c r="AG101" s="22"/>
      <c r="AH101" s="22"/>
      <c r="AI101" s="22"/>
    </row>
    <row r="102" spans="1:35" ht="12.75" customHeight="1">
      <c r="A102" s="111"/>
      <c r="B102" s="112"/>
      <c r="C102" s="111"/>
      <c r="D102" s="135"/>
      <c r="E102" s="66"/>
      <c r="F102" s="18"/>
      <c r="G102" s="18"/>
      <c r="H102" s="18"/>
      <c r="I102" s="18"/>
      <c r="J102" s="18"/>
      <c r="K102" s="108"/>
      <c r="L102" s="18"/>
      <c r="M102" s="18"/>
      <c r="N102" s="18"/>
      <c r="O102" s="18"/>
      <c r="P102" s="18"/>
      <c r="Q102" s="18"/>
      <c r="R102" s="18"/>
      <c r="S102" s="18"/>
      <c r="T102" s="18"/>
      <c r="U102" s="18"/>
      <c r="V102" s="18"/>
      <c r="W102" s="18"/>
      <c r="X102" s="18"/>
      <c r="Y102" s="18"/>
      <c r="Z102" s="22"/>
      <c r="AA102" s="22"/>
      <c r="AB102" s="22"/>
      <c r="AC102" s="22"/>
      <c r="AD102" s="22"/>
      <c r="AE102" s="22"/>
      <c r="AF102" s="22"/>
      <c r="AG102" s="22"/>
      <c r="AH102" s="22"/>
      <c r="AI102" s="22"/>
    </row>
    <row r="103" spans="1:35" ht="20.25" customHeight="1">
      <c r="A103" s="109"/>
      <c r="B103" s="109"/>
      <c r="C103" s="109"/>
      <c r="D103" s="136"/>
      <c r="E103" s="66"/>
      <c r="F103" s="92"/>
      <c r="G103" s="18"/>
      <c r="H103" s="18"/>
      <c r="I103" s="18"/>
      <c r="J103" s="18"/>
      <c r="K103" s="108"/>
      <c r="L103" s="18"/>
      <c r="M103" s="18"/>
      <c r="N103" s="18"/>
      <c r="O103" s="18"/>
      <c r="P103" s="18"/>
      <c r="Q103" s="18"/>
      <c r="R103" s="18"/>
      <c r="S103" s="18"/>
      <c r="T103" s="18"/>
      <c r="U103" s="18"/>
      <c r="V103" s="18"/>
      <c r="W103" s="18"/>
      <c r="X103" s="18"/>
      <c r="Y103" s="18"/>
      <c r="Z103" s="22"/>
      <c r="AA103" s="22"/>
      <c r="AB103" s="22"/>
      <c r="AC103" s="22"/>
      <c r="AD103" s="22"/>
      <c r="AE103" s="22"/>
      <c r="AF103" s="22"/>
      <c r="AG103" s="22"/>
      <c r="AH103" s="22"/>
      <c r="AI103" s="22"/>
    </row>
    <row r="104" spans="1:35" ht="12" customHeight="1">
      <c r="A104" s="22"/>
      <c r="B104" s="18"/>
      <c r="C104" s="18"/>
      <c r="D104" s="127"/>
      <c r="E104" s="66"/>
      <c r="F104" s="18"/>
      <c r="G104" s="18"/>
      <c r="H104" s="18"/>
      <c r="I104" s="18"/>
      <c r="J104" s="18"/>
      <c r="K104" s="108"/>
      <c r="L104" s="18"/>
      <c r="M104" s="18"/>
      <c r="N104" s="18"/>
      <c r="O104" s="18"/>
      <c r="P104" s="18"/>
      <c r="Q104" s="18"/>
      <c r="R104" s="18"/>
      <c r="S104" s="18"/>
      <c r="T104" s="18"/>
      <c r="U104" s="18"/>
      <c r="V104" s="18"/>
      <c r="W104" s="18"/>
      <c r="X104" s="18"/>
      <c r="Y104" s="18"/>
      <c r="Z104" s="22"/>
      <c r="AA104" s="22"/>
      <c r="AB104" s="22"/>
      <c r="AC104" s="22"/>
      <c r="AD104" s="22"/>
      <c r="AE104" s="22"/>
      <c r="AF104" s="22"/>
      <c r="AG104" s="22"/>
      <c r="AH104" s="22"/>
      <c r="AI104" s="22"/>
    </row>
    <row r="105" spans="1:35" ht="12" customHeight="1">
      <c r="A105" s="22"/>
      <c r="B105" s="18"/>
      <c r="C105" s="18"/>
      <c r="D105" s="127"/>
      <c r="E105" s="66"/>
      <c r="F105" s="18"/>
      <c r="G105" s="18"/>
      <c r="H105" s="18"/>
      <c r="I105" s="18"/>
      <c r="J105" s="18"/>
      <c r="K105" s="108"/>
      <c r="L105" s="18"/>
      <c r="M105" s="18"/>
      <c r="N105" s="18"/>
      <c r="O105" s="18"/>
      <c r="P105" s="18"/>
      <c r="Q105" s="18"/>
      <c r="R105" s="18"/>
      <c r="S105" s="18"/>
      <c r="T105" s="18"/>
      <c r="U105" s="18"/>
      <c r="V105" s="18"/>
      <c r="W105" s="18"/>
      <c r="X105" s="18"/>
      <c r="Y105" s="18"/>
      <c r="Z105" s="22"/>
      <c r="AA105" s="22"/>
      <c r="AB105" s="22"/>
      <c r="AC105" s="22"/>
      <c r="AD105" s="22"/>
      <c r="AE105" s="22"/>
      <c r="AF105" s="22"/>
      <c r="AG105" s="22"/>
      <c r="AH105" s="22"/>
      <c r="AI105" s="22"/>
    </row>
    <row r="106" spans="1:35" ht="32.25" customHeight="1">
      <c r="A106" s="94" t="s">
        <v>100</v>
      </c>
      <c r="B106" s="95" t="s">
        <v>86</v>
      </c>
      <c r="C106" s="140" t="s">
        <v>117</v>
      </c>
      <c r="D106" s="128" t="s">
        <v>106</v>
      </c>
      <c r="E106" s="114"/>
      <c r="F106" s="22"/>
      <c r="G106" s="22"/>
      <c r="H106" s="22"/>
      <c r="I106" s="22"/>
      <c r="J106" s="22"/>
      <c r="K106" s="108"/>
      <c r="L106" s="18"/>
      <c r="M106" s="18"/>
      <c r="N106" s="18"/>
      <c r="O106" s="18"/>
      <c r="P106" s="18"/>
      <c r="Q106" s="18"/>
      <c r="R106" s="18"/>
      <c r="S106" s="22"/>
      <c r="T106" s="18"/>
      <c r="U106" s="18"/>
      <c r="V106" s="18"/>
      <c r="W106" s="18"/>
      <c r="X106" s="18"/>
      <c r="Y106" s="18"/>
      <c r="Z106" s="22"/>
      <c r="AA106" s="22"/>
      <c r="AB106" s="22"/>
      <c r="AC106" s="22"/>
      <c r="AD106" s="22"/>
      <c r="AE106" s="22"/>
      <c r="AF106" s="22"/>
      <c r="AG106" s="22"/>
      <c r="AH106" s="22"/>
      <c r="AI106" s="22"/>
    </row>
    <row r="107" spans="1:35" ht="12" customHeight="1">
      <c r="A107" s="98">
        <f t="array" ref="A107">IFERROR(INDEX('03.Muestra'!$B$8:$B$17,SMALL(IF("Página Web"='03.Muestra'!$D$8:$D$17,ROW('03.Muestra'!$B$8:$B$17)-MIN(ROW('03.Muestra'!$D$8:$D$17))+1,""),ROW()-106)),"")</f>
        <v>1</v>
      </c>
      <c r="B107" s="129" t="str">
        <f t="array" ref="B107">IFERROR(INDEX('03.Muestra'!$C$8:$C$17,SMALL(IF("Página Web"='03.Muestra'!$D$8:$D$17,ROW('03.Muestra'!$C$8:$C$17)-MIN(ROW('03.Muestra'!$D$8:$D$17))+1,""),ROW()-106)),"")</f>
        <v>Home</v>
      </c>
      <c r="C107" s="130" t="str">
        <f t="array" ref="C107">IFERROR(INDEX('03.Muestra'!$F$8:$F$17,SMALL(IF("Página Web"='03.Muestra'!$D$8:$D$17,ROW('03.Muestra'!$F$8:$F$17)-MIN(ROW('03.Muestra'!$D$8:$D$17))+1,""),ROW()-106)),"")</f>
        <v>https://pigmentoayd.com/</v>
      </c>
      <c r="D107" s="103" t="str">
        <f t="shared" ref="D107:D116" si="14">IF(C107="","",$D$18)</f>
        <v>N/A</v>
      </c>
      <c r="E107" s="66" t="str">
        <f t="shared" ref="E107:E116" si="15">IF(D107&lt;&gt;"",IF(AND(B107&lt;&gt;"",C107&lt;&gt;""),"","ERR"),"")</f>
        <v/>
      </c>
      <c r="F107" s="104" t="s">
        <v>89</v>
      </c>
      <c r="G107" s="89" t="s">
        <v>98</v>
      </c>
      <c r="H107" s="84" t="s">
        <v>93</v>
      </c>
      <c r="I107" s="105" t="s">
        <v>91</v>
      </c>
      <c r="J107" s="106" t="s">
        <v>87</v>
      </c>
      <c r="K107" s="137" t="s">
        <v>97</v>
      </c>
      <c r="L107" s="18"/>
      <c r="M107" s="18"/>
      <c r="N107" s="18"/>
      <c r="O107" s="18"/>
      <c r="P107" s="18"/>
      <c r="Q107" s="18"/>
      <c r="R107" s="18"/>
      <c r="S107" s="22"/>
      <c r="T107" s="18"/>
      <c r="U107" s="18"/>
      <c r="V107" s="18"/>
      <c r="W107" s="18"/>
      <c r="X107" s="18"/>
      <c r="Y107" s="18"/>
      <c r="Z107" s="22"/>
      <c r="AA107" s="22"/>
      <c r="AB107" s="22"/>
      <c r="AC107" s="22"/>
      <c r="AD107" s="22"/>
      <c r="AE107" s="22"/>
      <c r="AF107" s="22"/>
      <c r="AG107" s="22"/>
      <c r="AH107" s="22"/>
      <c r="AI107" s="22"/>
    </row>
    <row r="108" spans="1:35" ht="12" customHeight="1">
      <c r="A108" s="98">
        <f t="array" ref="A108">IFERROR(INDEX('03.Muestra'!$B$8:$B$17,SMALL(IF("Página Web"='03.Muestra'!$D$8:$D$17,ROW('03.Muestra'!$B$8:$B$17)-MIN(ROW('03.Muestra'!$D$8:$D$17))+1,""),ROW()-106)),"")</f>
        <v>2</v>
      </c>
      <c r="B108" s="129" t="str">
        <f t="array" ref="B108">IFERROR(INDEX('03.Muestra'!$C$8:$C$17,SMALL(IF("Página Web"='03.Muestra'!$D$8:$D$17,ROW('03.Muestra'!$C$8:$C$17)-MIN(ROW('03.Muestra'!$D$8:$D$17))+1,""),ROW()-106)),"")</f>
        <v>Contacto</v>
      </c>
      <c r="C108" s="130" t="str">
        <f t="array" ref="C108">IFERROR(INDEX('03.Muestra'!$F$8:$F$17,SMALL(IF("Página Web"='03.Muestra'!$D$8:$D$17,ROW('03.Muestra'!$F$8:$F$17)-MIN(ROW('03.Muestra'!$D$8:$D$17))+1,""),ROW()-106)),"")</f>
        <v>https://pigmentoayd.com/contacto</v>
      </c>
      <c r="D108" s="103" t="str">
        <f t="shared" si="14"/>
        <v>N/A</v>
      </c>
      <c r="E108" s="66" t="str">
        <f t="shared" si="15"/>
        <v/>
      </c>
      <c r="F108" s="107">
        <f ca="1">COUNTIF($D107:INDIRECT("$D" &amp;  SUM(ROW()-1,'03.Muestra'!$D$20)-1),F107)</f>
        <v>0</v>
      </c>
      <c r="G108" s="107">
        <f ca="1">COUNTIF($D107:INDIRECT("$D" &amp;  SUM(ROW()-1,'03.Muestra'!$D$20)-1),G107)</f>
        <v>0</v>
      </c>
      <c r="H108" s="107">
        <f ca="1">COUNTIF($D107:INDIRECT("$D" &amp;  SUM(ROW()-1,'03.Muestra'!$D$20)-1),H107)</f>
        <v>3</v>
      </c>
      <c r="I108" s="107">
        <f ca="1">COUNTIF($D107:INDIRECT("$D" &amp;  SUM(ROW()-1,'03.Muestra'!$D$20)-1),I107)</f>
        <v>0</v>
      </c>
      <c r="J108" s="107">
        <f ca="1">COUNTIF($D107:INDIRECT("$D" &amp;  SUM(ROW()-1,'03.Muestra'!$D$20)-1),J107)</f>
        <v>0</v>
      </c>
      <c r="K108" s="138">
        <f ca="1">IF(COUNTIF('03.Muestra'!$D$8:$D$17,"Página Web")=0,0,COUNTBLANK($D107:INDIRECT("$D" &amp;  SUM(ROW()-1,COUNTIF('03.Muestra'!$D$8:$D$17,"Página Web"))-1)))</f>
        <v>0</v>
      </c>
      <c r="L108" s="18"/>
      <c r="M108" s="18"/>
      <c r="N108" s="18"/>
      <c r="O108" s="18"/>
      <c r="P108" s="18"/>
      <c r="Q108" s="18"/>
      <c r="R108" s="18"/>
      <c r="S108" s="22"/>
      <c r="T108" s="18"/>
      <c r="U108" s="18"/>
      <c r="V108" s="18"/>
      <c r="W108" s="18"/>
      <c r="X108" s="18"/>
      <c r="Y108" s="18"/>
      <c r="Z108" s="22"/>
      <c r="AA108" s="22"/>
      <c r="AB108" s="22"/>
      <c r="AC108" s="22"/>
      <c r="AD108" s="22"/>
      <c r="AE108" s="22"/>
      <c r="AF108" s="22"/>
      <c r="AG108" s="22"/>
      <c r="AH108" s="22"/>
      <c r="AI108" s="22"/>
    </row>
    <row r="109" spans="1:35" ht="12" customHeight="1">
      <c r="A109" s="98">
        <f t="array" ref="A109">IFERROR(INDEX('03.Muestra'!$B$8:$B$17,SMALL(IF("Página Web"='03.Muestra'!$D$8:$D$17,ROW('03.Muestra'!$B$8:$B$17)-MIN(ROW('03.Muestra'!$D$8:$D$17))+1,""),ROW()-106)),"")</f>
        <v>3</v>
      </c>
      <c r="B109" s="129" t="str">
        <f t="array" ref="B109">IFERROR(INDEX('03.Muestra'!$C$8:$C$17,SMALL(IF("Página Web"='03.Muestra'!$D$8:$D$17,ROW('03.Muestra'!$C$8:$C$17)-MIN(ROW('03.Muestra'!$D$8:$D$17))+1,""),ROW()-106)),"")</f>
        <v>Servicios</v>
      </c>
      <c r="C109" s="130" t="str">
        <f t="array" ref="C109">IFERROR(INDEX('03.Muestra'!$F$8:$F$17,SMALL(IF("Página Web"='03.Muestra'!$D$8:$D$17,ROW('03.Muestra'!$F$8:$F$17)-MIN(ROW('03.Muestra'!$D$8:$D$17))+1,""),ROW()-106)),"")</f>
        <v>https://pigmentoayd.com/servicios</v>
      </c>
      <c r="D109" s="103" t="str">
        <f t="shared" si="14"/>
        <v>N/A</v>
      </c>
      <c r="E109" s="66" t="str">
        <f t="shared" si="15"/>
        <v/>
      </c>
      <c r="F109" s="22"/>
      <c r="G109" s="18"/>
      <c r="H109" s="18"/>
      <c r="I109" s="18"/>
      <c r="J109" s="18"/>
      <c r="K109" s="108"/>
      <c r="L109" s="18"/>
      <c r="M109" s="18"/>
      <c r="N109" s="18"/>
      <c r="O109" s="18"/>
      <c r="P109" s="18"/>
      <c r="Q109" s="18"/>
      <c r="R109" s="18"/>
      <c r="S109" s="22"/>
      <c r="T109" s="18"/>
      <c r="U109" s="18"/>
      <c r="V109" s="18"/>
      <c r="W109" s="18"/>
      <c r="X109" s="18"/>
      <c r="Y109" s="18"/>
      <c r="Z109" s="22"/>
      <c r="AA109" s="22"/>
      <c r="AB109" s="22"/>
      <c r="AC109" s="22"/>
      <c r="AD109" s="22"/>
      <c r="AE109" s="22"/>
      <c r="AF109" s="22"/>
      <c r="AG109" s="22"/>
      <c r="AH109" s="22"/>
      <c r="AI109" s="22"/>
    </row>
    <row r="110" spans="1:35" ht="12" customHeight="1">
      <c r="A110" s="98" t="str">
        <f t="array" ref="A110">IFERROR(INDEX('03.Muestra'!$B$8:$B$17,SMALL(IF("Página Web"='03.Muestra'!$D$8:$D$17,ROW('03.Muestra'!$B$8:$B$17)-MIN(ROW('03.Muestra'!$D$8:$D$17))+1,""),ROW()-106)),"")</f>
        <v/>
      </c>
      <c r="B110" s="129" t="str">
        <f t="array" ref="B110">IFERROR(INDEX('03.Muestra'!$C$8:$C$17,SMALL(IF("Página Web"='03.Muestra'!$D$8:$D$17,ROW('03.Muestra'!$C$8:$C$17)-MIN(ROW('03.Muestra'!$D$8:$D$17))+1,""),ROW()-106)),"")</f>
        <v/>
      </c>
      <c r="C110" s="129" t="str">
        <f t="array" ref="C110">IFERROR(INDEX('03.Muestra'!$F$8:$F$17,SMALL(IF("Página Web"='03.Muestra'!$D$8:$D$17,ROW('03.Muestra'!$F$8:$F$17)-MIN(ROW('03.Muestra'!$D$8:$D$17))+1,""),ROW()-106)),"")</f>
        <v/>
      </c>
      <c r="D110" s="103" t="str">
        <f t="shared" si="14"/>
        <v/>
      </c>
      <c r="E110" s="66" t="str">
        <f t="shared" si="15"/>
        <v/>
      </c>
      <c r="F110" s="22"/>
      <c r="G110" s="18"/>
      <c r="H110" s="18"/>
      <c r="I110" s="18"/>
      <c r="J110" s="18"/>
      <c r="K110" s="108"/>
      <c r="L110" s="18"/>
      <c r="M110" s="18"/>
      <c r="N110" s="18"/>
      <c r="O110" s="18"/>
      <c r="P110" s="18"/>
      <c r="Q110" s="18"/>
      <c r="R110" s="18"/>
      <c r="S110" s="22"/>
      <c r="T110" s="18"/>
      <c r="U110" s="18"/>
      <c r="V110" s="18"/>
      <c r="W110" s="18"/>
      <c r="X110" s="18"/>
      <c r="Y110" s="18"/>
      <c r="Z110" s="22"/>
      <c r="AA110" s="22"/>
      <c r="AB110" s="22"/>
      <c r="AC110" s="22"/>
      <c r="AD110" s="22"/>
      <c r="AE110" s="22"/>
      <c r="AF110" s="22"/>
      <c r="AG110" s="22"/>
      <c r="AH110" s="22"/>
      <c r="AI110" s="22"/>
    </row>
    <row r="111" spans="1:35" ht="12" customHeight="1">
      <c r="A111" s="98" t="str">
        <f t="array" ref="A111">IFERROR(INDEX('03.Muestra'!$B$8:$B$17,SMALL(IF("Página Web"='03.Muestra'!$D$8:$D$17,ROW('03.Muestra'!$B$8:$B$17)-MIN(ROW('03.Muestra'!$D$8:$D$17))+1,""),ROW()-106)),"")</f>
        <v/>
      </c>
      <c r="B111" s="129" t="str">
        <f t="array" ref="B111">IFERROR(INDEX('03.Muestra'!$C$8:$C$17,SMALL(IF("Página Web"='03.Muestra'!$D$8:$D$17,ROW('03.Muestra'!$C$8:$C$17)-MIN(ROW('03.Muestra'!$D$8:$D$17))+1,""),ROW()-106)),"")</f>
        <v/>
      </c>
      <c r="C111" s="129" t="str">
        <f t="array" ref="C111">IFERROR(INDEX('03.Muestra'!$F$8:$F$17,SMALL(IF("Página Web"='03.Muestra'!$D$8:$D$17,ROW('03.Muestra'!$F$8:$F$17)-MIN(ROW('03.Muestra'!$D$8:$D$17))+1,""),ROW()-106)),"")</f>
        <v/>
      </c>
      <c r="D111" s="103" t="str">
        <f t="shared" si="14"/>
        <v/>
      </c>
      <c r="E111" s="66" t="str">
        <f t="shared" si="15"/>
        <v/>
      </c>
      <c r="F111" s="22"/>
      <c r="G111" s="18"/>
      <c r="H111" s="18"/>
      <c r="I111" s="18"/>
      <c r="J111" s="18"/>
      <c r="K111" s="108"/>
      <c r="L111" s="18"/>
      <c r="M111" s="18"/>
      <c r="N111" s="18"/>
      <c r="O111" s="18"/>
      <c r="P111" s="18"/>
      <c r="Q111" s="18"/>
      <c r="R111" s="18"/>
      <c r="S111" s="22"/>
      <c r="T111" s="18"/>
      <c r="U111" s="18"/>
      <c r="V111" s="18"/>
      <c r="W111" s="18"/>
      <c r="X111" s="18"/>
      <c r="Y111" s="18"/>
      <c r="Z111" s="22"/>
      <c r="AA111" s="22"/>
      <c r="AB111" s="22"/>
      <c r="AC111" s="22"/>
      <c r="AD111" s="22"/>
      <c r="AE111" s="22"/>
      <c r="AF111" s="22"/>
      <c r="AG111" s="22"/>
      <c r="AH111" s="22"/>
      <c r="AI111" s="22"/>
    </row>
    <row r="112" spans="1:35" ht="12" customHeight="1">
      <c r="A112" s="98" t="str">
        <f t="array" ref="A112">IFERROR(INDEX('03.Muestra'!$B$8:$B$17,SMALL(IF("Página Web"='03.Muestra'!$D$8:$D$17,ROW('03.Muestra'!$B$8:$B$17)-MIN(ROW('03.Muestra'!$D$8:$D$17))+1,""),ROW()-106)),"")</f>
        <v/>
      </c>
      <c r="B112" s="129" t="str">
        <f t="array" ref="B112">IFERROR(INDEX('03.Muestra'!$C$8:$C$17,SMALL(IF("Página Web"='03.Muestra'!$D$8:$D$17,ROW('03.Muestra'!$C$8:$C$17)-MIN(ROW('03.Muestra'!$D$8:$D$17))+1,""),ROW()-106)),"")</f>
        <v/>
      </c>
      <c r="C112" s="129" t="str">
        <f t="array" ref="C112">IFERROR(INDEX('03.Muestra'!$F$8:$F$17,SMALL(IF("Página Web"='03.Muestra'!$D$8:$D$17,ROW('03.Muestra'!$F$8:$F$17)-MIN(ROW('03.Muestra'!$D$8:$D$17))+1,""),ROW()-106)),"")</f>
        <v/>
      </c>
      <c r="D112" s="103" t="str">
        <f t="shared" si="14"/>
        <v/>
      </c>
      <c r="E112" s="66" t="str">
        <f t="shared" si="15"/>
        <v/>
      </c>
      <c r="F112" s="22"/>
      <c r="G112" s="18"/>
      <c r="H112" s="18"/>
      <c r="I112" s="18"/>
      <c r="J112" s="18"/>
      <c r="K112" s="108"/>
      <c r="L112" s="18"/>
      <c r="M112" s="18"/>
      <c r="N112" s="18"/>
      <c r="O112" s="18"/>
      <c r="P112" s="18"/>
      <c r="Q112" s="18"/>
      <c r="R112" s="18"/>
      <c r="S112" s="22"/>
      <c r="T112" s="18"/>
      <c r="U112" s="18"/>
      <c r="V112" s="18"/>
      <c r="W112" s="18"/>
      <c r="X112" s="18"/>
      <c r="Y112" s="18"/>
      <c r="Z112" s="22"/>
      <c r="AA112" s="22"/>
      <c r="AB112" s="22"/>
      <c r="AC112" s="22"/>
      <c r="AD112" s="22"/>
      <c r="AE112" s="22"/>
      <c r="AF112" s="22"/>
      <c r="AG112" s="22"/>
      <c r="AH112" s="22"/>
      <c r="AI112" s="22"/>
    </row>
    <row r="113" spans="1:35" ht="12" customHeight="1">
      <c r="A113" s="98" t="str">
        <f t="array" ref="A113">IFERROR(INDEX('03.Muestra'!$B$8:$B$17,SMALL(IF("Página Web"='03.Muestra'!$D$8:$D$17,ROW('03.Muestra'!$B$8:$B$17)-MIN(ROW('03.Muestra'!$D$8:$D$17))+1,""),ROW()-106)),"")</f>
        <v/>
      </c>
      <c r="B113" s="129" t="str">
        <f t="array" ref="B113">IFERROR(INDEX('03.Muestra'!$C$8:$C$17,SMALL(IF("Página Web"='03.Muestra'!$D$8:$D$17,ROW('03.Muestra'!$C$8:$C$17)-MIN(ROW('03.Muestra'!$D$8:$D$17))+1,""),ROW()-106)),"")</f>
        <v/>
      </c>
      <c r="C113" s="129" t="str">
        <f t="array" ref="C113">IFERROR(INDEX('03.Muestra'!$F$8:$F$17,SMALL(IF("Página Web"='03.Muestra'!$D$8:$D$17,ROW('03.Muestra'!$F$8:$F$17)-MIN(ROW('03.Muestra'!$D$8:$D$17))+1,""),ROW()-106)),"")</f>
        <v/>
      </c>
      <c r="D113" s="103" t="str">
        <f t="shared" si="14"/>
        <v/>
      </c>
      <c r="E113" s="66" t="str">
        <f t="shared" si="15"/>
        <v/>
      </c>
      <c r="F113" s="18"/>
      <c r="G113" s="18"/>
      <c r="H113" s="18"/>
      <c r="I113" s="18"/>
      <c r="J113" s="18"/>
      <c r="K113" s="108"/>
      <c r="L113" s="18"/>
      <c r="M113" s="18"/>
      <c r="N113" s="18"/>
      <c r="O113" s="18"/>
      <c r="P113" s="18"/>
      <c r="Q113" s="18"/>
      <c r="R113" s="18"/>
      <c r="S113" s="18"/>
      <c r="T113" s="18"/>
      <c r="U113" s="18"/>
      <c r="V113" s="18"/>
      <c r="W113" s="18"/>
      <c r="X113" s="18"/>
      <c r="Y113" s="18"/>
      <c r="Z113" s="22"/>
      <c r="AA113" s="22"/>
      <c r="AB113" s="22"/>
      <c r="AC113" s="22"/>
      <c r="AD113" s="22"/>
      <c r="AE113" s="22"/>
      <c r="AF113" s="22"/>
      <c r="AG113" s="22"/>
      <c r="AH113" s="22"/>
      <c r="AI113" s="22"/>
    </row>
    <row r="114" spans="1:35" ht="12" customHeight="1">
      <c r="A114" s="98" t="str">
        <f t="array" ref="A114">IFERROR(INDEX('03.Muestra'!$B$8:$B$17,SMALL(IF("Página Web"='03.Muestra'!$D$8:$D$17,ROW('03.Muestra'!$B$8:$B$17)-MIN(ROW('03.Muestra'!$D$8:$D$17))+1,""),ROW()-106)),"")</f>
        <v/>
      </c>
      <c r="B114" s="129" t="str">
        <f t="array" ref="B114">IFERROR(INDEX('03.Muestra'!$C$8:$C$17,SMALL(IF("Página Web"='03.Muestra'!$D$8:$D$17,ROW('03.Muestra'!$C$8:$C$17)-MIN(ROW('03.Muestra'!$D$8:$D$17))+1,""),ROW()-106)),"")</f>
        <v/>
      </c>
      <c r="C114" s="129" t="str">
        <f t="array" ref="C114">IFERROR(INDEX('03.Muestra'!$F$8:$F$17,SMALL(IF("Página Web"='03.Muestra'!$D$8:$D$17,ROW('03.Muestra'!$F$8:$F$17)-MIN(ROW('03.Muestra'!$D$8:$D$17))+1,""),ROW()-106)),"")</f>
        <v/>
      </c>
      <c r="D114" s="103" t="str">
        <f t="shared" si="14"/>
        <v/>
      </c>
      <c r="E114" s="66" t="str">
        <f t="shared" si="15"/>
        <v/>
      </c>
      <c r="F114" s="18"/>
      <c r="G114" s="18"/>
      <c r="H114" s="18"/>
      <c r="I114" s="18"/>
      <c r="J114" s="18"/>
      <c r="K114" s="108"/>
      <c r="L114" s="18"/>
      <c r="M114" s="18"/>
      <c r="N114" s="18"/>
      <c r="O114" s="18"/>
      <c r="P114" s="18"/>
      <c r="Q114" s="18"/>
      <c r="R114" s="18"/>
      <c r="S114" s="18"/>
      <c r="T114" s="18"/>
      <c r="U114" s="18"/>
      <c r="V114" s="18"/>
      <c r="W114" s="18"/>
      <c r="X114" s="18"/>
      <c r="Y114" s="18"/>
      <c r="Z114" s="22"/>
      <c r="AA114" s="22"/>
      <c r="AB114" s="22"/>
      <c r="AC114" s="22"/>
      <c r="AD114" s="22"/>
      <c r="AE114" s="22"/>
      <c r="AF114" s="22"/>
      <c r="AG114" s="22"/>
      <c r="AH114" s="22"/>
      <c r="AI114" s="22"/>
    </row>
    <row r="115" spans="1:35" ht="12" customHeight="1">
      <c r="A115" s="98" t="str">
        <f t="array" ref="A115">IFERROR(INDEX('03.Muestra'!$B$8:$B$17,SMALL(IF("Página Web"='03.Muestra'!$D$8:$D$17,ROW('03.Muestra'!$B$8:$B$17)-MIN(ROW('03.Muestra'!$D$8:$D$17))+1,""),ROW()-106)),"")</f>
        <v/>
      </c>
      <c r="B115" s="129" t="str">
        <f t="array" ref="B115">IFERROR(INDEX('03.Muestra'!$C$8:$C$17,SMALL(IF("Página Web"='03.Muestra'!$D$8:$D$17,ROW('03.Muestra'!$C$8:$C$17)-MIN(ROW('03.Muestra'!$D$8:$D$17))+1,""),ROW()-106)),"")</f>
        <v/>
      </c>
      <c r="C115" s="129" t="str">
        <f t="array" ref="C115">IFERROR(INDEX('03.Muestra'!$F$8:$F$17,SMALL(IF("Página Web"='03.Muestra'!$D$8:$D$17,ROW('03.Muestra'!$F$8:$F$17)-MIN(ROW('03.Muestra'!$D$8:$D$17))+1,""),ROW()-106)),"")</f>
        <v/>
      </c>
      <c r="D115" s="103" t="str">
        <f t="shared" si="14"/>
        <v/>
      </c>
      <c r="E115" s="66" t="str">
        <f t="shared" si="15"/>
        <v/>
      </c>
      <c r="F115" s="18"/>
      <c r="G115" s="18"/>
      <c r="H115" s="18"/>
      <c r="I115" s="18"/>
      <c r="J115" s="18"/>
      <c r="K115" s="108"/>
      <c r="L115" s="18"/>
      <c r="M115" s="18"/>
      <c r="N115" s="18"/>
      <c r="O115" s="18"/>
      <c r="P115" s="18"/>
      <c r="Q115" s="18"/>
      <c r="R115" s="18"/>
      <c r="S115" s="18"/>
      <c r="T115" s="18"/>
      <c r="U115" s="18"/>
      <c r="V115" s="18"/>
      <c r="W115" s="18"/>
      <c r="X115" s="18"/>
      <c r="Y115" s="18"/>
      <c r="Z115" s="22"/>
      <c r="AA115" s="22"/>
      <c r="AB115" s="22"/>
      <c r="AC115" s="22"/>
      <c r="AD115" s="22"/>
      <c r="AE115" s="22"/>
      <c r="AF115" s="22"/>
      <c r="AG115" s="22"/>
      <c r="AH115" s="22"/>
      <c r="AI115" s="22"/>
    </row>
    <row r="116" spans="1:35" ht="12" customHeight="1">
      <c r="A116" s="98" t="str">
        <f t="array" ref="A116">IFERROR(INDEX('03.Muestra'!$B$8:$B$17,SMALL(IF("Página Web"='03.Muestra'!$D$8:$D$17,ROW('03.Muestra'!$B$8:$B$17)-MIN(ROW('03.Muestra'!$D$8:$D$17))+1,""),ROW()-106)),"")</f>
        <v/>
      </c>
      <c r="B116" s="129" t="str">
        <f t="array" ref="B116">IFERROR(INDEX('03.Muestra'!$C$8:$C$17,SMALL(IF("Página Web"='03.Muestra'!$D$8:$D$17,ROW('03.Muestra'!$C$8:$C$17)-MIN(ROW('03.Muestra'!$D$8:$D$17))+1,""),ROW()-106)),"")</f>
        <v/>
      </c>
      <c r="C116" s="129" t="str">
        <f t="array" ref="C116">IFERROR(INDEX('03.Muestra'!$F$8:$F$17,SMALL(IF("Página Web"='03.Muestra'!$D$8:$D$17,ROW('03.Muestra'!$F$8:$F$17)-MIN(ROW('03.Muestra'!$D$8:$D$17))+1,""),ROW()-106)),"")</f>
        <v/>
      </c>
      <c r="D116" s="103" t="str">
        <f t="shared" si="14"/>
        <v/>
      </c>
      <c r="E116" s="66" t="str">
        <f t="shared" si="15"/>
        <v/>
      </c>
      <c r="F116" s="18"/>
      <c r="G116" s="18"/>
      <c r="H116" s="18"/>
      <c r="I116" s="18"/>
      <c r="J116" s="18"/>
      <c r="K116" s="108"/>
      <c r="L116" s="18"/>
      <c r="M116" s="18"/>
      <c r="N116" s="18"/>
      <c r="O116" s="18"/>
      <c r="P116" s="18"/>
      <c r="Q116" s="18"/>
      <c r="R116" s="18"/>
      <c r="S116" s="18"/>
      <c r="T116" s="18"/>
      <c r="U116" s="18"/>
      <c r="V116" s="18"/>
      <c r="W116" s="18"/>
      <c r="X116" s="18"/>
      <c r="Y116" s="18"/>
      <c r="Z116" s="22"/>
      <c r="AA116" s="22"/>
      <c r="AB116" s="22"/>
      <c r="AC116" s="22"/>
      <c r="AD116" s="22"/>
      <c r="AE116" s="22"/>
      <c r="AF116" s="22"/>
      <c r="AG116" s="22"/>
      <c r="AH116" s="22"/>
      <c r="AI116" s="22"/>
    </row>
    <row r="117" spans="1:35" ht="12" customHeight="1">
      <c r="A117" s="63"/>
      <c r="B117" s="133"/>
      <c r="C117" s="133"/>
      <c r="D117" s="134"/>
      <c r="E117" s="66"/>
      <c r="F117" s="18"/>
      <c r="G117" s="18"/>
      <c r="H117" s="18"/>
      <c r="I117" s="18"/>
      <c r="J117" s="18"/>
      <c r="K117" s="108"/>
      <c r="L117" s="18"/>
      <c r="M117" s="18"/>
      <c r="N117" s="18"/>
      <c r="O117" s="18"/>
      <c r="P117" s="18"/>
      <c r="Q117" s="18"/>
      <c r="R117" s="18"/>
      <c r="S117" s="18"/>
      <c r="T117" s="18"/>
      <c r="U117" s="18"/>
      <c r="V117" s="18"/>
      <c r="W117" s="18"/>
      <c r="X117" s="18"/>
      <c r="Y117" s="18"/>
      <c r="Z117" s="22"/>
      <c r="AA117" s="22"/>
      <c r="AB117" s="22"/>
      <c r="AC117" s="22"/>
      <c r="AD117" s="22"/>
      <c r="AE117" s="22"/>
      <c r="AF117" s="22"/>
      <c r="AG117" s="22"/>
      <c r="AH117" s="22"/>
      <c r="AI117" s="22"/>
    </row>
    <row r="118" spans="1:35" ht="12" customHeight="1">
      <c r="A118" s="63"/>
      <c r="B118" s="133"/>
      <c r="C118" s="133"/>
      <c r="D118" s="134"/>
      <c r="E118" s="66"/>
      <c r="F118" s="18"/>
      <c r="G118" s="18"/>
      <c r="H118" s="18"/>
      <c r="I118" s="18"/>
      <c r="J118" s="18"/>
      <c r="K118" s="108"/>
      <c r="L118" s="18"/>
      <c r="M118" s="18"/>
      <c r="N118" s="18"/>
      <c r="O118" s="18"/>
      <c r="P118" s="18"/>
      <c r="Q118" s="18"/>
      <c r="R118" s="18"/>
      <c r="S118" s="18"/>
      <c r="T118" s="18"/>
      <c r="U118" s="18"/>
      <c r="V118" s="18"/>
      <c r="W118" s="18"/>
      <c r="X118" s="18"/>
      <c r="Y118" s="18"/>
      <c r="Z118" s="22"/>
      <c r="AA118" s="22"/>
      <c r="AB118" s="22"/>
      <c r="AC118" s="22"/>
      <c r="AD118" s="22"/>
      <c r="AE118" s="22"/>
      <c r="AF118" s="22"/>
      <c r="AG118" s="22"/>
      <c r="AH118" s="22"/>
      <c r="AI118" s="22"/>
    </row>
    <row r="119" spans="1:35" ht="32.25" customHeight="1">
      <c r="A119" s="111"/>
      <c r="B119" s="112"/>
      <c r="C119" s="111"/>
      <c r="D119" s="135"/>
      <c r="E119" s="66"/>
      <c r="F119" s="18"/>
      <c r="G119" s="18"/>
      <c r="H119" s="18"/>
      <c r="I119" s="18"/>
      <c r="J119" s="18"/>
      <c r="K119" s="108"/>
      <c r="L119" s="18"/>
      <c r="M119" s="18"/>
      <c r="N119" s="18"/>
      <c r="O119" s="18"/>
      <c r="P119" s="18"/>
      <c r="Q119" s="18"/>
      <c r="R119" s="18"/>
      <c r="S119" s="18"/>
      <c r="T119" s="18"/>
      <c r="U119" s="18"/>
      <c r="V119" s="18"/>
      <c r="W119" s="18"/>
      <c r="X119" s="18"/>
      <c r="Y119" s="18"/>
      <c r="Z119" s="22"/>
      <c r="AA119" s="22"/>
      <c r="AB119" s="22"/>
      <c r="AC119" s="22"/>
      <c r="AD119" s="22"/>
      <c r="AE119" s="22"/>
      <c r="AF119" s="22"/>
      <c r="AG119" s="22"/>
      <c r="AH119" s="22"/>
      <c r="AI119" s="22"/>
    </row>
    <row r="120" spans="1:35" ht="19.5" customHeight="1">
      <c r="A120" s="109"/>
      <c r="B120" s="109"/>
      <c r="C120" s="109"/>
      <c r="D120" s="136"/>
      <c r="E120" s="66"/>
      <c r="F120" s="92"/>
      <c r="G120" s="18"/>
      <c r="H120" s="18"/>
      <c r="I120" s="18"/>
      <c r="J120" s="18"/>
      <c r="K120" s="108"/>
      <c r="L120" s="18"/>
      <c r="M120" s="18"/>
      <c r="N120" s="18"/>
      <c r="O120" s="18"/>
      <c r="P120" s="18"/>
      <c r="Q120" s="18"/>
      <c r="R120" s="18"/>
      <c r="S120" s="18"/>
      <c r="T120" s="18"/>
      <c r="U120" s="18"/>
      <c r="V120" s="18"/>
      <c r="W120" s="18"/>
      <c r="X120" s="18"/>
      <c r="Y120" s="18"/>
      <c r="Z120" s="22"/>
      <c r="AA120" s="22"/>
      <c r="AB120" s="22"/>
      <c r="AC120" s="22"/>
      <c r="AD120" s="22"/>
      <c r="AE120" s="22"/>
      <c r="AF120" s="22"/>
      <c r="AG120" s="22"/>
      <c r="AH120" s="22"/>
      <c r="AI120" s="22"/>
    </row>
    <row r="121" spans="1:35" ht="12" customHeight="1">
      <c r="A121" s="22"/>
      <c r="B121" s="18"/>
      <c r="C121" s="18"/>
      <c r="D121" s="127"/>
      <c r="E121" s="66"/>
      <c r="F121" s="18"/>
      <c r="G121" s="18"/>
      <c r="H121" s="18"/>
      <c r="I121" s="18"/>
      <c r="J121" s="18"/>
      <c r="K121" s="108"/>
      <c r="L121" s="18"/>
      <c r="M121" s="18"/>
      <c r="N121" s="18"/>
      <c r="O121" s="18"/>
      <c r="P121" s="18"/>
      <c r="Q121" s="18"/>
      <c r="R121" s="18"/>
      <c r="S121" s="18"/>
      <c r="T121" s="18"/>
      <c r="U121" s="18"/>
      <c r="V121" s="18"/>
      <c r="W121" s="18"/>
      <c r="X121" s="18"/>
      <c r="Y121" s="18"/>
      <c r="Z121" s="22"/>
      <c r="AA121" s="22"/>
      <c r="AB121" s="22"/>
      <c r="AC121" s="22"/>
      <c r="AD121" s="22"/>
      <c r="AE121" s="22"/>
      <c r="AF121" s="22"/>
      <c r="AG121" s="22"/>
      <c r="AH121" s="22"/>
      <c r="AI121" s="22"/>
    </row>
    <row r="122" spans="1:35" ht="12" customHeight="1">
      <c r="A122" s="22"/>
      <c r="B122" s="18"/>
      <c r="C122" s="18"/>
      <c r="D122" s="127"/>
      <c r="E122" s="66"/>
      <c r="F122" s="18"/>
      <c r="G122" s="18"/>
      <c r="H122" s="18"/>
      <c r="I122" s="18"/>
      <c r="J122" s="18"/>
      <c r="K122" s="108"/>
      <c r="L122" s="18"/>
      <c r="M122" s="18"/>
      <c r="N122" s="18"/>
      <c r="O122" s="18"/>
      <c r="P122" s="18"/>
      <c r="Q122" s="18"/>
      <c r="R122" s="18"/>
      <c r="S122" s="18"/>
      <c r="T122" s="18"/>
      <c r="U122" s="18"/>
      <c r="V122" s="18"/>
      <c r="W122" s="18"/>
      <c r="X122" s="18"/>
      <c r="Y122" s="18"/>
      <c r="Z122" s="22"/>
      <c r="AA122" s="22"/>
      <c r="AB122" s="22"/>
      <c r="AC122" s="22"/>
      <c r="AD122" s="22"/>
      <c r="AE122" s="22"/>
      <c r="AF122" s="22"/>
      <c r="AG122" s="22"/>
      <c r="AH122" s="22"/>
      <c r="AI122" s="22"/>
    </row>
    <row r="123" spans="1:35" ht="32.25" customHeight="1">
      <c r="A123" s="94" t="s">
        <v>100</v>
      </c>
      <c r="B123" s="95" t="s">
        <v>86</v>
      </c>
      <c r="C123" s="140" t="s">
        <v>118</v>
      </c>
      <c r="D123" s="128" t="s">
        <v>106</v>
      </c>
      <c r="E123" s="114"/>
      <c r="F123" s="22"/>
      <c r="G123" s="22"/>
      <c r="H123" s="22"/>
      <c r="I123" s="22"/>
      <c r="J123" s="22"/>
      <c r="K123" s="108"/>
      <c r="L123" s="18"/>
      <c r="M123" s="18"/>
      <c r="N123" s="18"/>
      <c r="O123" s="18"/>
      <c r="P123" s="18"/>
      <c r="Q123" s="18"/>
      <c r="R123" s="18"/>
      <c r="S123" s="22"/>
      <c r="T123" s="18"/>
      <c r="U123" s="18"/>
      <c r="V123" s="18"/>
      <c r="W123" s="18"/>
      <c r="X123" s="18"/>
      <c r="Y123" s="18"/>
      <c r="Z123" s="22"/>
      <c r="AA123" s="22"/>
      <c r="AB123" s="22"/>
      <c r="AC123" s="22"/>
      <c r="AD123" s="22"/>
      <c r="AE123" s="22"/>
      <c r="AF123" s="22"/>
      <c r="AG123" s="22"/>
      <c r="AH123" s="22"/>
      <c r="AI123" s="22"/>
    </row>
    <row r="124" spans="1:35" ht="12" customHeight="1">
      <c r="A124" s="98">
        <f t="array" ref="A124">IFERROR(INDEX('03.Muestra'!$B$8:$B$17,SMALL(IF("Página Web"='03.Muestra'!$D$8:$D$17,ROW('03.Muestra'!$B$8:$B$17)-MIN(ROW('03.Muestra'!$D$8:$D$17))+1,""),ROW()-123)),"")</f>
        <v>1</v>
      </c>
      <c r="B124" s="129" t="str">
        <f t="array" ref="B124">IFERROR(INDEX('03.Muestra'!$C$8:$C$17,SMALL(IF("Página Web"='03.Muestra'!$D$8:$D$17,ROW('03.Muestra'!$C$8:$C$17)-MIN(ROW('03.Muestra'!$D$8:$D$17))+1,""),ROW()-123)),"")</f>
        <v>Home</v>
      </c>
      <c r="C124" s="130" t="str">
        <f t="array" ref="C124">IFERROR(INDEX('03.Muestra'!$F$8:$F$17,SMALL(IF("Página Web"='03.Muestra'!$D$8:$D$17,ROW('03.Muestra'!$F$8:$F$17)-MIN(ROW('03.Muestra'!$D$8:$D$17))+1,""),ROW()-123)),"")</f>
        <v>https://pigmentoayd.com/</v>
      </c>
      <c r="D124" s="103" t="str">
        <f t="shared" ref="D124:D133" si="16">IF(C124="","",$D$18)</f>
        <v>N/A</v>
      </c>
      <c r="E124" s="66" t="str">
        <f t="shared" ref="E124:E133" si="17">IF(D124&lt;&gt;"",IF(AND(B124&lt;&gt;"",C124&lt;&gt;""),"","ERR"),"")</f>
        <v/>
      </c>
      <c r="F124" s="104" t="s">
        <v>89</v>
      </c>
      <c r="G124" s="89" t="s">
        <v>98</v>
      </c>
      <c r="H124" s="84" t="s">
        <v>93</v>
      </c>
      <c r="I124" s="105" t="s">
        <v>91</v>
      </c>
      <c r="J124" s="106" t="s">
        <v>87</v>
      </c>
      <c r="K124" s="137" t="s">
        <v>97</v>
      </c>
      <c r="L124" s="18"/>
      <c r="M124" s="18"/>
      <c r="N124" s="18"/>
      <c r="O124" s="18"/>
      <c r="P124" s="18"/>
      <c r="Q124" s="18"/>
      <c r="R124" s="18"/>
      <c r="S124" s="22"/>
      <c r="T124" s="18"/>
      <c r="U124" s="18"/>
      <c r="V124" s="18"/>
      <c r="W124" s="18"/>
      <c r="X124" s="18"/>
      <c r="Y124" s="18"/>
      <c r="Z124" s="22"/>
      <c r="AA124" s="22"/>
      <c r="AB124" s="22"/>
      <c r="AC124" s="22"/>
      <c r="AD124" s="22"/>
      <c r="AE124" s="22"/>
      <c r="AF124" s="22"/>
      <c r="AG124" s="22"/>
      <c r="AH124" s="22"/>
      <c r="AI124" s="22"/>
    </row>
    <row r="125" spans="1:35" ht="12" customHeight="1">
      <c r="A125" s="98">
        <f t="array" ref="A125">IFERROR(INDEX('03.Muestra'!$B$8:$B$17,SMALL(IF("Página Web"='03.Muestra'!$D$8:$D$17,ROW('03.Muestra'!$B$8:$B$17)-MIN(ROW('03.Muestra'!$D$8:$D$17))+1,""),ROW()-123)),"")</f>
        <v>2</v>
      </c>
      <c r="B125" s="129" t="str">
        <f t="array" ref="B125">IFERROR(INDEX('03.Muestra'!$C$8:$C$17,SMALL(IF("Página Web"='03.Muestra'!$D$8:$D$17,ROW('03.Muestra'!$C$8:$C$17)-MIN(ROW('03.Muestra'!$D$8:$D$17))+1,""),ROW()-123)),"")</f>
        <v>Contacto</v>
      </c>
      <c r="C125" s="130" t="str">
        <f t="array" ref="C125">IFERROR(INDEX('03.Muestra'!$F$8:$F$17,SMALL(IF("Página Web"='03.Muestra'!$D$8:$D$17,ROW('03.Muestra'!$F$8:$F$17)-MIN(ROW('03.Muestra'!$D$8:$D$17))+1,""),ROW()-123)),"")</f>
        <v>https://pigmentoayd.com/contacto</v>
      </c>
      <c r="D125" s="103" t="str">
        <f t="shared" si="16"/>
        <v>N/A</v>
      </c>
      <c r="E125" s="66" t="str">
        <f t="shared" si="17"/>
        <v/>
      </c>
      <c r="F125" s="107">
        <f ca="1">COUNTIF($D124:INDIRECT("$D" &amp;  SUM(ROW()-1,'03.Muestra'!$D$20)-1),F124)</f>
        <v>0</v>
      </c>
      <c r="G125" s="107">
        <f ca="1">COUNTIF($D124:INDIRECT("$D" &amp;  SUM(ROW()-1,'03.Muestra'!$D$20)-1),G124)</f>
        <v>0</v>
      </c>
      <c r="H125" s="107">
        <f ca="1">COUNTIF($D124:INDIRECT("$D" &amp;  SUM(ROW()-1,'03.Muestra'!$D$20)-1),H124)</f>
        <v>3</v>
      </c>
      <c r="I125" s="107">
        <f ca="1">COUNTIF($D124:INDIRECT("$D" &amp;  SUM(ROW()-1,'03.Muestra'!$D$20)-1),I124)</f>
        <v>0</v>
      </c>
      <c r="J125" s="107">
        <f ca="1">COUNTIF($D124:INDIRECT("$D" &amp;  SUM(ROW()-1,'03.Muestra'!$D$20)-1),J124)</f>
        <v>0</v>
      </c>
      <c r="K125" s="138">
        <f ca="1">IF(COUNTIF('03.Muestra'!$D$8:$D$17,"Página Web")=0,0,COUNTBLANK($D124:INDIRECT("$D" &amp;  SUM(ROW()-1,COUNTIF('03.Muestra'!$D$8:$D$17,"Página Web"))-1)))</f>
        <v>0</v>
      </c>
      <c r="L125" s="18"/>
      <c r="M125" s="18"/>
      <c r="N125" s="18"/>
      <c r="O125" s="18"/>
      <c r="P125" s="18"/>
      <c r="Q125" s="18"/>
      <c r="R125" s="18"/>
      <c r="S125" s="22"/>
      <c r="T125" s="18"/>
      <c r="U125" s="18"/>
      <c r="V125" s="18"/>
      <c r="W125" s="18"/>
      <c r="X125" s="18"/>
      <c r="Y125" s="18"/>
      <c r="Z125" s="22"/>
      <c r="AA125" s="22"/>
      <c r="AB125" s="22"/>
      <c r="AC125" s="22"/>
      <c r="AD125" s="22"/>
      <c r="AE125" s="22"/>
      <c r="AF125" s="22"/>
      <c r="AG125" s="22"/>
      <c r="AH125" s="22"/>
      <c r="AI125" s="22"/>
    </row>
    <row r="126" spans="1:35" ht="12" customHeight="1">
      <c r="A126" s="98">
        <f t="array" ref="A126">IFERROR(INDEX('03.Muestra'!$B$8:$B$17,SMALL(IF("Página Web"='03.Muestra'!$D$8:$D$17,ROW('03.Muestra'!$B$8:$B$17)-MIN(ROW('03.Muestra'!$D$8:$D$17))+1,""),ROW()-123)),"")</f>
        <v>3</v>
      </c>
      <c r="B126" s="129" t="str">
        <f t="array" ref="B126">IFERROR(INDEX('03.Muestra'!$C$8:$C$17,SMALL(IF("Página Web"='03.Muestra'!$D$8:$D$17,ROW('03.Muestra'!$C$8:$C$17)-MIN(ROW('03.Muestra'!$D$8:$D$17))+1,""),ROW()-123)),"")</f>
        <v>Servicios</v>
      </c>
      <c r="C126" s="130" t="str">
        <f t="array" ref="C126">IFERROR(INDEX('03.Muestra'!$F$8:$F$17,SMALL(IF("Página Web"='03.Muestra'!$D$8:$D$17,ROW('03.Muestra'!$F$8:$F$17)-MIN(ROW('03.Muestra'!$D$8:$D$17))+1,""),ROW()-123)),"")</f>
        <v>https://pigmentoayd.com/servicios</v>
      </c>
      <c r="D126" s="103" t="str">
        <f t="shared" si="16"/>
        <v>N/A</v>
      </c>
      <c r="E126" s="66" t="str">
        <f t="shared" si="17"/>
        <v/>
      </c>
      <c r="F126" s="22"/>
      <c r="G126" s="18"/>
      <c r="H126" s="18"/>
      <c r="I126" s="18"/>
      <c r="J126" s="18"/>
      <c r="K126" s="108"/>
      <c r="L126" s="18"/>
      <c r="M126" s="18"/>
      <c r="N126" s="18"/>
      <c r="O126" s="18"/>
      <c r="P126" s="18"/>
      <c r="Q126" s="18"/>
      <c r="R126" s="18"/>
      <c r="S126" s="22"/>
      <c r="T126" s="18"/>
      <c r="U126" s="18"/>
      <c r="V126" s="18"/>
      <c r="W126" s="18"/>
      <c r="X126" s="18"/>
      <c r="Y126" s="18"/>
      <c r="Z126" s="22"/>
      <c r="AA126" s="22"/>
      <c r="AB126" s="22"/>
      <c r="AC126" s="22"/>
      <c r="AD126" s="22"/>
      <c r="AE126" s="22"/>
      <c r="AF126" s="22"/>
      <c r="AG126" s="22"/>
      <c r="AH126" s="22"/>
      <c r="AI126" s="22"/>
    </row>
    <row r="127" spans="1:35" ht="12" customHeight="1">
      <c r="A127" s="98" t="str">
        <f t="array" ref="A127">IFERROR(INDEX('03.Muestra'!$B$8:$B$17,SMALL(IF("Página Web"='03.Muestra'!$D$8:$D$17,ROW('03.Muestra'!$B$8:$B$17)-MIN(ROW('03.Muestra'!$D$8:$D$17))+1,""),ROW()-123)),"")</f>
        <v/>
      </c>
      <c r="B127" s="129" t="str">
        <f t="array" ref="B127">IFERROR(INDEX('03.Muestra'!$C$8:$C$17,SMALL(IF("Página Web"='03.Muestra'!$D$8:$D$17,ROW('03.Muestra'!$C$8:$C$17)-MIN(ROW('03.Muestra'!$D$8:$D$17))+1,""),ROW()-123)),"")</f>
        <v/>
      </c>
      <c r="C127" s="129" t="str">
        <f t="array" ref="C127">IFERROR(INDEX('03.Muestra'!$F$8:$F$17,SMALL(IF("Página Web"='03.Muestra'!$D$8:$D$17,ROW('03.Muestra'!$F$8:$F$17)-MIN(ROW('03.Muestra'!$D$8:$D$17))+1,""),ROW()-123)),"")</f>
        <v/>
      </c>
      <c r="D127" s="103" t="str">
        <f t="shared" si="16"/>
        <v/>
      </c>
      <c r="E127" s="66" t="str">
        <f t="shared" si="17"/>
        <v/>
      </c>
      <c r="F127" s="22"/>
      <c r="G127" s="18"/>
      <c r="H127" s="18"/>
      <c r="I127" s="18"/>
      <c r="J127" s="18"/>
      <c r="K127" s="108"/>
      <c r="L127" s="18"/>
      <c r="M127" s="18"/>
      <c r="N127" s="18"/>
      <c r="O127" s="18"/>
      <c r="P127" s="18"/>
      <c r="Q127" s="18"/>
      <c r="R127" s="18"/>
      <c r="S127" s="22"/>
      <c r="T127" s="18"/>
      <c r="U127" s="18"/>
      <c r="V127" s="18"/>
      <c r="W127" s="18"/>
      <c r="X127" s="18"/>
      <c r="Y127" s="18"/>
      <c r="Z127" s="22"/>
      <c r="AA127" s="22"/>
      <c r="AB127" s="22"/>
      <c r="AC127" s="22"/>
      <c r="AD127" s="22"/>
      <c r="AE127" s="22"/>
      <c r="AF127" s="22"/>
      <c r="AG127" s="22"/>
      <c r="AH127" s="22"/>
      <c r="AI127" s="22"/>
    </row>
    <row r="128" spans="1:35" ht="12" customHeight="1">
      <c r="A128" s="98" t="str">
        <f t="array" ref="A128">IFERROR(INDEX('03.Muestra'!$B$8:$B$17,SMALL(IF("Página Web"='03.Muestra'!$D$8:$D$17,ROW('03.Muestra'!$B$8:$B$17)-MIN(ROW('03.Muestra'!$D$8:$D$17))+1,""),ROW()-123)),"")</f>
        <v/>
      </c>
      <c r="B128" s="129" t="str">
        <f t="array" ref="B128">IFERROR(INDEX('03.Muestra'!$C$8:$C$17,SMALL(IF("Página Web"='03.Muestra'!$D$8:$D$17,ROW('03.Muestra'!$C$8:$C$17)-MIN(ROW('03.Muestra'!$D$8:$D$17))+1,""),ROW()-123)),"")</f>
        <v/>
      </c>
      <c r="C128" s="129" t="str">
        <f t="array" ref="C128">IFERROR(INDEX('03.Muestra'!$F$8:$F$17,SMALL(IF("Página Web"='03.Muestra'!$D$8:$D$17,ROW('03.Muestra'!$F$8:$F$17)-MIN(ROW('03.Muestra'!$D$8:$D$17))+1,""),ROW()-123)),"")</f>
        <v/>
      </c>
      <c r="D128" s="103" t="str">
        <f t="shared" si="16"/>
        <v/>
      </c>
      <c r="E128" s="66" t="str">
        <f t="shared" si="17"/>
        <v/>
      </c>
      <c r="F128" s="22"/>
      <c r="G128" s="18"/>
      <c r="H128" s="18"/>
      <c r="I128" s="18"/>
      <c r="J128" s="18"/>
      <c r="K128" s="108"/>
      <c r="L128" s="18"/>
      <c r="M128" s="18"/>
      <c r="N128" s="18"/>
      <c r="O128" s="18"/>
      <c r="P128" s="18"/>
      <c r="Q128" s="18"/>
      <c r="R128" s="18"/>
      <c r="S128" s="22"/>
      <c r="T128" s="18"/>
      <c r="U128" s="18"/>
      <c r="V128" s="18"/>
      <c r="W128" s="18"/>
      <c r="X128" s="18"/>
      <c r="Y128" s="18"/>
      <c r="Z128" s="22"/>
      <c r="AA128" s="22"/>
      <c r="AB128" s="22"/>
      <c r="AC128" s="22"/>
      <c r="AD128" s="22"/>
      <c r="AE128" s="22"/>
      <c r="AF128" s="22"/>
      <c r="AG128" s="22"/>
      <c r="AH128" s="22"/>
      <c r="AI128" s="22"/>
    </row>
    <row r="129" spans="1:35" ht="12" customHeight="1">
      <c r="A129" s="98" t="str">
        <f t="array" ref="A129">IFERROR(INDEX('03.Muestra'!$B$8:$B$17,SMALL(IF("Página Web"='03.Muestra'!$D$8:$D$17,ROW('03.Muestra'!$B$8:$B$17)-MIN(ROW('03.Muestra'!$D$8:$D$17))+1,""),ROW()-123)),"")</f>
        <v/>
      </c>
      <c r="B129" s="129" t="str">
        <f t="array" ref="B129">IFERROR(INDEX('03.Muestra'!$C$8:$C$17,SMALL(IF("Página Web"='03.Muestra'!$D$8:$D$17,ROW('03.Muestra'!$C$8:$C$17)-MIN(ROW('03.Muestra'!$D$8:$D$17))+1,""),ROW()-123)),"")</f>
        <v/>
      </c>
      <c r="C129" s="129" t="str">
        <f t="array" ref="C129">IFERROR(INDEX('03.Muestra'!$F$8:$F$17,SMALL(IF("Página Web"='03.Muestra'!$D$8:$D$17,ROW('03.Muestra'!$F$8:$F$17)-MIN(ROW('03.Muestra'!$D$8:$D$17))+1,""),ROW()-123)),"")</f>
        <v/>
      </c>
      <c r="D129" s="103" t="str">
        <f t="shared" si="16"/>
        <v/>
      </c>
      <c r="E129" s="66" t="str">
        <f t="shared" si="17"/>
        <v/>
      </c>
      <c r="F129" s="22"/>
      <c r="G129" s="18"/>
      <c r="H129" s="18"/>
      <c r="I129" s="18"/>
      <c r="J129" s="18"/>
      <c r="K129" s="108"/>
      <c r="L129" s="18"/>
      <c r="M129" s="18"/>
      <c r="N129" s="18"/>
      <c r="O129" s="18"/>
      <c r="P129" s="18"/>
      <c r="Q129" s="18"/>
      <c r="R129" s="18"/>
      <c r="S129" s="22"/>
      <c r="T129" s="18"/>
      <c r="U129" s="18"/>
      <c r="V129" s="18"/>
      <c r="W129" s="18"/>
      <c r="X129" s="18"/>
      <c r="Y129" s="18"/>
      <c r="Z129" s="22"/>
      <c r="AA129" s="22"/>
      <c r="AB129" s="22"/>
      <c r="AC129" s="22"/>
      <c r="AD129" s="22"/>
      <c r="AE129" s="22"/>
      <c r="AF129" s="22"/>
      <c r="AG129" s="22"/>
      <c r="AH129" s="22"/>
      <c r="AI129" s="22"/>
    </row>
    <row r="130" spans="1:35" ht="12" customHeight="1">
      <c r="A130" s="98" t="str">
        <f t="array" ref="A130">IFERROR(INDEX('03.Muestra'!$B$8:$B$17,SMALL(IF("Página Web"='03.Muestra'!$D$8:$D$17,ROW('03.Muestra'!$B$8:$B$17)-MIN(ROW('03.Muestra'!$D$8:$D$17))+1,""),ROW()-123)),"")</f>
        <v/>
      </c>
      <c r="B130" s="129" t="str">
        <f t="array" ref="B130">IFERROR(INDEX('03.Muestra'!$C$8:$C$17,SMALL(IF("Página Web"='03.Muestra'!$D$8:$D$17,ROW('03.Muestra'!$C$8:$C$17)-MIN(ROW('03.Muestra'!$D$8:$D$17))+1,""),ROW()-123)),"")</f>
        <v/>
      </c>
      <c r="C130" s="129" t="str">
        <f t="array" ref="C130">IFERROR(INDEX('03.Muestra'!$F$8:$F$17,SMALL(IF("Página Web"='03.Muestra'!$D$8:$D$17,ROW('03.Muestra'!$F$8:$F$17)-MIN(ROW('03.Muestra'!$D$8:$D$17))+1,""),ROW()-123)),"")</f>
        <v/>
      </c>
      <c r="D130" s="103" t="str">
        <f t="shared" si="16"/>
        <v/>
      </c>
      <c r="E130" s="66" t="str">
        <f t="shared" si="17"/>
        <v/>
      </c>
      <c r="F130" s="18"/>
      <c r="G130" s="18"/>
      <c r="H130" s="18"/>
      <c r="I130" s="18"/>
      <c r="J130" s="18"/>
      <c r="K130" s="108"/>
      <c r="L130" s="18"/>
      <c r="M130" s="18"/>
      <c r="N130" s="18"/>
      <c r="O130" s="18"/>
      <c r="P130" s="18"/>
      <c r="Q130" s="18"/>
      <c r="R130" s="18"/>
      <c r="S130" s="18"/>
      <c r="T130" s="18"/>
      <c r="U130" s="18"/>
      <c r="V130" s="18"/>
      <c r="W130" s="18"/>
      <c r="X130" s="18"/>
      <c r="Y130" s="18"/>
      <c r="Z130" s="22"/>
      <c r="AA130" s="22"/>
      <c r="AB130" s="22"/>
      <c r="AC130" s="22"/>
      <c r="AD130" s="22"/>
      <c r="AE130" s="22"/>
      <c r="AF130" s="22"/>
      <c r="AG130" s="22"/>
      <c r="AH130" s="22"/>
      <c r="AI130" s="22"/>
    </row>
    <row r="131" spans="1:35" ht="12" customHeight="1">
      <c r="A131" s="98" t="str">
        <f t="array" ref="A131">IFERROR(INDEX('03.Muestra'!$B$8:$B$17,SMALL(IF("Página Web"='03.Muestra'!$D$8:$D$17,ROW('03.Muestra'!$B$8:$B$17)-MIN(ROW('03.Muestra'!$D$8:$D$17))+1,""),ROW()-123)),"")</f>
        <v/>
      </c>
      <c r="B131" s="129" t="str">
        <f t="array" ref="B131">IFERROR(INDEX('03.Muestra'!$C$8:$C$17,SMALL(IF("Página Web"='03.Muestra'!$D$8:$D$17,ROW('03.Muestra'!$C$8:$C$17)-MIN(ROW('03.Muestra'!$D$8:$D$17))+1,""),ROW()-123)),"")</f>
        <v/>
      </c>
      <c r="C131" s="129" t="str">
        <f t="array" ref="C131">IFERROR(INDEX('03.Muestra'!$F$8:$F$17,SMALL(IF("Página Web"='03.Muestra'!$D$8:$D$17,ROW('03.Muestra'!$F$8:$F$17)-MIN(ROW('03.Muestra'!$D$8:$D$17))+1,""),ROW()-123)),"")</f>
        <v/>
      </c>
      <c r="D131" s="103" t="str">
        <f t="shared" si="16"/>
        <v/>
      </c>
      <c r="E131" s="66" t="str">
        <f t="shared" si="17"/>
        <v/>
      </c>
      <c r="F131" s="18"/>
      <c r="G131" s="18"/>
      <c r="H131" s="18"/>
      <c r="I131" s="18"/>
      <c r="J131" s="18"/>
      <c r="K131" s="108"/>
      <c r="L131" s="18"/>
      <c r="M131" s="18"/>
      <c r="N131" s="18"/>
      <c r="O131" s="18"/>
      <c r="P131" s="18"/>
      <c r="Q131" s="18"/>
      <c r="R131" s="18"/>
      <c r="S131" s="18"/>
      <c r="T131" s="18"/>
      <c r="U131" s="18"/>
      <c r="V131" s="18"/>
      <c r="W131" s="18"/>
      <c r="X131" s="18"/>
      <c r="Y131" s="18"/>
      <c r="Z131" s="22"/>
      <c r="AA131" s="22"/>
      <c r="AB131" s="22"/>
      <c r="AC131" s="22"/>
      <c r="AD131" s="22"/>
      <c r="AE131" s="22"/>
      <c r="AF131" s="22"/>
      <c r="AG131" s="22"/>
      <c r="AH131" s="22"/>
      <c r="AI131" s="22"/>
    </row>
    <row r="132" spans="1:35" ht="12" customHeight="1">
      <c r="A132" s="98" t="str">
        <f t="array" ref="A132">IFERROR(INDEX('03.Muestra'!$B$8:$B$17,SMALL(IF("Página Web"='03.Muestra'!$D$8:$D$17,ROW('03.Muestra'!$B$8:$B$17)-MIN(ROW('03.Muestra'!$D$8:$D$17))+1,""),ROW()-123)),"")</f>
        <v/>
      </c>
      <c r="B132" s="129" t="str">
        <f t="array" ref="B132">IFERROR(INDEX('03.Muestra'!$C$8:$C$17,SMALL(IF("Página Web"='03.Muestra'!$D$8:$D$17,ROW('03.Muestra'!$C$8:$C$17)-MIN(ROW('03.Muestra'!$D$8:$D$17))+1,""),ROW()-123)),"")</f>
        <v/>
      </c>
      <c r="C132" s="129" t="str">
        <f t="array" ref="C132">IFERROR(INDEX('03.Muestra'!$F$8:$F$17,SMALL(IF("Página Web"='03.Muestra'!$D$8:$D$17,ROW('03.Muestra'!$F$8:$F$17)-MIN(ROW('03.Muestra'!$D$8:$D$17))+1,""),ROW()-123)),"")</f>
        <v/>
      </c>
      <c r="D132" s="103" t="str">
        <f t="shared" si="16"/>
        <v/>
      </c>
      <c r="E132" s="66" t="str">
        <f t="shared" si="17"/>
        <v/>
      </c>
      <c r="F132" s="18"/>
      <c r="G132" s="18"/>
      <c r="H132" s="18"/>
      <c r="I132" s="18"/>
      <c r="J132" s="18"/>
      <c r="K132" s="108"/>
      <c r="L132" s="18"/>
      <c r="M132" s="18"/>
      <c r="N132" s="18"/>
      <c r="O132" s="18"/>
      <c r="P132" s="18"/>
      <c r="Q132" s="18"/>
      <c r="R132" s="18"/>
      <c r="S132" s="18"/>
      <c r="T132" s="18"/>
      <c r="U132" s="18"/>
      <c r="V132" s="18"/>
      <c r="W132" s="18"/>
      <c r="X132" s="18"/>
      <c r="Y132" s="18"/>
      <c r="Z132" s="22"/>
      <c r="AA132" s="22"/>
      <c r="AB132" s="22"/>
      <c r="AC132" s="22"/>
      <c r="AD132" s="22"/>
      <c r="AE132" s="22"/>
      <c r="AF132" s="22"/>
      <c r="AG132" s="22"/>
      <c r="AH132" s="22"/>
      <c r="AI132" s="22"/>
    </row>
    <row r="133" spans="1:35" ht="12" customHeight="1">
      <c r="A133" s="98" t="str">
        <f t="array" ref="A133">IFERROR(INDEX('03.Muestra'!$B$8:$B$17,SMALL(IF("Página Web"='03.Muestra'!$D$8:$D$17,ROW('03.Muestra'!$B$8:$B$17)-MIN(ROW('03.Muestra'!$D$8:$D$17))+1,""),ROW()-123)),"")</f>
        <v/>
      </c>
      <c r="B133" s="129" t="str">
        <f t="array" ref="B133">IFERROR(INDEX('03.Muestra'!$C$8:$C$17,SMALL(IF("Página Web"='03.Muestra'!$D$8:$D$17,ROW('03.Muestra'!$C$8:$C$17)-MIN(ROW('03.Muestra'!$D$8:$D$17))+1,""),ROW()-123)),"")</f>
        <v/>
      </c>
      <c r="C133" s="129" t="str">
        <f t="array" ref="C133">IFERROR(INDEX('03.Muestra'!$F$8:$F$17,SMALL(IF("Página Web"='03.Muestra'!$D$8:$D$17,ROW('03.Muestra'!$F$8:$F$17)-MIN(ROW('03.Muestra'!$D$8:$D$17))+1,""),ROW()-123)),"")</f>
        <v/>
      </c>
      <c r="D133" s="103" t="str">
        <f t="shared" si="16"/>
        <v/>
      </c>
      <c r="E133" s="66" t="str">
        <f t="shared" si="17"/>
        <v/>
      </c>
      <c r="F133" s="18"/>
      <c r="G133" s="18"/>
      <c r="H133" s="18"/>
      <c r="I133" s="18"/>
      <c r="J133" s="18"/>
      <c r="K133" s="108"/>
      <c r="L133" s="18"/>
      <c r="M133" s="18"/>
      <c r="N133" s="18"/>
      <c r="O133" s="18"/>
      <c r="P133" s="18"/>
      <c r="Q133" s="18"/>
      <c r="R133" s="18"/>
      <c r="S133" s="18"/>
      <c r="T133" s="18"/>
      <c r="U133" s="18"/>
      <c r="V133" s="18"/>
      <c r="W133" s="18"/>
      <c r="X133" s="18"/>
      <c r="Y133" s="18"/>
      <c r="Z133" s="22"/>
      <c r="AA133" s="22"/>
      <c r="AB133" s="22"/>
      <c r="AC133" s="22"/>
      <c r="AD133" s="22"/>
      <c r="AE133" s="22"/>
      <c r="AF133" s="22"/>
      <c r="AG133" s="22"/>
      <c r="AH133" s="22"/>
      <c r="AI133" s="22"/>
    </row>
    <row r="134" spans="1:35" ht="12" customHeight="1">
      <c r="A134" s="63"/>
      <c r="B134" s="133"/>
      <c r="C134" s="133"/>
      <c r="D134" s="134"/>
      <c r="E134" s="66"/>
      <c r="F134" s="18"/>
      <c r="G134" s="18"/>
      <c r="H134" s="18"/>
      <c r="I134" s="18"/>
      <c r="J134" s="18"/>
      <c r="K134" s="108"/>
      <c r="L134" s="18"/>
      <c r="M134" s="18"/>
      <c r="N134" s="18"/>
      <c r="O134" s="18"/>
      <c r="P134" s="18"/>
      <c r="Q134" s="18"/>
      <c r="R134" s="18"/>
      <c r="S134" s="18"/>
      <c r="T134" s="18"/>
      <c r="U134" s="18"/>
      <c r="V134" s="18"/>
      <c r="W134" s="18"/>
      <c r="X134" s="18"/>
      <c r="Y134" s="18"/>
      <c r="Z134" s="22"/>
      <c r="AA134" s="22"/>
      <c r="AB134" s="22"/>
      <c r="AC134" s="22"/>
      <c r="AD134" s="22"/>
      <c r="AE134" s="22"/>
      <c r="AF134" s="22"/>
      <c r="AG134" s="22"/>
      <c r="AH134" s="22"/>
      <c r="AI134" s="22"/>
    </row>
    <row r="135" spans="1:35" ht="12" customHeight="1">
      <c r="A135" s="63"/>
      <c r="B135" s="133"/>
      <c r="C135" s="133"/>
      <c r="D135" s="134"/>
      <c r="E135" s="66"/>
      <c r="F135" s="18"/>
      <c r="G135" s="18"/>
      <c r="H135" s="18"/>
      <c r="I135" s="18"/>
      <c r="J135" s="18"/>
      <c r="K135" s="108"/>
      <c r="L135" s="18"/>
      <c r="M135" s="18"/>
      <c r="N135" s="18"/>
      <c r="O135" s="18"/>
      <c r="P135" s="18"/>
      <c r="Q135" s="18"/>
      <c r="R135" s="18"/>
      <c r="S135" s="18"/>
      <c r="T135" s="18"/>
      <c r="U135" s="18"/>
      <c r="V135" s="18"/>
      <c r="W135" s="18"/>
      <c r="X135" s="18"/>
      <c r="Y135" s="18"/>
      <c r="Z135" s="22"/>
      <c r="AA135" s="22"/>
      <c r="AB135" s="22"/>
      <c r="AC135" s="22"/>
      <c r="AD135" s="22"/>
      <c r="AE135" s="22"/>
      <c r="AF135" s="22"/>
      <c r="AG135" s="22"/>
      <c r="AH135" s="22"/>
      <c r="AI135" s="22"/>
    </row>
    <row r="136" spans="1:35" ht="12.75" customHeight="1">
      <c r="A136" s="111"/>
      <c r="B136" s="112"/>
      <c r="C136" s="111"/>
      <c r="D136" s="135"/>
      <c r="E136" s="66"/>
      <c r="F136" s="18"/>
      <c r="G136" s="18"/>
      <c r="H136" s="18"/>
      <c r="I136" s="18"/>
      <c r="J136" s="18"/>
      <c r="K136" s="108"/>
      <c r="L136" s="18"/>
      <c r="M136" s="18"/>
      <c r="N136" s="18"/>
      <c r="O136" s="18"/>
      <c r="P136" s="18"/>
      <c r="Q136" s="18"/>
      <c r="R136" s="18"/>
      <c r="S136" s="18"/>
      <c r="T136" s="18"/>
      <c r="U136" s="18"/>
      <c r="V136" s="18"/>
      <c r="W136" s="18"/>
      <c r="X136" s="18"/>
      <c r="Y136" s="18"/>
      <c r="Z136" s="22"/>
      <c r="AA136" s="22"/>
      <c r="AB136" s="22"/>
      <c r="AC136" s="22"/>
      <c r="AD136" s="22"/>
      <c r="AE136" s="22"/>
      <c r="AF136" s="22"/>
      <c r="AG136" s="22"/>
      <c r="AH136" s="22"/>
      <c r="AI136" s="22"/>
    </row>
    <row r="137" spans="1:35" ht="19.5" customHeight="1">
      <c r="A137" s="109"/>
      <c r="B137" s="109"/>
      <c r="C137" s="109"/>
      <c r="D137" s="136"/>
      <c r="E137" s="66"/>
      <c r="F137" s="92"/>
      <c r="G137" s="18"/>
      <c r="H137" s="18"/>
      <c r="I137" s="18"/>
      <c r="J137" s="18"/>
      <c r="K137" s="108"/>
      <c r="L137" s="18"/>
      <c r="M137" s="18"/>
      <c r="N137" s="18"/>
      <c r="O137" s="18"/>
      <c r="P137" s="18"/>
      <c r="Q137" s="18"/>
      <c r="R137" s="18"/>
      <c r="S137" s="18"/>
      <c r="T137" s="18"/>
      <c r="U137" s="18"/>
      <c r="V137" s="18"/>
      <c r="W137" s="18"/>
      <c r="X137" s="18"/>
      <c r="Y137" s="18"/>
      <c r="Z137" s="22"/>
      <c r="AA137" s="22"/>
      <c r="AB137" s="22"/>
      <c r="AC137" s="22"/>
      <c r="AD137" s="22"/>
      <c r="AE137" s="22"/>
      <c r="AF137" s="22"/>
      <c r="AG137" s="22"/>
      <c r="AH137" s="22"/>
      <c r="AI137" s="22"/>
    </row>
    <row r="138" spans="1:35" ht="12" customHeight="1">
      <c r="A138" s="22"/>
      <c r="B138" s="18"/>
      <c r="C138" s="18"/>
      <c r="D138" s="127"/>
      <c r="E138" s="66"/>
      <c r="F138" s="18"/>
      <c r="G138" s="18"/>
      <c r="H138" s="18"/>
      <c r="I138" s="18"/>
      <c r="J138" s="18"/>
      <c r="K138" s="108"/>
      <c r="L138" s="18"/>
      <c r="M138" s="18"/>
      <c r="N138" s="18"/>
      <c r="O138" s="18"/>
      <c r="P138" s="18"/>
      <c r="Q138" s="18"/>
      <c r="R138" s="18"/>
      <c r="S138" s="18"/>
      <c r="T138" s="18"/>
      <c r="U138" s="18"/>
      <c r="V138" s="18"/>
      <c r="W138" s="18"/>
      <c r="X138" s="18"/>
      <c r="Y138" s="18"/>
      <c r="Z138" s="22"/>
      <c r="AA138" s="22"/>
      <c r="AB138" s="22"/>
      <c r="AC138" s="22"/>
      <c r="AD138" s="22"/>
      <c r="AE138" s="22"/>
      <c r="AF138" s="22"/>
      <c r="AG138" s="22"/>
      <c r="AH138" s="22"/>
      <c r="AI138" s="22"/>
    </row>
    <row r="139" spans="1:35" ht="12" customHeight="1">
      <c r="A139" s="22"/>
      <c r="B139" s="18"/>
      <c r="C139" s="18"/>
      <c r="D139" s="127"/>
      <c r="E139" s="66"/>
      <c r="F139" s="18"/>
      <c r="G139" s="18"/>
      <c r="H139" s="18"/>
      <c r="I139" s="18"/>
      <c r="J139" s="18"/>
      <c r="K139" s="108"/>
      <c r="L139" s="18"/>
      <c r="M139" s="18"/>
      <c r="N139" s="18"/>
      <c r="O139" s="18"/>
      <c r="P139" s="18"/>
      <c r="Q139" s="18"/>
      <c r="R139" s="18"/>
      <c r="S139" s="18"/>
      <c r="T139" s="18"/>
      <c r="U139" s="18"/>
      <c r="V139" s="18"/>
      <c r="W139" s="18"/>
      <c r="X139" s="18"/>
      <c r="Y139" s="18"/>
      <c r="Z139" s="22"/>
      <c r="AA139" s="22"/>
      <c r="AB139" s="22"/>
      <c r="AC139" s="22"/>
      <c r="AD139" s="22"/>
      <c r="AE139" s="22"/>
      <c r="AF139" s="22"/>
      <c r="AG139" s="22"/>
      <c r="AH139" s="22"/>
      <c r="AI139" s="22"/>
    </row>
    <row r="140" spans="1:35" ht="32.25" customHeight="1">
      <c r="A140" s="94" t="s">
        <v>100</v>
      </c>
      <c r="B140" s="95" t="s">
        <v>86</v>
      </c>
      <c r="C140" s="96" t="s">
        <v>119</v>
      </c>
      <c r="D140" s="128" t="s">
        <v>106</v>
      </c>
      <c r="E140" s="114"/>
      <c r="F140" s="22"/>
      <c r="G140" s="22"/>
      <c r="H140" s="22"/>
      <c r="I140" s="22"/>
      <c r="J140" s="22"/>
      <c r="K140" s="108"/>
      <c r="L140" s="18"/>
      <c r="M140" s="18"/>
      <c r="N140" s="18"/>
      <c r="O140" s="18"/>
      <c r="P140" s="18"/>
      <c r="Q140" s="18"/>
      <c r="R140" s="18"/>
      <c r="S140" s="22"/>
      <c r="T140" s="18"/>
      <c r="U140" s="18"/>
      <c r="V140" s="18"/>
      <c r="W140" s="18"/>
      <c r="X140" s="18"/>
      <c r="Y140" s="18"/>
      <c r="Z140" s="22"/>
      <c r="AA140" s="22"/>
      <c r="AB140" s="22"/>
      <c r="AC140" s="22"/>
      <c r="AD140" s="22"/>
      <c r="AE140" s="22"/>
      <c r="AF140" s="22"/>
      <c r="AG140" s="22"/>
      <c r="AH140" s="22"/>
      <c r="AI140" s="22"/>
    </row>
    <row r="141" spans="1:35" ht="12" customHeight="1">
      <c r="A141" s="98">
        <f t="array" ref="A141">IFERROR(INDEX('03.Muestra'!$B$8:$B$17,SMALL(IF("Página Web"='03.Muestra'!$D$8:$D$17,ROW('03.Muestra'!$B$8:$B$17)-MIN(ROW('03.Muestra'!$D$8:$D$17))+1,""),ROW()-140)),"")</f>
        <v>1</v>
      </c>
      <c r="B141" s="129" t="str">
        <f t="array" ref="B141">IFERROR(INDEX('03.Muestra'!$C$8:$C$17,SMALL(IF("Página Web"='03.Muestra'!$D$8:$D$17,ROW('03.Muestra'!$C$8:$C$17)-MIN(ROW('03.Muestra'!$D$8:$D$17))+1,""),ROW()-140)),"")</f>
        <v>Home</v>
      </c>
      <c r="C141" s="130" t="str">
        <f t="array" ref="C141">IFERROR(INDEX('03.Muestra'!$F$8:$F$17,SMALL(IF("Página Web"='03.Muestra'!$D$8:$D$17,ROW('03.Muestra'!$F$8:$F$17)-MIN(ROW('03.Muestra'!$D$8:$D$17))+1,""),ROW()-140)),"")</f>
        <v>https://pigmentoayd.com/</v>
      </c>
      <c r="D141" s="103" t="str">
        <f t="shared" ref="D141:D150" si="18">IF(C141="","",$D$18)</f>
        <v>N/A</v>
      </c>
      <c r="E141" s="66" t="str">
        <f t="shared" ref="E141:E150" si="19">IF(D141&lt;&gt;"",IF(AND(B141&lt;&gt;"",C141&lt;&gt;""),"","ERR"),"")</f>
        <v/>
      </c>
      <c r="F141" s="104" t="s">
        <v>89</v>
      </c>
      <c r="G141" s="89" t="s">
        <v>98</v>
      </c>
      <c r="H141" s="84" t="s">
        <v>93</v>
      </c>
      <c r="I141" s="105" t="s">
        <v>91</v>
      </c>
      <c r="J141" s="106" t="s">
        <v>87</v>
      </c>
      <c r="K141" s="137" t="s">
        <v>97</v>
      </c>
      <c r="L141" s="18"/>
      <c r="M141" s="18"/>
      <c r="N141" s="18"/>
      <c r="O141" s="18"/>
      <c r="P141" s="18"/>
      <c r="Q141" s="18"/>
      <c r="R141" s="18"/>
      <c r="S141" s="22"/>
      <c r="T141" s="18"/>
      <c r="U141" s="18"/>
      <c r="V141" s="18"/>
      <c r="W141" s="18"/>
      <c r="X141" s="18"/>
      <c r="Y141" s="18"/>
      <c r="Z141" s="22"/>
      <c r="AA141" s="22"/>
      <c r="AB141" s="22"/>
      <c r="AC141" s="22"/>
      <c r="AD141" s="22"/>
      <c r="AE141" s="22"/>
      <c r="AF141" s="22"/>
      <c r="AG141" s="22"/>
      <c r="AH141" s="22"/>
      <c r="AI141" s="22"/>
    </row>
    <row r="142" spans="1:35" ht="12" customHeight="1">
      <c r="A142" s="98">
        <f t="array" ref="A142">IFERROR(INDEX('03.Muestra'!$B$8:$B$17,SMALL(IF("Página Web"='03.Muestra'!$D$8:$D$17,ROW('03.Muestra'!$B$8:$B$17)-MIN(ROW('03.Muestra'!$D$8:$D$17))+1,""),ROW()-140)),"")</f>
        <v>2</v>
      </c>
      <c r="B142" s="129" t="str">
        <f t="array" ref="B142">IFERROR(INDEX('03.Muestra'!$C$8:$C$17,SMALL(IF("Página Web"='03.Muestra'!$D$8:$D$17,ROW('03.Muestra'!$C$8:$C$17)-MIN(ROW('03.Muestra'!$D$8:$D$17))+1,""),ROW()-140)),"")</f>
        <v>Contacto</v>
      </c>
      <c r="C142" s="130" t="str">
        <f t="array" ref="C142">IFERROR(INDEX('03.Muestra'!$F$8:$F$17,SMALL(IF("Página Web"='03.Muestra'!$D$8:$D$17,ROW('03.Muestra'!$F$8:$F$17)-MIN(ROW('03.Muestra'!$D$8:$D$17))+1,""),ROW()-140)),"")</f>
        <v>https://pigmentoayd.com/contacto</v>
      </c>
      <c r="D142" s="103" t="str">
        <f t="shared" si="18"/>
        <v>N/A</v>
      </c>
      <c r="E142" s="66" t="str">
        <f t="shared" si="19"/>
        <v/>
      </c>
      <c r="F142" s="107">
        <f ca="1">COUNTIF($D141:INDIRECT("$D" &amp;  SUM(ROW()-1,'03.Muestra'!$D$20)-1),F141)</f>
        <v>0</v>
      </c>
      <c r="G142" s="107">
        <f ca="1">COUNTIF($D141:INDIRECT("$D" &amp;  SUM(ROW()-1,'03.Muestra'!$D$20)-1),G141)</f>
        <v>0</v>
      </c>
      <c r="H142" s="107">
        <f ca="1">COUNTIF($D141:INDIRECT("$D" &amp;  SUM(ROW()-1,'03.Muestra'!$D$20)-1),H141)</f>
        <v>3</v>
      </c>
      <c r="I142" s="107">
        <f ca="1">COUNTIF($D141:INDIRECT("$D" &amp;  SUM(ROW()-1,'03.Muestra'!$D$20)-1),I141)</f>
        <v>0</v>
      </c>
      <c r="J142" s="107">
        <f ca="1">COUNTIF($D141:INDIRECT("$D" &amp;  SUM(ROW()-1,'03.Muestra'!$D$20)-1),J141)</f>
        <v>0</v>
      </c>
      <c r="K142" s="138">
        <f ca="1">IF(COUNTIF('03.Muestra'!$D$8:$D$17,"Página Web")=0,0,COUNTBLANK($D141:INDIRECT("$D" &amp;  SUM(ROW()-1,COUNTIF('03.Muestra'!$D$8:$D$17,"Página Web"))-1)))</f>
        <v>0</v>
      </c>
      <c r="L142" s="18"/>
      <c r="M142" s="18"/>
      <c r="N142" s="18"/>
      <c r="O142" s="18"/>
      <c r="P142" s="18"/>
      <c r="Q142" s="18"/>
      <c r="R142" s="18"/>
      <c r="S142" s="22"/>
      <c r="T142" s="18"/>
      <c r="U142" s="18"/>
      <c r="V142" s="18"/>
      <c r="W142" s="18"/>
      <c r="X142" s="18"/>
      <c r="Y142" s="18"/>
      <c r="Z142" s="22"/>
      <c r="AA142" s="22"/>
      <c r="AB142" s="22"/>
      <c r="AC142" s="22"/>
      <c r="AD142" s="22"/>
      <c r="AE142" s="22"/>
      <c r="AF142" s="22"/>
      <c r="AG142" s="22"/>
      <c r="AH142" s="22"/>
      <c r="AI142" s="22"/>
    </row>
    <row r="143" spans="1:35" ht="12" customHeight="1">
      <c r="A143" s="98">
        <f t="array" ref="A143">IFERROR(INDEX('03.Muestra'!$B$8:$B$17,SMALL(IF("Página Web"='03.Muestra'!$D$8:$D$17,ROW('03.Muestra'!$B$8:$B$17)-MIN(ROW('03.Muestra'!$D$8:$D$17))+1,""),ROW()-140)),"")</f>
        <v>3</v>
      </c>
      <c r="B143" s="129" t="str">
        <f t="array" ref="B143">IFERROR(INDEX('03.Muestra'!$C$8:$C$17,SMALL(IF("Página Web"='03.Muestra'!$D$8:$D$17,ROW('03.Muestra'!$C$8:$C$17)-MIN(ROW('03.Muestra'!$D$8:$D$17))+1,""),ROW()-140)),"")</f>
        <v>Servicios</v>
      </c>
      <c r="C143" s="130" t="str">
        <f t="array" ref="C143">IFERROR(INDEX('03.Muestra'!$F$8:$F$17,SMALL(IF("Página Web"='03.Muestra'!$D$8:$D$17,ROW('03.Muestra'!$F$8:$F$17)-MIN(ROW('03.Muestra'!$D$8:$D$17))+1,""),ROW()-140)),"")</f>
        <v>https://pigmentoayd.com/servicios</v>
      </c>
      <c r="D143" s="103" t="str">
        <f t="shared" si="18"/>
        <v>N/A</v>
      </c>
      <c r="E143" s="66" t="str">
        <f t="shared" si="19"/>
        <v/>
      </c>
      <c r="F143" s="22"/>
      <c r="G143" s="18"/>
      <c r="H143" s="18"/>
      <c r="I143" s="18"/>
      <c r="J143" s="18"/>
      <c r="K143" s="108"/>
      <c r="L143" s="18"/>
      <c r="M143" s="18"/>
      <c r="N143" s="18"/>
      <c r="O143" s="18"/>
      <c r="P143" s="18"/>
      <c r="Q143" s="18"/>
      <c r="R143" s="18"/>
      <c r="S143" s="22"/>
      <c r="T143" s="18"/>
      <c r="U143" s="18"/>
      <c r="V143" s="18"/>
      <c r="W143" s="18"/>
      <c r="X143" s="18"/>
      <c r="Y143" s="18"/>
      <c r="Z143" s="22"/>
      <c r="AA143" s="22"/>
      <c r="AB143" s="22"/>
      <c r="AC143" s="22"/>
      <c r="AD143" s="22"/>
      <c r="AE143" s="22"/>
      <c r="AF143" s="22"/>
      <c r="AG143" s="22"/>
      <c r="AH143" s="22"/>
      <c r="AI143" s="22"/>
    </row>
    <row r="144" spans="1:35" ht="12" customHeight="1">
      <c r="A144" s="98" t="str">
        <f t="array" ref="A144">IFERROR(INDEX('03.Muestra'!$B$8:$B$17,SMALL(IF("Página Web"='03.Muestra'!$D$8:$D$17,ROW('03.Muestra'!$B$8:$B$17)-MIN(ROW('03.Muestra'!$D$8:$D$17))+1,""),ROW()-140)),"")</f>
        <v/>
      </c>
      <c r="B144" s="129" t="str">
        <f t="array" ref="B144">IFERROR(INDEX('03.Muestra'!$C$8:$C$17,SMALL(IF("Página Web"='03.Muestra'!$D$8:$D$17,ROW('03.Muestra'!$C$8:$C$17)-MIN(ROW('03.Muestra'!$D$8:$D$17))+1,""),ROW()-140)),"")</f>
        <v/>
      </c>
      <c r="C144" s="129" t="str">
        <f t="array" ref="C144">IFERROR(INDEX('03.Muestra'!$F$8:$F$17,SMALL(IF("Página Web"='03.Muestra'!$D$8:$D$17,ROW('03.Muestra'!$F$8:$F$17)-MIN(ROW('03.Muestra'!$D$8:$D$17))+1,""),ROW()-140)),"")</f>
        <v/>
      </c>
      <c r="D144" s="103" t="str">
        <f t="shared" si="18"/>
        <v/>
      </c>
      <c r="E144" s="66" t="str">
        <f t="shared" si="19"/>
        <v/>
      </c>
      <c r="F144" s="22"/>
      <c r="G144" s="18"/>
      <c r="H144" s="18"/>
      <c r="I144" s="18"/>
      <c r="J144" s="18"/>
      <c r="K144" s="108"/>
      <c r="L144" s="18"/>
      <c r="M144" s="18"/>
      <c r="N144" s="18"/>
      <c r="O144" s="18"/>
      <c r="P144" s="18"/>
      <c r="Q144" s="18"/>
      <c r="R144" s="18"/>
      <c r="S144" s="22"/>
      <c r="T144" s="18"/>
      <c r="U144" s="18"/>
      <c r="V144" s="18"/>
      <c r="W144" s="18"/>
      <c r="X144" s="18"/>
      <c r="Y144" s="18"/>
      <c r="Z144" s="22"/>
      <c r="AA144" s="22"/>
      <c r="AB144" s="22"/>
      <c r="AC144" s="22"/>
      <c r="AD144" s="22"/>
      <c r="AE144" s="22"/>
      <c r="AF144" s="22"/>
      <c r="AG144" s="22"/>
      <c r="AH144" s="22"/>
      <c r="AI144" s="22"/>
    </row>
    <row r="145" spans="1:35" ht="12" customHeight="1">
      <c r="A145" s="98" t="str">
        <f t="array" ref="A145">IFERROR(INDEX('03.Muestra'!$B$8:$B$17,SMALL(IF("Página Web"='03.Muestra'!$D$8:$D$17,ROW('03.Muestra'!$B$8:$B$17)-MIN(ROW('03.Muestra'!$D$8:$D$17))+1,""),ROW()-140)),"")</f>
        <v/>
      </c>
      <c r="B145" s="129" t="str">
        <f t="array" ref="B145">IFERROR(INDEX('03.Muestra'!$C$8:$C$17,SMALL(IF("Página Web"='03.Muestra'!$D$8:$D$17,ROW('03.Muestra'!$C$8:$C$17)-MIN(ROW('03.Muestra'!$D$8:$D$17))+1,""),ROW()-140)),"")</f>
        <v/>
      </c>
      <c r="C145" s="129" t="str">
        <f t="array" ref="C145">IFERROR(INDEX('03.Muestra'!$F$8:$F$17,SMALL(IF("Página Web"='03.Muestra'!$D$8:$D$17,ROW('03.Muestra'!$F$8:$F$17)-MIN(ROW('03.Muestra'!$D$8:$D$17))+1,""),ROW()-140)),"")</f>
        <v/>
      </c>
      <c r="D145" s="103" t="str">
        <f t="shared" si="18"/>
        <v/>
      </c>
      <c r="E145" s="66" t="str">
        <f t="shared" si="19"/>
        <v/>
      </c>
      <c r="F145" s="22"/>
      <c r="G145" s="18"/>
      <c r="H145" s="18"/>
      <c r="I145" s="18"/>
      <c r="J145" s="18"/>
      <c r="K145" s="108"/>
      <c r="L145" s="18"/>
      <c r="M145" s="18"/>
      <c r="N145" s="18"/>
      <c r="O145" s="18"/>
      <c r="P145" s="18"/>
      <c r="Q145" s="18"/>
      <c r="R145" s="18"/>
      <c r="S145" s="22"/>
      <c r="T145" s="18"/>
      <c r="U145" s="18"/>
      <c r="V145" s="18"/>
      <c r="W145" s="18"/>
      <c r="X145" s="18"/>
      <c r="Y145" s="18"/>
      <c r="Z145" s="22"/>
      <c r="AA145" s="22"/>
      <c r="AB145" s="22"/>
      <c r="AC145" s="22"/>
      <c r="AD145" s="22"/>
      <c r="AE145" s="22"/>
      <c r="AF145" s="22"/>
      <c r="AG145" s="22"/>
      <c r="AH145" s="22"/>
      <c r="AI145" s="22"/>
    </row>
    <row r="146" spans="1:35" ht="12" customHeight="1">
      <c r="A146" s="98" t="str">
        <f t="array" ref="A146">IFERROR(INDEX('03.Muestra'!$B$8:$B$17,SMALL(IF("Página Web"='03.Muestra'!$D$8:$D$17,ROW('03.Muestra'!$B$8:$B$17)-MIN(ROW('03.Muestra'!$D$8:$D$17))+1,""),ROW()-140)),"")</f>
        <v/>
      </c>
      <c r="B146" s="129" t="str">
        <f t="array" ref="B146">IFERROR(INDEX('03.Muestra'!$C$8:$C$17,SMALL(IF("Página Web"='03.Muestra'!$D$8:$D$17,ROW('03.Muestra'!$C$8:$C$17)-MIN(ROW('03.Muestra'!$D$8:$D$17))+1,""),ROW()-140)),"")</f>
        <v/>
      </c>
      <c r="C146" s="129" t="str">
        <f t="array" ref="C146">IFERROR(INDEX('03.Muestra'!$F$8:$F$17,SMALL(IF("Página Web"='03.Muestra'!$D$8:$D$17,ROW('03.Muestra'!$F$8:$F$17)-MIN(ROW('03.Muestra'!$D$8:$D$17))+1,""),ROW()-140)),"")</f>
        <v/>
      </c>
      <c r="D146" s="103" t="str">
        <f t="shared" si="18"/>
        <v/>
      </c>
      <c r="E146" s="66" t="str">
        <f t="shared" si="19"/>
        <v/>
      </c>
      <c r="F146" s="22"/>
      <c r="G146" s="18"/>
      <c r="H146" s="18"/>
      <c r="I146" s="18"/>
      <c r="J146" s="18"/>
      <c r="K146" s="108"/>
      <c r="L146" s="18"/>
      <c r="M146" s="18"/>
      <c r="N146" s="18"/>
      <c r="O146" s="18"/>
      <c r="P146" s="18"/>
      <c r="Q146" s="18"/>
      <c r="R146" s="18"/>
      <c r="S146" s="22"/>
      <c r="T146" s="18"/>
      <c r="U146" s="18"/>
      <c r="V146" s="18"/>
      <c r="W146" s="18"/>
      <c r="X146" s="18"/>
      <c r="Y146" s="18"/>
      <c r="Z146" s="22"/>
      <c r="AA146" s="22"/>
      <c r="AB146" s="22"/>
      <c r="AC146" s="22"/>
      <c r="AD146" s="22"/>
      <c r="AE146" s="22"/>
      <c r="AF146" s="22"/>
      <c r="AG146" s="22"/>
      <c r="AH146" s="22"/>
      <c r="AI146" s="22"/>
    </row>
    <row r="147" spans="1:35" ht="12" customHeight="1">
      <c r="A147" s="98" t="str">
        <f t="array" ref="A147">IFERROR(INDEX('03.Muestra'!$B$8:$B$17,SMALL(IF("Página Web"='03.Muestra'!$D$8:$D$17,ROW('03.Muestra'!$B$8:$B$17)-MIN(ROW('03.Muestra'!$D$8:$D$17))+1,""),ROW()-140)),"")</f>
        <v/>
      </c>
      <c r="B147" s="129" t="str">
        <f t="array" ref="B147">IFERROR(INDEX('03.Muestra'!$C$8:$C$17,SMALL(IF("Página Web"='03.Muestra'!$D$8:$D$17,ROW('03.Muestra'!$C$8:$C$17)-MIN(ROW('03.Muestra'!$D$8:$D$17))+1,""),ROW()-140)),"")</f>
        <v/>
      </c>
      <c r="C147" s="129" t="str">
        <f t="array" ref="C147">IFERROR(INDEX('03.Muestra'!$F$8:$F$17,SMALL(IF("Página Web"='03.Muestra'!$D$8:$D$17,ROW('03.Muestra'!$F$8:$F$17)-MIN(ROW('03.Muestra'!$D$8:$D$17))+1,""),ROW()-140)),"")</f>
        <v/>
      </c>
      <c r="D147" s="103" t="str">
        <f t="shared" si="18"/>
        <v/>
      </c>
      <c r="E147" s="66" t="str">
        <f t="shared" si="19"/>
        <v/>
      </c>
      <c r="F147" s="18"/>
      <c r="G147" s="18"/>
      <c r="H147" s="18"/>
      <c r="I147" s="18"/>
      <c r="J147" s="18"/>
      <c r="K147" s="108"/>
      <c r="L147" s="18"/>
      <c r="M147" s="18"/>
      <c r="N147" s="18"/>
      <c r="O147" s="18"/>
      <c r="P147" s="18"/>
      <c r="Q147" s="18"/>
      <c r="R147" s="18"/>
      <c r="S147" s="18"/>
      <c r="T147" s="18"/>
      <c r="U147" s="18"/>
      <c r="V147" s="18"/>
      <c r="W147" s="18"/>
      <c r="X147" s="18"/>
      <c r="Y147" s="18"/>
      <c r="Z147" s="22"/>
      <c r="AA147" s="22"/>
      <c r="AB147" s="22"/>
      <c r="AC147" s="22"/>
      <c r="AD147" s="22"/>
      <c r="AE147" s="22"/>
      <c r="AF147" s="22"/>
      <c r="AG147" s="22"/>
      <c r="AH147" s="22"/>
      <c r="AI147" s="22"/>
    </row>
    <row r="148" spans="1:35" ht="12" customHeight="1">
      <c r="A148" s="98" t="str">
        <f t="array" ref="A148">IFERROR(INDEX('03.Muestra'!$B$8:$B$17,SMALL(IF("Página Web"='03.Muestra'!$D$8:$D$17,ROW('03.Muestra'!$B$8:$B$17)-MIN(ROW('03.Muestra'!$D$8:$D$17))+1,""),ROW()-140)),"")</f>
        <v/>
      </c>
      <c r="B148" s="129" t="str">
        <f t="array" ref="B148">IFERROR(INDEX('03.Muestra'!$C$8:$C$17,SMALL(IF("Página Web"='03.Muestra'!$D$8:$D$17,ROW('03.Muestra'!$C$8:$C$17)-MIN(ROW('03.Muestra'!$D$8:$D$17))+1,""),ROW()-140)),"")</f>
        <v/>
      </c>
      <c r="C148" s="129" t="str">
        <f t="array" ref="C148">IFERROR(INDEX('03.Muestra'!$F$8:$F$17,SMALL(IF("Página Web"='03.Muestra'!$D$8:$D$17,ROW('03.Muestra'!$F$8:$F$17)-MIN(ROW('03.Muestra'!$D$8:$D$17))+1,""),ROW()-140)),"")</f>
        <v/>
      </c>
      <c r="D148" s="103" t="str">
        <f t="shared" si="18"/>
        <v/>
      </c>
      <c r="E148" s="66" t="str">
        <f t="shared" si="19"/>
        <v/>
      </c>
      <c r="F148" s="18"/>
      <c r="G148" s="18"/>
      <c r="H148" s="18"/>
      <c r="I148" s="18"/>
      <c r="J148" s="18"/>
      <c r="K148" s="108"/>
      <c r="L148" s="18"/>
      <c r="M148" s="18"/>
      <c r="N148" s="18"/>
      <c r="O148" s="18"/>
      <c r="P148" s="18"/>
      <c r="Q148" s="18"/>
      <c r="R148" s="18"/>
      <c r="S148" s="18"/>
      <c r="T148" s="18"/>
      <c r="U148" s="18"/>
      <c r="V148" s="18"/>
      <c r="W148" s="18"/>
      <c r="X148" s="18"/>
      <c r="Y148" s="18"/>
      <c r="Z148" s="22"/>
      <c r="AA148" s="22"/>
      <c r="AB148" s="22"/>
      <c r="AC148" s="22"/>
      <c r="AD148" s="22"/>
      <c r="AE148" s="22"/>
      <c r="AF148" s="22"/>
      <c r="AG148" s="22"/>
      <c r="AH148" s="22"/>
      <c r="AI148" s="22"/>
    </row>
    <row r="149" spans="1:35" ht="12" customHeight="1">
      <c r="A149" s="98" t="str">
        <f t="array" ref="A149">IFERROR(INDEX('03.Muestra'!$B$8:$B$17,SMALL(IF("Página Web"='03.Muestra'!$D$8:$D$17,ROW('03.Muestra'!$B$8:$B$17)-MIN(ROW('03.Muestra'!$D$8:$D$17))+1,""),ROW()-140)),"")</f>
        <v/>
      </c>
      <c r="B149" s="129" t="str">
        <f t="array" ref="B149">IFERROR(INDEX('03.Muestra'!$C$8:$C$17,SMALL(IF("Página Web"='03.Muestra'!$D$8:$D$17,ROW('03.Muestra'!$C$8:$C$17)-MIN(ROW('03.Muestra'!$D$8:$D$17))+1,""),ROW()-140)),"")</f>
        <v/>
      </c>
      <c r="C149" s="129" t="str">
        <f t="array" ref="C149">IFERROR(INDEX('03.Muestra'!$F$8:$F$17,SMALL(IF("Página Web"='03.Muestra'!$D$8:$D$17,ROW('03.Muestra'!$F$8:$F$17)-MIN(ROW('03.Muestra'!$D$8:$D$17))+1,""),ROW()-140)),"")</f>
        <v/>
      </c>
      <c r="D149" s="103" t="str">
        <f t="shared" si="18"/>
        <v/>
      </c>
      <c r="E149" s="66" t="str">
        <f t="shared" si="19"/>
        <v/>
      </c>
      <c r="F149" s="18"/>
      <c r="G149" s="18"/>
      <c r="H149" s="18"/>
      <c r="I149" s="18"/>
      <c r="J149" s="18"/>
      <c r="K149" s="108"/>
      <c r="L149" s="18"/>
      <c r="M149" s="18"/>
      <c r="N149" s="18"/>
      <c r="O149" s="18"/>
      <c r="P149" s="18"/>
      <c r="Q149" s="18"/>
      <c r="R149" s="18"/>
      <c r="S149" s="18"/>
      <c r="T149" s="18"/>
      <c r="U149" s="18"/>
      <c r="V149" s="18"/>
      <c r="W149" s="18"/>
      <c r="X149" s="18"/>
      <c r="Y149" s="18"/>
      <c r="Z149" s="22"/>
      <c r="AA149" s="22"/>
      <c r="AB149" s="22"/>
      <c r="AC149" s="22"/>
      <c r="AD149" s="22"/>
      <c r="AE149" s="22"/>
      <c r="AF149" s="22"/>
      <c r="AG149" s="22"/>
      <c r="AH149" s="22"/>
      <c r="AI149" s="22"/>
    </row>
    <row r="150" spans="1:35" ht="12" customHeight="1">
      <c r="A150" s="98" t="str">
        <f t="array" ref="A150">IFERROR(INDEX('03.Muestra'!$B$8:$B$17,SMALL(IF("Página Web"='03.Muestra'!$D$8:$D$17,ROW('03.Muestra'!$B$8:$B$17)-MIN(ROW('03.Muestra'!$D$8:$D$17))+1,""),ROW()-140)),"")</f>
        <v/>
      </c>
      <c r="B150" s="129" t="str">
        <f t="array" ref="B150">IFERROR(INDEX('03.Muestra'!$C$8:$C$17,SMALL(IF("Página Web"='03.Muestra'!$D$8:$D$17,ROW('03.Muestra'!$C$8:$C$17)-MIN(ROW('03.Muestra'!$D$8:$D$17))+1,""),ROW()-140)),"")</f>
        <v/>
      </c>
      <c r="C150" s="129" t="str">
        <f t="array" ref="C150">IFERROR(INDEX('03.Muestra'!$F$8:$F$17,SMALL(IF("Página Web"='03.Muestra'!$D$8:$D$17,ROW('03.Muestra'!$F$8:$F$17)-MIN(ROW('03.Muestra'!$D$8:$D$17))+1,""),ROW()-140)),"")</f>
        <v/>
      </c>
      <c r="D150" s="103" t="str">
        <f t="shared" si="18"/>
        <v/>
      </c>
      <c r="E150" s="66" t="str">
        <f t="shared" si="19"/>
        <v/>
      </c>
      <c r="F150" s="18"/>
      <c r="G150" s="18"/>
      <c r="H150" s="18"/>
      <c r="I150" s="18"/>
      <c r="J150" s="18"/>
      <c r="K150" s="108"/>
      <c r="L150" s="18"/>
      <c r="M150" s="18"/>
      <c r="N150" s="18"/>
      <c r="O150" s="18"/>
      <c r="P150" s="18"/>
      <c r="Q150" s="18"/>
      <c r="R150" s="18"/>
      <c r="S150" s="18"/>
      <c r="T150" s="18"/>
      <c r="U150" s="18"/>
      <c r="V150" s="18"/>
      <c r="W150" s="18"/>
      <c r="X150" s="18"/>
      <c r="Y150" s="18"/>
      <c r="Z150" s="22"/>
      <c r="AA150" s="22"/>
      <c r="AB150" s="22"/>
      <c r="AC150" s="22"/>
      <c r="AD150" s="22"/>
      <c r="AE150" s="22"/>
      <c r="AF150" s="22"/>
      <c r="AG150" s="22"/>
      <c r="AH150" s="22"/>
      <c r="AI150" s="22"/>
    </row>
    <row r="151" spans="1:35" ht="12" customHeight="1">
      <c r="A151" s="63"/>
      <c r="B151" s="133"/>
      <c r="C151" s="133"/>
      <c r="D151" s="134"/>
      <c r="E151" s="66"/>
      <c r="F151" s="18"/>
      <c r="G151" s="18"/>
      <c r="H151" s="18"/>
      <c r="I151" s="18"/>
      <c r="J151" s="18"/>
      <c r="K151" s="108"/>
      <c r="L151" s="18"/>
      <c r="M151" s="18"/>
      <c r="N151" s="18"/>
      <c r="O151" s="18"/>
      <c r="P151" s="18"/>
      <c r="Q151" s="18"/>
      <c r="R151" s="18"/>
      <c r="S151" s="18"/>
      <c r="T151" s="18"/>
      <c r="U151" s="18"/>
      <c r="V151" s="18"/>
      <c r="W151" s="18"/>
      <c r="X151" s="18"/>
      <c r="Y151" s="18"/>
      <c r="Z151" s="22"/>
      <c r="AA151" s="22"/>
      <c r="AB151" s="22"/>
      <c r="AC151" s="22"/>
      <c r="AD151" s="22"/>
      <c r="AE151" s="22"/>
      <c r="AF151" s="22"/>
      <c r="AG151" s="22"/>
      <c r="AH151" s="22"/>
      <c r="AI151" s="22"/>
    </row>
    <row r="152" spans="1:35" ht="12" customHeight="1">
      <c r="A152" s="63"/>
      <c r="B152" s="133"/>
      <c r="C152" s="133"/>
      <c r="D152" s="134"/>
      <c r="E152" s="66"/>
      <c r="F152" s="18"/>
      <c r="G152" s="18"/>
      <c r="H152" s="18"/>
      <c r="I152" s="18"/>
      <c r="J152" s="18"/>
      <c r="K152" s="108"/>
      <c r="L152" s="18"/>
      <c r="M152" s="18"/>
      <c r="N152" s="18"/>
      <c r="O152" s="18"/>
      <c r="P152" s="18"/>
      <c r="Q152" s="18"/>
      <c r="R152" s="18"/>
      <c r="S152" s="18"/>
      <c r="T152" s="18"/>
      <c r="U152" s="18"/>
      <c r="V152" s="18"/>
      <c r="W152" s="18"/>
      <c r="X152" s="18"/>
      <c r="Y152" s="18"/>
      <c r="Z152" s="22"/>
      <c r="AA152" s="22"/>
      <c r="AB152" s="22"/>
      <c r="AC152" s="22"/>
      <c r="AD152" s="22"/>
      <c r="AE152" s="22"/>
      <c r="AF152" s="22"/>
      <c r="AG152" s="22"/>
      <c r="AH152" s="22"/>
      <c r="AI152" s="22"/>
    </row>
    <row r="153" spans="1:35" ht="12.75" customHeight="1">
      <c r="A153" s="111"/>
      <c r="B153" s="112"/>
      <c r="C153" s="111"/>
      <c r="D153" s="135"/>
      <c r="E153" s="66"/>
      <c r="F153" s="18"/>
      <c r="G153" s="18"/>
      <c r="H153" s="18"/>
      <c r="I153" s="18"/>
      <c r="J153" s="18"/>
      <c r="K153" s="108"/>
      <c r="L153" s="18"/>
      <c r="M153" s="18"/>
      <c r="N153" s="18"/>
      <c r="O153" s="18"/>
      <c r="P153" s="18"/>
      <c r="Q153" s="18"/>
      <c r="R153" s="18"/>
      <c r="S153" s="18"/>
      <c r="T153" s="18"/>
      <c r="U153" s="18"/>
      <c r="V153" s="18"/>
      <c r="W153" s="18"/>
      <c r="X153" s="18"/>
      <c r="Y153" s="18"/>
      <c r="Z153" s="22"/>
      <c r="AA153" s="22"/>
      <c r="AB153" s="22"/>
      <c r="AC153" s="22"/>
      <c r="AD153" s="22"/>
      <c r="AE153" s="22"/>
      <c r="AF153" s="22"/>
      <c r="AG153" s="22"/>
      <c r="AH153" s="22"/>
      <c r="AI153" s="22"/>
    </row>
    <row r="154" spans="1:35" ht="15.75" customHeight="1">
      <c r="A154" s="109"/>
      <c r="B154" s="109"/>
      <c r="C154" s="109"/>
      <c r="D154" s="136"/>
      <c r="E154" s="66"/>
      <c r="F154" s="92"/>
      <c r="G154" s="18"/>
      <c r="H154" s="18"/>
      <c r="I154" s="18"/>
      <c r="J154" s="18"/>
      <c r="K154" s="108"/>
      <c r="L154" s="18"/>
      <c r="M154" s="18"/>
      <c r="N154" s="18"/>
      <c r="O154" s="18"/>
      <c r="P154" s="18"/>
      <c r="Q154" s="18"/>
      <c r="R154" s="18"/>
      <c r="S154" s="18"/>
      <c r="T154" s="18"/>
      <c r="U154" s="18"/>
      <c r="V154" s="18"/>
      <c r="W154" s="18"/>
      <c r="X154" s="18"/>
      <c r="Y154" s="18"/>
      <c r="Z154" s="22"/>
      <c r="AA154" s="22"/>
      <c r="AB154" s="22"/>
      <c r="AC154" s="22"/>
      <c r="AD154" s="22"/>
      <c r="AE154" s="22"/>
      <c r="AF154" s="22"/>
      <c r="AG154" s="22"/>
      <c r="AH154" s="22"/>
      <c r="AI154" s="22"/>
    </row>
    <row r="155" spans="1:35" ht="12" customHeight="1">
      <c r="A155" s="22"/>
      <c r="B155" s="18"/>
      <c r="C155" s="18"/>
      <c r="D155" s="127"/>
      <c r="E155" s="66"/>
      <c r="F155" s="18"/>
      <c r="G155" s="18"/>
      <c r="H155" s="18"/>
      <c r="I155" s="18"/>
      <c r="J155" s="18"/>
      <c r="K155" s="108"/>
      <c r="L155" s="18"/>
      <c r="M155" s="18"/>
      <c r="N155" s="18"/>
      <c r="O155" s="18"/>
      <c r="P155" s="18"/>
      <c r="Q155" s="18"/>
      <c r="R155" s="18"/>
      <c r="S155" s="18"/>
      <c r="T155" s="18"/>
      <c r="U155" s="18"/>
      <c r="V155" s="18"/>
      <c r="W155" s="18"/>
      <c r="X155" s="18"/>
      <c r="Y155" s="18"/>
      <c r="Z155" s="22"/>
      <c r="AA155" s="22"/>
      <c r="AB155" s="22"/>
      <c r="AC155" s="22"/>
      <c r="AD155" s="22"/>
      <c r="AE155" s="22"/>
      <c r="AF155" s="22"/>
      <c r="AG155" s="22"/>
      <c r="AH155" s="22"/>
      <c r="AI155" s="22"/>
    </row>
    <row r="156" spans="1:35" ht="12" customHeight="1">
      <c r="A156" s="22"/>
      <c r="B156" s="18"/>
      <c r="C156" s="18"/>
      <c r="D156" s="127"/>
      <c r="E156" s="66"/>
      <c r="F156" s="18"/>
      <c r="G156" s="18"/>
      <c r="H156" s="18"/>
      <c r="I156" s="18"/>
      <c r="J156" s="18"/>
      <c r="K156" s="108"/>
      <c r="L156" s="18"/>
      <c r="M156" s="18"/>
      <c r="N156" s="18"/>
      <c r="O156" s="18"/>
      <c r="P156" s="18"/>
      <c r="Q156" s="18"/>
      <c r="R156" s="18"/>
      <c r="S156" s="18"/>
      <c r="T156" s="18"/>
      <c r="U156" s="18"/>
      <c r="V156" s="18"/>
      <c r="W156" s="18"/>
      <c r="X156" s="18"/>
      <c r="Y156" s="18"/>
      <c r="Z156" s="22"/>
      <c r="AA156" s="22"/>
      <c r="AB156" s="22"/>
      <c r="AC156" s="22"/>
      <c r="AD156" s="22"/>
      <c r="AE156" s="22"/>
      <c r="AF156" s="22"/>
      <c r="AG156" s="22"/>
      <c r="AH156" s="22"/>
      <c r="AI156" s="22"/>
    </row>
    <row r="157" spans="1:35" ht="32.25" customHeight="1">
      <c r="A157" s="94" t="s">
        <v>100</v>
      </c>
      <c r="B157" s="95" t="s">
        <v>86</v>
      </c>
      <c r="C157" s="96" t="s">
        <v>120</v>
      </c>
      <c r="D157" s="128" t="s">
        <v>106</v>
      </c>
      <c r="E157" s="114"/>
      <c r="F157" s="22"/>
      <c r="G157" s="22"/>
      <c r="H157" s="22"/>
      <c r="I157" s="22"/>
      <c r="J157" s="22"/>
      <c r="K157" s="108"/>
      <c r="L157" s="18"/>
      <c r="M157" s="18"/>
      <c r="N157" s="18"/>
      <c r="O157" s="18"/>
      <c r="P157" s="18"/>
      <c r="Q157" s="18"/>
      <c r="R157" s="18"/>
      <c r="S157" s="22"/>
      <c r="T157" s="18"/>
      <c r="U157" s="18"/>
      <c r="V157" s="18"/>
      <c r="W157" s="18"/>
      <c r="X157" s="18"/>
      <c r="Y157" s="18"/>
      <c r="Z157" s="22"/>
      <c r="AA157" s="22"/>
      <c r="AB157" s="22"/>
      <c r="AC157" s="22"/>
      <c r="AD157" s="22"/>
      <c r="AE157" s="22"/>
      <c r="AF157" s="22"/>
      <c r="AG157" s="22"/>
      <c r="AH157" s="22"/>
      <c r="AI157" s="22"/>
    </row>
    <row r="158" spans="1:35" ht="12" customHeight="1">
      <c r="A158" s="98">
        <f t="array" ref="A158">IFERROR(INDEX('03.Muestra'!$B$8:$B$17,SMALL(IF("Página Web"='03.Muestra'!$D$8:$D$17,ROW('03.Muestra'!$B$8:$B$17)-MIN(ROW('03.Muestra'!$D$8:$D$17))+1,""),ROW()-157)),"")</f>
        <v>1</v>
      </c>
      <c r="B158" s="129" t="str">
        <f t="array" ref="B158">IFERROR(INDEX('03.Muestra'!$C$8:$C$17,SMALL(IF("Página Web"='03.Muestra'!$D$8:$D$17,ROW('03.Muestra'!$C$8:$C$17)-MIN(ROW('03.Muestra'!$D$8:$D$17))+1,""),ROW()-157)),"")</f>
        <v>Home</v>
      </c>
      <c r="C158" s="130" t="str">
        <f t="array" ref="C158">IFERROR(INDEX('03.Muestra'!$F$8:$F$17,SMALL(IF("Página Web"='03.Muestra'!$D$8:$D$17,ROW('03.Muestra'!$F$8:$F$17)-MIN(ROW('03.Muestra'!$D$8:$D$17))+1,""),ROW()-157)),"")</f>
        <v>https://pigmentoayd.com/</v>
      </c>
      <c r="D158" s="103" t="str">
        <f t="shared" ref="D158:D167" si="20">IF(C158="","",$D$18)</f>
        <v>N/A</v>
      </c>
      <c r="E158" s="66" t="str">
        <f t="shared" ref="E158:E167" si="21">IF(D158&lt;&gt;"",IF(AND(B158&lt;&gt;"",C158&lt;&gt;""),"","ERR"),"")</f>
        <v/>
      </c>
      <c r="F158" s="104" t="s">
        <v>89</v>
      </c>
      <c r="G158" s="89" t="s">
        <v>98</v>
      </c>
      <c r="H158" s="84" t="s">
        <v>93</v>
      </c>
      <c r="I158" s="105" t="s">
        <v>91</v>
      </c>
      <c r="J158" s="106" t="s">
        <v>87</v>
      </c>
      <c r="K158" s="137" t="s">
        <v>97</v>
      </c>
      <c r="L158" s="18"/>
      <c r="M158" s="18"/>
      <c r="N158" s="18"/>
      <c r="O158" s="18"/>
      <c r="P158" s="18"/>
      <c r="Q158" s="18"/>
      <c r="R158" s="18"/>
      <c r="S158" s="22"/>
      <c r="T158" s="18"/>
      <c r="U158" s="18"/>
      <c r="V158" s="18"/>
      <c r="W158" s="18"/>
      <c r="X158" s="18"/>
      <c r="Y158" s="18"/>
      <c r="Z158" s="22"/>
      <c r="AA158" s="22"/>
      <c r="AB158" s="22"/>
      <c r="AC158" s="22"/>
      <c r="AD158" s="22"/>
      <c r="AE158" s="22"/>
      <c r="AF158" s="22"/>
      <c r="AG158" s="22"/>
      <c r="AH158" s="22"/>
      <c r="AI158" s="22"/>
    </row>
    <row r="159" spans="1:35" ht="12" customHeight="1">
      <c r="A159" s="98">
        <f t="array" ref="A159">IFERROR(INDEX('03.Muestra'!$B$8:$B$17,SMALL(IF("Página Web"='03.Muestra'!$D$8:$D$17,ROW('03.Muestra'!$B$8:$B$17)-MIN(ROW('03.Muestra'!$D$8:$D$17))+1,""),ROW()-157)),"")</f>
        <v>2</v>
      </c>
      <c r="B159" s="129" t="str">
        <f t="array" ref="B159">IFERROR(INDEX('03.Muestra'!$C$8:$C$17,SMALL(IF("Página Web"='03.Muestra'!$D$8:$D$17,ROW('03.Muestra'!$C$8:$C$17)-MIN(ROW('03.Muestra'!$D$8:$D$17))+1,""),ROW()-157)),"")</f>
        <v>Contacto</v>
      </c>
      <c r="C159" s="130" t="str">
        <f t="array" ref="C159">IFERROR(INDEX('03.Muestra'!$F$8:$F$17,SMALL(IF("Página Web"='03.Muestra'!$D$8:$D$17,ROW('03.Muestra'!$F$8:$F$17)-MIN(ROW('03.Muestra'!$D$8:$D$17))+1,""),ROW()-157)),"")</f>
        <v>https://pigmentoayd.com/contacto</v>
      </c>
      <c r="D159" s="103" t="str">
        <f t="shared" si="20"/>
        <v>N/A</v>
      </c>
      <c r="E159" s="66" t="str">
        <f t="shared" si="21"/>
        <v/>
      </c>
      <c r="F159" s="107">
        <f ca="1">COUNTIF($D158:INDIRECT("$D" &amp;  SUM(ROW()-1,'03.Muestra'!$D$20)-1),F158)</f>
        <v>0</v>
      </c>
      <c r="G159" s="107">
        <f ca="1">COUNTIF($D158:INDIRECT("$D" &amp;  SUM(ROW()-1,'03.Muestra'!$D$20)-1),G158)</f>
        <v>0</v>
      </c>
      <c r="H159" s="107">
        <f ca="1">COUNTIF($D158:INDIRECT("$D" &amp;  SUM(ROW()-1,'03.Muestra'!$D$20)-1),H158)</f>
        <v>3</v>
      </c>
      <c r="I159" s="107">
        <f ca="1">COUNTIF($D158:INDIRECT("$D" &amp;  SUM(ROW()-1,'03.Muestra'!$D$20)-1),I158)</f>
        <v>0</v>
      </c>
      <c r="J159" s="107">
        <f ca="1">COUNTIF($D158:INDIRECT("$D" &amp;  SUM(ROW()-1,'03.Muestra'!$D$20)-1),J158)</f>
        <v>0</v>
      </c>
      <c r="K159" s="138">
        <f ca="1">IF(COUNTIF('03.Muestra'!$D$8:$D$17,"Página Web")=0,0,COUNTBLANK($D158:INDIRECT("$D" &amp;  SUM(ROW()-1,COUNTIF('03.Muestra'!$D$8:$D$17,"Página Web"))-1)))</f>
        <v>0</v>
      </c>
      <c r="L159" s="18"/>
      <c r="M159" s="18"/>
      <c r="N159" s="18"/>
      <c r="O159" s="18"/>
      <c r="P159" s="18"/>
      <c r="Q159" s="18"/>
      <c r="R159" s="18"/>
      <c r="S159" s="22"/>
      <c r="T159" s="18"/>
      <c r="U159" s="18"/>
      <c r="V159" s="18"/>
      <c r="W159" s="18"/>
      <c r="X159" s="18"/>
      <c r="Y159" s="18"/>
      <c r="Z159" s="22"/>
      <c r="AA159" s="22"/>
      <c r="AB159" s="22"/>
      <c r="AC159" s="22"/>
      <c r="AD159" s="22"/>
      <c r="AE159" s="22"/>
      <c r="AF159" s="22"/>
      <c r="AG159" s="22"/>
      <c r="AH159" s="22"/>
      <c r="AI159" s="22"/>
    </row>
    <row r="160" spans="1:35" ht="12" customHeight="1">
      <c r="A160" s="98">
        <f t="array" ref="A160">IFERROR(INDEX('03.Muestra'!$B$8:$B$17,SMALL(IF("Página Web"='03.Muestra'!$D$8:$D$17,ROW('03.Muestra'!$B$8:$B$17)-MIN(ROW('03.Muestra'!$D$8:$D$17))+1,""),ROW()-157)),"")</f>
        <v>3</v>
      </c>
      <c r="B160" s="129" t="str">
        <f t="array" ref="B160">IFERROR(INDEX('03.Muestra'!$C$8:$C$17,SMALL(IF("Página Web"='03.Muestra'!$D$8:$D$17,ROW('03.Muestra'!$C$8:$C$17)-MIN(ROW('03.Muestra'!$D$8:$D$17))+1,""),ROW()-157)),"")</f>
        <v>Servicios</v>
      </c>
      <c r="C160" s="130" t="str">
        <f t="array" ref="C160">IFERROR(INDEX('03.Muestra'!$F$8:$F$17,SMALL(IF("Página Web"='03.Muestra'!$D$8:$D$17,ROW('03.Muestra'!$F$8:$F$17)-MIN(ROW('03.Muestra'!$D$8:$D$17))+1,""),ROW()-157)),"")</f>
        <v>https://pigmentoayd.com/servicios</v>
      </c>
      <c r="D160" s="103" t="str">
        <f t="shared" si="20"/>
        <v>N/A</v>
      </c>
      <c r="E160" s="66" t="str">
        <f t="shared" si="21"/>
        <v/>
      </c>
      <c r="F160" s="22"/>
      <c r="G160" s="18"/>
      <c r="H160" s="18"/>
      <c r="I160" s="18"/>
      <c r="J160" s="18"/>
      <c r="K160" s="108"/>
      <c r="L160" s="18"/>
      <c r="M160" s="18"/>
      <c r="N160" s="18"/>
      <c r="O160" s="18"/>
      <c r="P160" s="18"/>
      <c r="Q160" s="18"/>
      <c r="R160" s="18"/>
      <c r="S160" s="22"/>
      <c r="T160" s="18"/>
      <c r="U160" s="18"/>
      <c r="V160" s="18"/>
      <c r="W160" s="18"/>
      <c r="X160" s="18"/>
      <c r="Y160" s="18"/>
      <c r="Z160" s="22"/>
      <c r="AA160" s="22"/>
      <c r="AB160" s="22"/>
      <c r="AC160" s="22"/>
      <c r="AD160" s="22"/>
      <c r="AE160" s="22"/>
      <c r="AF160" s="22"/>
      <c r="AG160" s="22"/>
      <c r="AH160" s="22"/>
      <c r="AI160" s="22"/>
    </row>
    <row r="161" spans="1:35" ht="12" customHeight="1">
      <c r="A161" s="98" t="str">
        <f t="array" ref="A161">IFERROR(INDEX('03.Muestra'!$B$8:$B$17,SMALL(IF("Página Web"='03.Muestra'!$D$8:$D$17,ROW('03.Muestra'!$B$8:$B$17)-MIN(ROW('03.Muestra'!$D$8:$D$17))+1,""),ROW()-157)),"")</f>
        <v/>
      </c>
      <c r="B161" s="129" t="str">
        <f t="array" ref="B161">IFERROR(INDEX('03.Muestra'!$C$8:$C$17,SMALL(IF("Página Web"='03.Muestra'!$D$8:$D$17,ROW('03.Muestra'!$C$8:$C$17)-MIN(ROW('03.Muestra'!$D$8:$D$17))+1,""),ROW()-157)),"")</f>
        <v/>
      </c>
      <c r="C161" s="129" t="str">
        <f t="array" ref="C161">IFERROR(INDEX('03.Muestra'!$F$8:$F$17,SMALL(IF("Página Web"='03.Muestra'!$D$8:$D$17,ROW('03.Muestra'!$F$8:$F$17)-MIN(ROW('03.Muestra'!$D$8:$D$17))+1,""),ROW()-157)),"")</f>
        <v/>
      </c>
      <c r="D161" s="103" t="str">
        <f t="shared" si="20"/>
        <v/>
      </c>
      <c r="E161" s="66" t="str">
        <f t="shared" si="21"/>
        <v/>
      </c>
      <c r="F161" s="22"/>
      <c r="G161" s="18"/>
      <c r="H161" s="18"/>
      <c r="I161" s="18"/>
      <c r="J161" s="18"/>
      <c r="K161" s="108"/>
      <c r="L161" s="18"/>
      <c r="M161" s="18"/>
      <c r="N161" s="18"/>
      <c r="O161" s="18"/>
      <c r="P161" s="18"/>
      <c r="Q161" s="18"/>
      <c r="R161" s="18"/>
      <c r="S161" s="22"/>
      <c r="T161" s="18"/>
      <c r="U161" s="18"/>
      <c r="V161" s="18"/>
      <c r="W161" s="18"/>
      <c r="X161" s="18"/>
      <c r="Y161" s="18"/>
      <c r="Z161" s="22"/>
      <c r="AA161" s="22"/>
      <c r="AB161" s="22"/>
      <c r="AC161" s="22"/>
      <c r="AD161" s="22"/>
      <c r="AE161" s="22"/>
      <c r="AF161" s="22"/>
      <c r="AG161" s="22"/>
      <c r="AH161" s="22"/>
      <c r="AI161" s="22"/>
    </row>
    <row r="162" spans="1:35" ht="12" customHeight="1">
      <c r="A162" s="98" t="str">
        <f t="array" ref="A162">IFERROR(INDEX('03.Muestra'!$B$8:$B$17,SMALL(IF("Página Web"='03.Muestra'!$D$8:$D$17,ROW('03.Muestra'!$B$8:$B$17)-MIN(ROW('03.Muestra'!$D$8:$D$17))+1,""),ROW()-157)),"")</f>
        <v/>
      </c>
      <c r="B162" s="129" t="str">
        <f t="array" ref="B162">IFERROR(INDEX('03.Muestra'!$C$8:$C$17,SMALL(IF("Página Web"='03.Muestra'!$D$8:$D$17,ROW('03.Muestra'!$C$8:$C$17)-MIN(ROW('03.Muestra'!$D$8:$D$17))+1,""),ROW()-157)),"")</f>
        <v/>
      </c>
      <c r="C162" s="129" t="str">
        <f t="array" ref="C162">IFERROR(INDEX('03.Muestra'!$F$8:$F$17,SMALL(IF("Página Web"='03.Muestra'!$D$8:$D$17,ROW('03.Muestra'!$F$8:$F$17)-MIN(ROW('03.Muestra'!$D$8:$D$17))+1,""),ROW()-157)),"")</f>
        <v/>
      </c>
      <c r="D162" s="103" t="str">
        <f t="shared" si="20"/>
        <v/>
      </c>
      <c r="E162" s="66" t="str">
        <f t="shared" si="21"/>
        <v/>
      </c>
      <c r="F162" s="22"/>
      <c r="G162" s="18"/>
      <c r="H162" s="18"/>
      <c r="I162" s="18"/>
      <c r="J162" s="18"/>
      <c r="K162" s="108"/>
      <c r="L162" s="18"/>
      <c r="M162" s="18"/>
      <c r="N162" s="18"/>
      <c r="O162" s="18"/>
      <c r="P162" s="18"/>
      <c r="Q162" s="18"/>
      <c r="R162" s="18"/>
      <c r="S162" s="22"/>
      <c r="T162" s="18"/>
      <c r="U162" s="18"/>
      <c r="V162" s="18"/>
      <c r="W162" s="18"/>
      <c r="X162" s="18"/>
      <c r="Y162" s="18"/>
      <c r="Z162" s="22"/>
      <c r="AA162" s="22"/>
      <c r="AB162" s="22"/>
      <c r="AC162" s="22"/>
      <c r="AD162" s="22"/>
      <c r="AE162" s="22"/>
      <c r="AF162" s="22"/>
      <c r="AG162" s="22"/>
      <c r="AH162" s="22"/>
      <c r="AI162" s="22"/>
    </row>
    <row r="163" spans="1:35" ht="12" customHeight="1">
      <c r="A163" s="98" t="str">
        <f t="array" ref="A163">IFERROR(INDEX('03.Muestra'!$B$8:$B$17,SMALL(IF("Página Web"='03.Muestra'!$D$8:$D$17,ROW('03.Muestra'!$B$8:$B$17)-MIN(ROW('03.Muestra'!$D$8:$D$17))+1,""),ROW()-157)),"")</f>
        <v/>
      </c>
      <c r="B163" s="129" t="str">
        <f t="array" ref="B163">IFERROR(INDEX('03.Muestra'!$C$8:$C$17,SMALL(IF("Página Web"='03.Muestra'!$D$8:$D$17,ROW('03.Muestra'!$C$8:$C$17)-MIN(ROW('03.Muestra'!$D$8:$D$17))+1,""),ROW()-157)),"")</f>
        <v/>
      </c>
      <c r="C163" s="129" t="str">
        <f t="array" ref="C163">IFERROR(INDEX('03.Muestra'!$F$8:$F$17,SMALL(IF("Página Web"='03.Muestra'!$D$8:$D$17,ROW('03.Muestra'!$F$8:$F$17)-MIN(ROW('03.Muestra'!$D$8:$D$17))+1,""),ROW()-157)),"")</f>
        <v/>
      </c>
      <c r="D163" s="103" t="str">
        <f t="shared" si="20"/>
        <v/>
      </c>
      <c r="E163" s="66" t="str">
        <f t="shared" si="21"/>
        <v/>
      </c>
      <c r="F163" s="22"/>
      <c r="G163" s="18"/>
      <c r="H163" s="18"/>
      <c r="I163" s="18"/>
      <c r="J163" s="18"/>
      <c r="K163" s="108"/>
      <c r="L163" s="18"/>
      <c r="M163" s="18"/>
      <c r="N163" s="18"/>
      <c r="O163" s="18"/>
      <c r="P163" s="18"/>
      <c r="Q163" s="18"/>
      <c r="R163" s="18"/>
      <c r="S163" s="22"/>
      <c r="T163" s="18"/>
      <c r="U163" s="18"/>
      <c r="V163" s="18"/>
      <c r="W163" s="18"/>
      <c r="X163" s="18"/>
      <c r="Y163" s="18"/>
      <c r="Z163" s="22"/>
      <c r="AA163" s="22"/>
      <c r="AB163" s="22"/>
      <c r="AC163" s="22"/>
      <c r="AD163" s="22"/>
      <c r="AE163" s="22"/>
      <c r="AF163" s="22"/>
      <c r="AG163" s="22"/>
      <c r="AH163" s="22"/>
      <c r="AI163" s="22"/>
    </row>
    <row r="164" spans="1:35" ht="12" customHeight="1">
      <c r="A164" s="98" t="str">
        <f t="array" ref="A164">IFERROR(INDEX('03.Muestra'!$B$8:$B$17,SMALL(IF("Página Web"='03.Muestra'!$D$8:$D$17,ROW('03.Muestra'!$B$8:$B$17)-MIN(ROW('03.Muestra'!$D$8:$D$17))+1,""),ROW()-157)),"")</f>
        <v/>
      </c>
      <c r="B164" s="129" t="str">
        <f t="array" ref="B164">IFERROR(INDEX('03.Muestra'!$C$8:$C$17,SMALL(IF("Página Web"='03.Muestra'!$D$8:$D$17,ROW('03.Muestra'!$C$8:$C$17)-MIN(ROW('03.Muestra'!$D$8:$D$17))+1,""),ROW()-157)),"")</f>
        <v/>
      </c>
      <c r="C164" s="129" t="str">
        <f t="array" ref="C164">IFERROR(INDEX('03.Muestra'!$F$8:$F$17,SMALL(IF("Página Web"='03.Muestra'!$D$8:$D$17,ROW('03.Muestra'!$F$8:$F$17)-MIN(ROW('03.Muestra'!$D$8:$D$17))+1,""),ROW()-157)),"")</f>
        <v/>
      </c>
      <c r="D164" s="103" t="str">
        <f t="shared" si="20"/>
        <v/>
      </c>
      <c r="E164" s="66" t="str">
        <f t="shared" si="21"/>
        <v/>
      </c>
      <c r="F164" s="18"/>
      <c r="G164" s="18"/>
      <c r="H164" s="18"/>
      <c r="I164" s="18"/>
      <c r="J164" s="18"/>
      <c r="K164" s="108"/>
      <c r="L164" s="18"/>
      <c r="M164" s="18"/>
      <c r="N164" s="18"/>
      <c r="O164" s="18"/>
      <c r="P164" s="18"/>
      <c r="Q164" s="18"/>
      <c r="R164" s="18"/>
      <c r="S164" s="18"/>
      <c r="T164" s="18"/>
      <c r="U164" s="18"/>
      <c r="V164" s="18"/>
      <c r="W164" s="18"/>
      <c r="X164" s="18"/>
      <c r="Y164" s="18"/>
      <c r="Z164" s="22"/>
      <c r="AA164" s="22"/>
      <c r="AB164" s="22"/>
      <c r="AC164" s="22"/>
      <c r="AD164" s="22"/>
      <c r="AE164" s="22"/>
      <c r="AF164" s="22"/>
      <c r="AG164" s="22"/>
      <c r="AH164" s="22"/>
      <c r="AI164" s="22"/>
    </row>
    <row r="165" spans="1:35" ht="12" customHeight="1">
      <c r="A165" s="98" t="str">
        <f t="array" ref="A165">IFERROR(INDEX('03.Muestra'!$B$8:$B$17,SMALL(IF("Página Web"='03.Muestra'!$D$8:$D$17,ROW('03.Muestra'!$B$8:$B$17)-MIN(ROW('03.Muestra'!$D$8:$D$17))+1,""),ROW()-157)),"")</f>
        <v/>
      </c>
      <c r="B165" s="129" t="str">
        <f t="array" ref="B165">IFERROR(INDEX('03.Muestra'!$C$8:$C$17,SMALL(IF("Página Web"='03.Muestra'!$D$8:$D$17,ROW('03.Muestra'!$C$8:$C$17)-MIN(ROW('03.Muestra'!$D$8:$D$17))+1,""),ROW()-157)),"")</f>
        <v/>
      </c>
      <c r="C165" s="129" t="str">
        <f t="array" ref="C165">IFERROR(INDEX('03.Muestra'!$F$8:$F$17,SMALL(IF("Página Web"='03.Muestra'!$D$8:$D$17,ROW('03.Muestra'!$F$8:$F$17)-MIN(ROW('03.Muestra'!$D$8:$D$17))+1,""),ROW()-157)),"")</f>
        <v/>
      </c>
      <c r="D165" s="103" t="str">
        <f t="shared" si="20"/>
        <v/>
      </c>
      <c r="E165" s="66" t="str">
        <f t="shared" si="21"/>
        <v/>
      </c>
      <c r="F165" s="18"/>
      <c r="G165" s="18"/>
      <c r="H165" s="18"/>
      <c r="I165" s="18"/>
      <c r="J165" s="18"/>
      <c r="K165" s="108"/>
      <c r="L165" s="18"/>
      <c r="M165" s="18"/>
      <c r="N165" s="18"/>
      <c r="O165" s="18"/>
      <c r="P165" s="18"/>
      <c r="Q165" s="18"/>
      <c r="R165" s="18"/>
      <c r="S165" s="18"/>
      <c r="T165" s="18"/>
      <c r="U165" s="18"/>
      <c r="V165" s="18"/>
      <c r="W165" s="18"/>
      <c r="X165" s="18"/>
      <c r="Y165" s="18"/>
      <c r="Z165" s="22"/>
      <c r="AA165" s="22"/>
      <c r="AB165" s="22"/>
      <c r="AC165" s="22"/>
      <c r="AD165" s="22"/>
      <c r="AE165" s="22"/>
      <c r="AF165" s="22"/>
      <c r="AG165" s="22"/>
      <c r="AH165" s="22"/>
      <c r="AI165" s="22"/>
    </row>
    <row r="166" spans="1:35" ht="12" customHeight="1">
      <c r="A166" s="98" t="str">
        <f t="array" ref="A166">IFERROR(INDEX('03.Muestra'!$B$8:$B$17,SMALL(IF("Página Web"='03.Muestra'!$D$8:$D$17,ROW('03.Muestra'!$B$8:$B$17)-MIN(ROW('03.Muestra'!$D$8:$D$17))+1,""),ROW()-157)),"")</f>
        <v/>
      </c>
      <c r="B166" s="129" t="str">
        <f t="array" ref="B166">IFERROR(INDEX('03.Muestra'!$C$8:$C$17,SMALL(IF("Página Web"='03.Muestra'!$D$8:$D$17,ROW('03.Muestra'!$C$8:$C$17)-MIN(ROW('03.Muestra'!$D$8:$D$17))+1,""),ROW()-157)),"")</f>
        <v/>
      </c>
      <c r="C166" s="129" t="str">
        <f t="array" ref="C166">IFERROR(INDEX('03.Muestra'!$F$8:$F$17,SMALL(IF("Página Web"='03.Muestra'!$D$8:$D$17,ROW('03.Muestra'!$F$8:$F$17)-MIN(ROW('03.Muestra'!$D$8:$D$17))+1,""),ROW()-157)),"")</f>
        <v/>
      </c>
      <c r="D166" s="103" t="str">
        <f t="shared" si="20"/>
        <v/>
      </c>
      <c r="E166" s="66" t="str">
        <f t="shared" si="21"/>
        <v/>
      </c>
      <c r="F166" s="18"/>
      <c r="G166" s="18"/>
      <c r="H166" s="18"/>
      <c r="I166" s="18"/>
      <c r="J166" s="18"/>
      <c r="K166" s="108"/>
      <c r="L166" s="18"/>
      <c r="M166" s="18"/>
      <c r="N166" s="18"/>
      <c r="O166" s="18"/>
      <c r="P166" s="18"/>
      <c r="Q166" s="18"/>
      <c r="R166" s="18"/>
      <c r="S166" s="18"/>
      <c r="T166" s="18"/>
      <c r="U166" s="18"/>
      <c r="V166" s="18"/>
      <c r="W166" s="18"/>
      <c r="X166" s="18"/>
      <c r="Y166" s="18"/>
      <c r="Z166" s="22"/>
      <c r="AA166" s="22"/>
      <c r="AB166" s="22"/>
      <c r="AC166" s="22"/>
      <c r="AD166" s="22"/>
      <c r="AE166" s="22"/>
      <c r="AF166" s="22"/>
      <c r="AG166" s="22"/>
      <c r="AH166" s="22"/>
      <c r="AI166" s="22"/>
    </row>
    <row r="167" spans="1:35" ht="12" customHeight="1">
      <c r="A167" s="98" t="str">
        <f t="array" ref="A167">IFERROR(INDEX('03.Muestra'!$B$8:$B$17,SMALL(IF("Página Web"='03.Muestra'!$D$8:$D$17,ROW('03.Muestra'!$B$8:$B$17)-MIN(ROW('03.Muestra'!$D$8:$D$17))+1,""),ROW()-157)),"")</f>
        <v/>
      </c>
      <c r="B167" s="129" t="str">
        <f t="array" ref="B167">IFERROR(INDEX('03.Muestra'!$C$8:$C$17,SMALL(IF("Página Web"='03.Muestra'!$D$8:$D$17,ROW('03.Muestra'!$C$8:$C$17)-MIN(ROW('03.Muestra'!$D$8:$D$17))+1,""),ROW()-157)),"")</f>
        <v/>
      </c>
      <c r="C167" s="129" t="str">
        <f t="array" ref="C167">IFERROR(INDEX('03.Muestra'!$F$8:$F$17,SMALL(IF("Página Web"='03.Muestra'!$D$8:$D$17,ROW('03.Muestra'!$F$8:$F$17)-MIN(ROW('03.Muestra'!$D$8:$D$17))+1,""),ROW()-157)),"")</f>
        <v/>
      </c>
      <c r="D167" s="103" t="str">
        <f t="shared" si="20"/>
        <v/>
      </c>
      <c r="E167" s="66" t="str">
        <f t="shared" si="21"/>
        <v/>
      </c>
      <c r="F167" s="18"/>
      <c r="G167" s="18"/>
      <c r="H167" s="18"/>
      <c r="I167" s="18"/>
      <c r="J167" s="18"/>
      <c r="K167" s="108"/>
      <c r="L167" s="18"/>
      <c r="M167" s="18"/>
      <c r="N167" s="18"/>
      <c r="O167" s="18"/>
      <c r="P167" s="18"/>
      <c r="Q167" s="18"/>
      <c r="R167" s="18"/>
      <c r="S167" s="18"/>
      <c r="T167" s="18"/>
      <c r="U167" s="18"/>
      <c r="V167" s="18"/>
      <c r="W167" s="18"/>
      <c r="X167" s="18"/>
      <c r="Y167" s="18"/>
      <c r="Z167" s="22"/>
      <c r="AA167" s="22"/>
      <c r="AB167" s="22"/>
      <c r="AC167" s="22"/>
      <c r="AD167" s="22"/>
      <c r="AE167" s="22"/>
      <c r="AF167" s="22"/>
      <c r="AG167" s="22"/>
      <c r="AH167" s="22"/>
      <c r="AI167" s="22"/>
    </row>
    <row r="168" spans="1:35" ht="12" customHeight="1">
      <c r="A168" s="63"/>
      <c r="B168" s="133"/>
      <c r="C168" s="133"/>
      <c r="D168" s="134"/>
      <c r="E168" s="66"/>
      <c r="F168" s="18"/>
      <c r="G168" s="18"/>
      <c r="H168" s="18"/>
      <c r="I168" s="18"/>
      <c r="J168" s="18"/>
      <c r="K168" s="108"/>
      <c r="L168" s="18"/>
      <c r="M168" s="18"/>
      <c r="N168" s="18"/>
      <c r="O168" s="18"/>
      <c r="P168" s="18"/>
      <c r="Q168" s="18"/>
      <c r="R168" s="18"/>
      <c r="S168" s="18"/>
      <c r="T168" s="18"/>
      <c r="U168" s="18"/>
      <c r="V168" s="18"/>
      <c r="W168" s="18"/>
      <c r="X168" s="18"/>
      <c r="Y168" s="18"/>
      <c r="Z168" s="22"/>
      <c r="AA168" s="22"/>
      <c r="AB168" s="22"/>
      <c r="AC168" s="22"/>
      <c r="AD168" s="22"/>
      <c r="AE168" s="22"/>
      <c r="AF168" s="22"/>
      <c r="AG168" s="22"/>
      <c r="AH168" s="22"/>
      <c r="AI168" s="22"/>
    </row>
    <row r="169" spans="1:35" ht="12" customHeight="1">
      <c r="A169" s="63"/>
      <c r="B169" s="133"/>
      <c r="C169" s="133"/>
      <c r="D169" s="134"/>
      <c r="E169" s="66"/>
      <c r="F169" s="18"/>
      <c r="G169" s="18"/>
      <c r="H169" s="18"/>
      <c r="I169" s="18"/>
      <c r="J169" s="18"/>
      <c r="K169" s="108"/>
      <c r="L169" s="18"/>
      <c r="M169" s="18"/>
      <c r="N169" s="18"/>
      <c r="O169" s="18"/>
      <c r="P169" s="18"/>
      <c r="Q169" s="18"/>
      <c r="R169" s="18"/>
      <c r="S169" s="18"/>
      <c r="T169" s="18"/>
      <c r="U169" s="18"/>
      <c r="V169" s="18"/>
      <c r="W169" s="18"/>
      <c r="X169" s="18"/>
      <c r="Y169" s="18"/>
      <c r="Z169" s="22"/>
      <c r="AA169" s="22"/>
      <c r="AB169" s="22"/>
      <c r="AC169" s="22"/>
      <c r="AD169" s="22"/>
      <c r="AE169" s="22"/>
      <c r="AF169" s="22"/>
      <c r="AG169" s="22"/>
      <c r="AH169" s="22"/>
      <c r="AI169" s="22"/>
    </row>
    <row r="170" spans="1:35" ht="12.75" customHeight="1">
      <c r="A170" s="111"/>
      <c r="B170" s="112"/>
      <c r="C170" s="111"/>
      <c r="D170" s="135"/>
      <c r="E170" s="66"/>
      <c r="F170" s="18"/>
      <c r="G170" s="18"/>
      <c r="H170" s="18"/>
      <c r="I170" s="18"/>
      <c r="J170" s="18"/>
      <c r="K170" s="108"/>
      <c r="L170" s="18"/>
      <c r="M170" s="18"/>
      <c r="N170" s="18"/>
      <c r="O170" s="18"/>
      <c r="P170" s="18"/>
      <c r="Q170" s="18"/>
      <c r="R170" s="18"/>
      <c r="S170" s="18"/>
      <c r="T170" s="18"/>
      <c r="U170" s="18"/>
      <c r="V170" s="18"/>
      <c r="W170" s="18"/>
      <c r="X170" s="18"/>
      <c r="Y170" s="18"/>
      <c r="Z170" s="22"/>
      <c r="AA170" s="22"/>
      <c r="AB170" s="22"/>
      <c r="AC170" s="22"/>
      <c r="AD170" s="22"/>
      <c r="AE170" s="22"/>
      <c r="AF170" s="22"/>
      <c r="AG170" s="22"/>
      <c r="AH170" s="22"/>
      <c r="AI170" s="22"/>
    </row>
    <row r="171" spans="1:35" ht="16.5" customHeight="1">
      <c r="A171" s="109"/>
      <c r="B171" s="109"/>
      <c r="C171" s="109"/>
      <c r="D171" s="136"/>
      <c r="E171" s="66"/>
      <c r="F171" s="92"/>
      <c r="G171" s="18"/>
      <c r="H171" s="18"/>
      <c r="I171" s="18"/>
      <c r="J171" s="18"/>
      <c r="K171" s="108"/>
      <c r="L171" s="18"/>
      <c r="M171" s="18"/>
      <c r="N171" s="18"/>
      <c r="O171" s="18"/>
      <c r="P171" s="18"/>
      <c r="Q171" s="18"/>
      <c r="R171" s="18"/>
      <c r="S171" s="18"/>
      <c r="T171" s="18"/>
      <c r="U171" s="18"/>
      <c r="V171" s="18"/>
      <c r="W171" s="18"/>
      <c r="X171" s="18"/>
      <c r="Y171" s="18"/>
      <c r="Z171" s="22"/>
      <c r="AA171" s="22"/>
      <c r="AB171" s="22"/>
      <c r="AC171" s="22"/>
      <c r="AD171" s="22"/>
      <c r="AE171" s="22"/>
      <c r="AF171" s="22"/>
      <c r="AG171" s="22"/>
      <c r="AH171" s="22"/>
      <c r="AI171" s="22"/>
    </row>
    <row r="172" spans="1:35" ht="12" customHeight="1">
      <c r="A172" s="22"/>
      <c r="B172" s="18"/>
      <c r="C172" s="18"/>
      <c r="D172" s="127"/>
      <c r="E172" s="66"/>
      <c r="F172" s="18"/>
      <c r="G172" s="18"/>
      <c r="H172" s="18"/>
      <c r="I172" s="18"/>
      <c r="J172" s="18"/>
      <c r="K172" s="108"/>
      <c r="L172" s="18"/>
      <c r="M172" s="18"/>
      <c r="N172" s="18"/>
      <c r="O172" s="18"/>
      <c r="P172" s="18"/>
      <c r="Q172" s="18"/>
      <c r="R172" s="18"/>
      <c r="S172" s="18"/>
      <c r="T172" s="18"/>
      <c r="U172" s="18"/>
      <c r="V172" s="18"/>
      <c r="W172" s="18"/>
      <c r="X172" s="18"/>
      <c r="Y172" s="18"/>
      <c r="Z172" s="22"/>
      <c r="AA172" s="22"/>
      <c r="AB172" s="22"/>
      <c r="AC172" s="22"/>
      <c r="AD172" s="22"/>
      <c r="AE172" s="22"/>
      <c r="AF172" s="22"/>
      <c r="AG172" s="22"/>
      <c r="AH172" s="22"/>
      <c r="AI172" s="22"/>
    </row>
    <row r="173" spans="1:35" ht="12" customHeight="1">
      <c r="A173" s="22"/>
      <c r="B173" s="18"/>
      <c r="C173" s="18"/>
      <c r="D173" s="127"/>
      <c r="E173" s="66"/>
      <c r="F173" s="18"/>
      <c r="G173" s="18"/>
      <c r="H173" s="18"/>
      <c r="I173" s="18"/>
      <c r="J173" s="18"/>
      <c r="K173" s="108"/>
      <c r="L173" s="18"/>
      <c r="M173" s="18"/>
      <c r="N173" s="18"/>
      <c r="O173" s="18"/>
      <c r="P173" s="18"/>
      <c r="Q173" s="18"/>
      <c r="R173" s="18"/>
      <c r="S173" s="18"/>
      <c r="T173" s="18"/>
      <c r="U173" s="18"/>
      <c r="V173" s="18"/>
      <c r="W173" s="18"/>
      <c r="X173" s="18"/>
      <c r="Y173" s="18"/>
      <c r="Z173" s="22"/>
      <c r="AA173" s="22"/>
      <c r="AB173" s="22"/>
      <c r="AC173" s="22"/>
      <c r="AD173" s="22"/>
      <c r="AE173" s="22"/>
      <c r="AF173" s="22"/>
      <c r="AG173" s="22"/>
      <c r="AH173" s="22"/>
      <c r="AI173" s="22"/>
    </row>
    <row r="174" spans="1:35" ht="32.25" customHeight="1">
      <c r="A174" s="94" t="s">
        <v>100</v>
      </c>
      <c r="B174" s="95" t="s">
        <v>86</v>
      </c>
      <c r="C174" s="96" t="s">
        <v>121</v>
      </c>
      <c r="D174" s="128" t="s">
        <v>106</v>
      </c>
      <c r="E174" s="114"/>
      <c r="F174" s="22"/>
      <c r="G174" s="22"/>
      <c r="H174" s="22"/>
      <c r="I174" s="22"/>
      <c r="J174" s="22"/>
      <c r="K174" s="108"/>
      <c r="L174" s="18"/>
      <c r="M174" s="18"/>
      <c r="N174" s="18"/>
      <c r="O174" s="18"/>
      <c r="P174" s="18"/>
      <c r="Q174" s="18"/>
      <c r="R174" s="18"/>
      <c r="S174" s="22"/>
      <c r="T174" s="18"/>
      <c r="U174" s="18"/>
      <c r="V174" s="18"/>
      <c r="W174" s="18"/>
      <c r="X174" s="18"/>
      <c r="Y174" s="18"/>
      <c r="Z174" s="22"/>
      <c r="AA174" s="22"/>
      <c r="AB174" s="22"/>
      <c r="AC174" s="22"/>
      <c r="AD174" s="22"/>
      <c r="AE174" s="22"/>
      <c r="AF174" s="22"/>
      <c r="AG174" s="22"/>
      <c r="AH174" s="22"/>
      <c r="AI174" s="22"/>
    </row>
    <row r="175" spans="1:35" ht="12" customHeight="1">
      <c r="A175" s="98">
        <f t="array" ref="A175">IFERROR(INDEX('03.Muestra'!$B$8:$B$17,SMALL(IF("Página Web"='03.Muestra'!$D$8:$D$17,ROW('03.Muestra'!$B$8:$B$17)-MIN(ROW('03.Muestra'!$D$8:$D$17))+1,""),ROW()-174)),"")</f>
        <v>1</v>
      </c>
      <c r="B175" s="129" t="str">
        <f t="array" ref="B175">IFERROR(INDEX('03.Muestra'!$C$8:$C$17,SMALL(IF("Página Web"='03.Muestra'!$D$8:$D$17,ROW('03.Muestra'!$C$8:$C$17)-MIN(ROW('03.Muestra'!$D$8:$D$17))+1,""),ROW()-174)),"")</f>
        <v>Home</v>
      </c>
      <c r="C175" s="130" t="str">
        <f t="array" ref="C175">IFERROR(INDEX('03.Muestra'!$F$8:$F$17,SMALL(IF("Página Web"='03.Muestra'!$D$8:$D$17,ROW('03.Muestra'!$F$8:$F$17)-MIN(ROW('03.Muestra'!$D$8:$D$17))+1,""),ROW()-174)),"")</f>
        <v>https://pigmentoayd.com/</v>
      </c>
      <c r="D175" s="103" t="str">
        <f t="shared" ref="D175:D184" si="22">IF(C175="","",$D$18)</f>
        <v>N/A</v>
      </c>
      <c r="E175" s="66" t="str">
        <f t="shared" ref="E175:E184" si="23">IF(D175&lt;&gt;"",IF(AND(B175&lt;&gt;"",C175&lt;&gt;""),"","ERR"),"")</f>
        <v/>
      </c>
      <c r="F175" s="104" t="s">
        <v>89</v>
      </c>
      <c r="G175" s="89" t="s">
        <v>98</v>
      </c>
      <c r="H175" s="84" t="s">
        <v>93</v>
      </c>
      <c r="I175" s="105" t="s">
        <v>91</v>
      </c>
      <c r="J175" s="106" t="s">
        <v>87</v>
      </c>
      <c r="K175" s="137" t="s">
        <v>97</v>
      </c>
      <c r="L175" s="18"/>
      <c r="M175" s="18"/>
      <c r="N175" s="18"/>
      <c r="O175" s="18"/>
      <c r="P175" s="18"/>
      <c r="Q175" s="18"/>
      <c r="R175" s="18"/>
      <c r="S175" s="22"/>
      <c r="T175" s="18"/>
      <c r="U175" s="18"/>
      <c r="V175" s="18"/>
      <c r="W175" s="18"/>
      <c r="X175" s="18"/>
      <c r="Y175" s="18"/>
      <c r="Z175" s="22"/>
      <c r="AA175" s="22"/>
      <c r="AB175" s="22"/>
      <c r="AC175" s="22"/>
      <c r="AD175" s="22"/>
      <c r="AE175" s="22"/>
      <c r="AF175" s="22"/>
      <c r="AG175" s="22"/>
      <c r="AH175" s="22"/>
      <c r="AI175" s="22"/>
    </row>
    <row r="176" spans="1:35" ht="12" customHeight="1">
      <c r="A176" s="98">
        <f t="array" ref="A176">IFERROR(INDEX('03.Muestra'!$B$8:$B$17,SMALL(IF("Página Web"='03.Muestra'!$D$8:$D$17,ROW('03.Muestra'!$B$8:$B$17)-MIN(ROW('03.Muestra'!$D$8:$D$17))+1,""),ROW()-174)),"")</f>
        <v>2</v>
      </c>
      <c r="B176" s="129" t="str">
        <f t="array" ref="B176">IFERROR(INDEX('03.Muestra'!$C$8:$C$17,SMALL(IF("Página Web"='03.Muestra'!$D$8:$D$17,ROW('03.Muestra'!$C$8:$C$17)-MIN(ROW('03.Muestra'!$D$8:$D$17))+1,""),ROW()-174)),"")</f>
        <v>Contacto</v>
      </c>
      <c r="C176" s="130" t="str">
        <f t="array" ref="C176">IFERROR(INDEX('03.Muestra'!$F$8:$F$17,SMALL(IF("Página Web"='03.Muestra'!$D$8:$D$17,ROW('03.Muestra'!$F$8:$F$17)-MIN(ROW('03.Muestra'!$D$8:$D$17))+1,""),ROW()-174)),"")</f>
        <v>https://pigmentoayd.com/contacto</v>
      </c>
      <c r="D176" s="103" t="str">
        <f t="shared" si="22"/>
        <v>N/A</v>
      </c>
      <c r="E176" s="66" t="str">
        <f t="shared" si="23"/>
        <v/>
      </c>
      <c r="F176" s="107">
        <f ca="1">COUNTIF($D175:INDIRECT("$D" &amp;  SUM(ROW()-1,'03.Muestra'!$D$20)-1),F175)</f>
        <v>0</v>
      </c>
      <c r="G176" s="107">
        <f ca="1">COUNTIF($D175:INDIRECT("$D" &amp;  SUM(ROW()-1,'03.Muestra'!$D$20)-1),G175)</f>
        <v>0</v>
      </c>
      <c r="H176" s="107">
        <f ca="1">COUNTIF($D175:INDIRECT("$D" &amp;  SUM(ROW()-1,'03.Muestra'!$D$20)-1),H175)</f>
        <v>3</v>
      </c>
      <c r="I176" s="107">
        <f ca="1">COUNTIF($D175:INDIRECT("$D" &amp;  SUM(ROW()-1,'03.Muestra'!$D$20)-1),I175)</f>
        <v>0</v>
      </c>
      <c r="J176" s="107">
        <f ca="1">COUNTIF($D175:INDIRECT("$D" &amp;  SUM(ROW()-1,'03.Muestra'!$D$20)-1),J175)</f>
        <v>0</v>
      </c>
      <c r="K176" s="138">
        <f ca="1">IF(COUNTIF('03.Muestra'!$D$8:$D$17,"Página Web")=0,0,COUNTBLANK($D175:INDIRECT("$D" &amp;  SUM(ROW()-1,COUNTIF('03.Muestra'!$D$8:$D$17,"Página Web"))-1)))</f>
        <v>0</v>
      </c>
      <c r="L176" s="18"/>
      <c r="M176" s="18"/>
      <c r="N176" s="18"/>
      <c r="O176" s="18"/>
      <c r="P176" s="18"/>
      <c r="Q176" s="18"/>
      <c r="R176" s="18"/>
      <c r="S176" s="22"/>
      <c r="T176" s="18"/>
      <c r="U176" s="18"/>
      <c r="V176" s="18"/>
      <c r="W176" s="18"/>
      <c r="X176" s="18"/>
      <c r="Y176" s="18"/>
      <c r="Z176" s="22"/>
      <c r="AA176" s="22"/>
      <c r="AB176" s="22"/>
      <c r="AC176" s="22"/>
      <c r="AD176" s="22"/>
      <c r="AE176" s="22"/>
      <c r="AF176" s="22"/>
      <c r="AG176" s="22"/>
      <c r="AH176" s="22"/>
      <c r="AI176" s="22"/>
    </row>
    <row r="177" spans="1:35" ht="12" customHeight="1">
      <c r="A177" s="98">
        <f t="array" ref="A177">IFERROR(INDEX('03.Muestra'!$B$8:$B$17,SMALL(IF("Página Web"='03.Muestra'!$D$8:$D$17,ROW('03.Muestra'!$B$8:$B$17)-MIN(ROW('03.Muestra'!$D$8:$D$17))+1,""),ROW()-174)),"")</f>
        <v>3</v>
      </c>
      <c r="B177" s="129" t="str">
        <f t="array" ref="B177">IFERROR(INDEX('03.Muestra'!$C$8:$C$17,SMALL(IF("Página Web"='03.Muestra'!$D$8:$D$17,ROW('03.Muestra'!$C$8:$C$17)-MIN(ROW('03.Muestra'!$D$8:$D$17))+1,""),ROW()-174)),"")</f>
        <v>Servicios</v>
      </c>
      <c r="C177" s="130" t="str">
        <f t="array" ref="C177">IFERROR(INDEX('03.Muestra'!$F$8:$F$17,SMALL(IF("Página Web"='03.Muestra'!$D$8:$D$17,ROW('03.Muestra'!$F$8:$F$17)-MIN(ROW('03.Muestra'!$D$8:$D$17))+1,""),ROW()-174)),"")</f>
        <v>https://pigmentoayd.com/servicios</v>
      </c>
      <c r="D177" s="103" t="str">
        <f t="shared" si="22"/>
        <v>N/A</v>
      </c>
      <c r="E177" s="66" t="str">
        <f t="shared" si="23"/>
        <v/>
      </c>
      <c r="F177" s="22"/>
      <c r="G177" s="18"/>
      <c r="H177" s="18"/>
      <c r="I177" s="18"/>
      <c r="J177" s="18"/>
      <c r="K177" s="108"/>
      <c r="L177" s="18"/>
      <c r="M177" s="18"/>
      <c r="N177" s="18"/>
      <c r="O177" s="18"/>
      <c r="P177" s="18"/>
      <c r="Q177" s="18"/>
      <c r="R177" s="18"/>
      <c r="S177" s="22"/>
      <c r="T177" s="18"/>
      <c r="U177" s="18"/>
      <c r="V177" s="18"/>
      <c r="W177" s="18"/>
      <c r="X177" s="18"/>
      <c r="Y177" s="18"/>
      <c r="Z177" s="22"/>
      <c r="AA177" s="22"/>
      <c r="AB177" s="22"/>
      <c r="AC177" s="22"/>
      <c r="AD177" s="22"/>
      <c r="AE177" s="22"/>
      <c r="AF177" s="22"/>
      <c r="AG177" s="22"/>
      <c r="AH177" s="22"/>
      <c r="AI177" s="22"/>
    </row>
    <row r="178" spans="1:35" ht="12" customHeight="1">
      <c r="A178" s="98" t="str">
        <f t="array" ref="A178">IFERROR(INDEX('03.Muestra'!$B$8:$B$17,SMALL(IF("Página Web"='03.Muestra'!$D$8:$D$17,ROW('03.Muestra'!$B$8:$B$17)-MIN(ROW('03.Muestra'!$D$8:$D$17))+1,""),ROW()-174)),"")</f>
        <v/>
      </c>
      <c r="B178" s="129" t="str">
        <f t="array" ref="B178">IFERROR(INDEX('03.Muestra'!$C$8:$C$17,SMALL(IF("Página Web"='03.Muestra'!$D$8:$D$17,ROW('03.Muestra'!$C$8:$C$17)-MIN(ROW('03.Muestra'!$D$8:$D$17))+1,""),ROW()-174)),"")</f>
        <v/>
      </c>
      <c r="C178" s="129" t="str">
        <f t="array" ref="C178">IFERROR(INDEX('03.Muestra'!$F$8:$F$17,SMALL(IF("Página Web"='03.Muestra'!$D$8:$D$17,ROW('03.Muestra'!$F$8:$F$17)-MIN(ROW('03.Muestra'!$D$8:$D$17))+1,""),ROW()-174)),"")</f>
        <v/>
      </c>
      <c r="D178" s="103" t="str">
        <f t="shared" si="22"/>
        <v/>
      </c>
      <c r="E178" s="66" t="str">
        <f t="shared" si="23"/>
        <v/>
      </c>
      <c r="F178" s="22"/>
      <c r="G178" s="18"/>
      <c r="H178" s="18"/>
      <c r="I178" s="18"/>
      <c r="J178" s="18"/>
      <c r="K178" s="108"/>
      <c r="L178" s="18"/>
      <c r="M178" s="18"/>
      <c r="N178" s="18"/>
      <c r="O178" s="18"/>
      <c r="P178" s="18"/>
      <c r="Q178" s="18"/>
      <c r="R178" s="18"/>
      <c r="S178" s="22"/>
      <c r="T178" s="18"/>
      <c r="U178" s="18"/>
      <c r="V178" s="18"/>
      <c r="W178" s="18"/>
      <c r="X178" s="18"/>
      <c r="Y178" s="18"/>
      <c r="Z178" s="22"/>
      <c r="AA178" s="22"/>
      <c r="AB178" s="22"/>
      <c r="AC178" s="22"/>
      <c r="AD178" s="22"/>
      <c r="AE178" s="22"/>
      <c r="AF178" s="22"/>
      <c r="AG178" s="22"/>
      <c r="AH178" s="22"/>
      <c r="AI178" s="22"/>
    </row>
    <row r="179" spans="1:35" ht="12" customHeight="1">
      <c r="A179" s="98" t="str">
        <f t="array" ref="A179">IFERROR(INDEX('03.Muestra'!$B$8:$B$17,SMALL(IF("Página Web"='03.Muestra'!$D$8:$D$17,ROW('03.Muestra'!$B$8:$B$17)-MIN(ROW('03.Muestra'!$D$8:$D$17))+1,""),ROW()-174)),"")</f>
        <v/>
      </c>
      <c r="B179" s="129" t="str">
        <f t="array" ref="B179">IFERROR(INDEX('03.Muestra'!$C$8:$C$17,SMALL(IF("Página Web"='03.Muestra'!$D$8:$D$17,ROW('03.Muestra'!$C$8:$C$17)-MIN(ROW('03.Muestra'!$D$8:$D$17))+1,""),ROW()-174)),"")</f>
        <v/>
      </c>
      <c r="C179" s="129" t="str">
        <f t="array" ref="C179">IFERROR(INDEX('03.Muestra'!$F$8:$F$17,SMALL(IF("Página Web"='03.Muestra'!$D$8:$D$17,ROW('03.Muestra'!$F$8:$F$17)-MIN(ROW('03.Muestra'!$D$8:$D$17))+1,""),ROW()-174)),"")</f>
        <v/>
      </c>
      <c r="D179" s="103" t="str">
        <f t="shared" si="22"/>
        <v/>
      </c>
      <c r="E179" s="66" t="str">
        <f t="shared" si="23"/>
        <v/>
      </c>
      <c r="F179" s="22"/>
      <c r="G179" s="18"/>
      <c r="H179" s="18"/>
      <c r="I179" s="18"/>
      <c r="J179" s="18"/>
      <c r="K179" s="108"/>
      <c r="L179" s="18"/>
      <c r="M179" s="18"/>
      <c r="N179" s="18"/>
      <c r="O179" s="18"/>
      <c r="P179" s="18"/>
      <c r="Q179" s="18"/>
      <c r="R179" s="18"/>
      <c r="S179" s="22"/>
      <c r="T179" s="18"/>
      <c r="U179" s="18"/>
      <c r="V179" s="18"/>
      <c r="W179" s="18"/>
      <c r="X179" s="18"/>
      <c r="Y179" s="18"/>
      <c r="Z179" s="22"/>
      <c r="AA179" s="22"/>
      <c r="AB179" s="22"/>
      <c r="AC179" s="22"/>
      <c r="AD179" s="22"/>
      <c r="AE179" s="22"/>
      <c r="AF179" s="22"/>
      <c r="AG179" s="22"/>
      <c r="AH179" s="22"/>
      <c r="AI179" s="22"/>
    </row>
    <row r="180" spans="1:35" ht="12" customHeight="1">
      <c r="A180" s="98" t="str">
        <f t="array" ref="A180">IFERROR(INDEX('03.Muestra'!$B$8:$B$17,SMALL(IF("Página Web"='03.Muestra'!$D$8:$D$17,ROW('03.Muestra'!$B$8:$B$17)-MIN(ROW('03.Muestra'!$D$8:$D$17))+1,""),ROW()-174)),"")</f>
        <v/>
      </c>
      <c r="B180" s="129" t="str">
        <f t="array" ref="B180">IFERROR(INDEX('03.Muestra'!$C$8:$C$17,SMALL(IF("Página Web"='03.Muestra'!$D$8:$D$17,ROW('03.Muestra'!$C$8:$C$17)-MIN(ROW('03.Muestra'!$D$8:$D$17))+1,""),ROW()-174)),"")</f>
        <v/>
      </c>
      <c r="C180" s="129" t="str">
        <f t="array" ref="C180">IFERROR(INDEX('03.Muestra'!$F$8:$F$17,SMALL(IF("Página Web"='03.Muestra'!$D$8:$D$17,ROW('03.Muestra'!$F$8:$F$17)-MIN(ROW('03.Muestra'!$D$8:$D$17))+1,""),ROW()-174)),"")</f>
        <v/>
      </c>
      <c r="D180" s="103" t="str">
        <f t="shared" si="22"/>
        <v/>
      </c>
      <c r="E180" s="66" t="str">
        <f t="shared" si="23"/>
        <v/>
      </c>
      <c r="F180" s="22"/>
      <c r="G180" s="18"/>
      <c r="H180" s="18"/>
      <c r="I180" s="18"/>
      <c r="J180" s="18"/>
      <c r="K180" s="108"/>
      <c r="L180" s="18"/>
      <c r="M180" s="18"/>
      <c r="N180" s="18"/>
      <c r="O180" s="18"/>
      <c r="P180" s="18"/>
      <c r="Q180" s="18"/>
      <c r="R180" s="18"/>
      <c r="S180" s="22"/>
      <c r="T180" s="18"/>
      <c r="U180" s="18"/>
      <c r="V180" s="18"/>
      <c r="W180" s="18"/>
      <c r="X180" s="18"/>
      <c r="Y180" s="18"/>
      <c r="Z180" s="22"/>
      <c r="AA180" s="22"/>
      <c r="AB180" s="22"/>
      <c r="AC180" s="22"/>
      <c r="AD180" s="22"/>
      <c r="AE180" s="22"/>
      <c r="AF180" s="22"/>
      <c r="AG180" s="22"/>
      <c r="AH180" s="22"/>
      <c r="AI180" s="22"/>
    </row>
    <row r="181" spans="1:35" ht="12" customHeight="1">
      <c r="A181" s="98" t="str">
        <f t="array" ref="A181">IFERROR(INDEX('03.Muestra'!$B$8:$B$17,SMALL(IF("Página Web"='03.Muestra'!$D$8:$D$17,ROW('03.Muestra'!$B$8:$B$17)-MIN(ROW('03.Muestra'!$D$8:$D$17))+1,""),ROW()-174)),"")</f>
        <v/>
      </c>
      <c r="B181" s="129" t="str">
        <f t="array" ref="B181">IFERROR(INDEX('03.Muestra'!$C$8:$C$17,SMALL(IF("Página Web"='03.Muestra'!$D$8:$D$17,ROW('03.Muestra'!$C$8:$C$17)-MIN(ROW('03.Muestra'!$D$8:$D$17))+1,""),ROW()-174)),"")</f>
        <v/>
      </c>
      <c r="C181" s="129" t="str">
        <f t="array" ref="C181">IFERROR(INDEX('03.Muestra'!$F$8:$F$17,SMALL(IF("Página Web"='03.Muestra'!$D$8:$D$17,ROW('03.Muestra'!$F$8:$F$17)-MIN(ROW('03.Muestra'!$D$8:$D$17))+1,""),ROW()-174)),"")</f>
        <v/>
      </c>
      <c r="D181" s="103" t="str">
        <f t="shared" si="22"/>
        <v/>
      </c>
      <c r="E181" s="66" t="str">
        <f t="shared" si="23"/>
        <v/>
      </c>
      <c r="F181" s="18"/>
      <c r="G181" s="18"/>
      <c r="H181" s="18"/>
      <c r="I181" s="18"/>
      <c r="J181" s="18"/>
      <c r="K181" s="108"/>
      <c r="L181" s="18"/>
      <c r="M181" s="18"/>
      <c r="N181" s="18"/>
      <c r="O181" s="18"/>
      <c r="P181" s="18"/>
      <c r="Q181" s="18"/>
      <c r="R181" s="18"/>
      <c r="S181" s="18"/>
      <c r="T181" s="18"/>
      <c r="U181" s="18"/>
      <c r="V181" s="18"/>
      <c r="W181" s="18"/>
      <c r="X181" s="18"/>
      <c r="Y181" s="18"/>
      <c r="Z181" s="22"/>
      <c r="AA181" s="22"/>
      <c r="AB181" s="22"/>
      <c r="AC181" s="22"/>
      <c r="AD181" s="22"/>
      <c r="AE181" s="22"/>
      <c r="AF181" s="22"/>
      <c r="AG181" s="22"/>
      <c r="AH181" s="22"/>
      <c r="AI181" s="22"/>
    </row>
    <row r="182" spans="1:35" ht="12" customHeight="1">
      <c r="A182" s="98" t="str">
        <f t="array" ref="A182">IFERROR(INDEX('03.Muestra'!$B$8:$B$17,SMALL(IF("Página Web"='03.Muestra'!$D$8:$D$17,ROW('03.Muestra'!$B$8:$B$17)-MIN(ROW('03.Muestra'!$D$8:$D$17))+1,""),ROW()-174)),"")</f>
        <v/>
      </c>
      <c r="B182" s="129" t="str">
        <f t="array" ref="B182">IFERROR(INDEX('03.Muestra'!$C$8:$C$17,SMALL(IF("Página Web"='03.Muestra'!$D$8:$D$17,ROW('03.Muestra'!$C$8:$C$17)-MIN(ROW('03.Muestra'!$D$8:$D$17))+1,""),ROW()-174)),"")</f>
        <v/>
      </c>
      <c r="C182" s="129" t="str">
        <f t="array" ref="C182">IFERROR(INDEX('03.Muestra'!$F$8:$F$17,SMALL(IF("Página Web"='03.Muestra'!$D$8:$D$17,ROW('03.Muestra'!$F$8:$F$17)-MIN(ROW('03.Muestra'!$D$8:$D$17))+1,""),ROW()-174)),"")</f>
        <v/>
      </c>
      <c r="D182" s="103" t="str">
        <f t="shared" si="22"/>
        <v/>
      </c>
      <c r="E182" s="66" t="str">
        <f t="shared" si="23"/>
        <v/>
      </c>
      <c r="F182" s="18"/>
      <c r="G182" s="18"/>
      <c r="H182" s="18"/>
      <c r="I182" s="18"/>
      <c r="J182" s="18"/>
      <c r="K182" s="108"/>
      <c r="L182" s="18"/>
      <c r="M182" s="18"/>
      <c r="N182" s="18"/>
      <c r="O182" s="18"/>
      <c r="P182" s="18"/>
      <c r="Q182" s="18"/>
      <c r="R182" s="18"/>
      <c r="S182" s="18"/>
      <c r="T182" s="18"/>
      <c r="U182" s="18"/>
      <c r="V182" s="18"/>
      <c r="W182" s="18"/>
      <c r="X182" s="18"/>
      <c r="Y182" s="18"/>
      <c r="Z182" s="22"/>
      <c r="AA182" s="22"/>
      <c r="AB182" s="22"/>
      <c r="AC182" s="22"/>
      <c r="AD182" s="22"/>
      <c r="AE182" s="22"/>
      <c r="AF182" s="22"/>
      <c r="AG182" s="22"/>
      <c r="AH182" s="22"/>
      <c r="AI182" s="22"/>
    </row>
    <row r="183" spans="1:35" ht="12" customHeight="1">
      <c r="A183" s="98" t="str">
        <f t="array" ref="A183">IFERROR(INDEX('03.Muestra'!$B$8:$B$17,SMALL(IF("Página Web"='03.Muestra'!$D$8:$D$17,ROW('03.Muestra'!$B$8:$B$17)-MIN(ROW('03.Muestra'!$D$8:$D$17))+1,""),ROW()-174)),"")</f>
        <v/>
      </c>
      <c r="B183" s="129" t="str">
        <f t="array" ref="B183">IFERROR(INDEX('03.Muestra'!$C$8:$C$17,SMALL(IF("Página Web"='03.Muestra'!$D$8:$D$17,ROW('03.Muestra'!$C$8:$C$17)-MIN(ROW('03.Muestra'!$D$8:$D$17))+1,""),ROW()-174)),"")</f>
        <v/>
      </c>
      <c r="C183" s="129" t="str">
        <f t="array" ref="C183">IFERROR(INDEX('03.Muestra'!$F$8:$F$17,SMALL(IF("Página Web"='03.Muestra'!$D$8:$D$17,ROW('03.Muestra'!$F$8:$F$17)-MIN(ROW('03.Muestra'!$D$8:$D$17))+1,""),ROW()-174)),"")</f>
        <v/>
      </c>
      <c r="D183" s="103" t="str">
        <f t="shared" si="22"/>
        <v/>
      </c>
      <c r="E183" s="66" t="str">
        <f t="shared" si="23"/>
        <v/>
      </c>
      <c r="F183" s="18"/>
      <c r="G183" s="18"/>
      <c r="H183" s="18"/>
      <c r="I183" s="18"/>
      <c r="J183" s="18"/>
      <c r="K183" s="108"/>
      <c r="L183" s="18"/>
      <c r="M183" s="18"/>
      <c r="N183" s="18"/>
      <c r="O183" s="18"/>
      <c r="P183" s="18"/>
      <c r="Q183" s="18"/>
      <c r="R183" s="18"/>
      <c r="S183" s="18"/>
      <c r="T183" s="18"/>
      <c r="U183" s="18"/>
      <c r="V183" s="18"/>
      <c r="W183" s="18"/>
      <c r="X183" s="18"/>
      <c r="Y183" s="18"/>
      <c r="Z183" s="22"/>
      <c r="AA183" s="22"/>
      <c r="AB183" s="22"/>
      <c r="AC183" s="22"/>
      <c r="AD183" s="22"/>
      <c r="AE183" s="22"/>
      <c r="AF183" s="22"/>
      <c r="AG183" s="22"/>
      <c r="AH183" s="22"/>
      <c r="AI183" s="22"/>
    </row>
    <row r="184" spans="1:35" ht="12" customHeight="1">
      <c r="A184" s="98" t="str">
        <f t="array" ref="A184">IFERROR(INDEX('03.Muestra'!$B$8:$B$17,SMALL(IF("Página Web"='03.Muestra'!$D$8:$D$17,ROW('03.Muestra'!$B$8:$B$17)-MIN(ROW('03.Muestra'!$D$8:$D$17))+1,""),ROW()-174)),"")</f>
        <v/>
      </c>
      <c r="B184" s="129" t="str">
        <f t="array" ref="B184">IFERROR(INDEX('03.Muestra'!$C$8:$C$17,SMALL(IF("Página Web"='03.Muestra'!$D$8:$D$17,ROW('03.Muestra'!$C$8:$C$17)-MIN(ROW('03.Muestra'!$D$8:$D$17))+1,""),ROW()-174)),"")</f>
        <v/>
      </c>
      <c r="C184" s="129" t="str">
        <f t="array" ref="C184">IFERROR(INDEX('03.Muestra'!$F$8:$F$17,SMALL(IF("Página Web"='03.Muestra'!$D$8:$D$17,ROW('03.Muestra'!$F$8:$F$17)-MIN(ROW('03.Muestra'!$D$8:$D$17))+1,""),ROW()-174)),"")</f>
        <v/>
      </c>
      <c r="D184" s="103" t="str">
        <f t="shared" si="22"/>
        <v/>
      </c>
      <c r="E184" s="66" t="str">
        <f t="shared" si="23"/>
        <v/>
      </c>
      <c r="F184" s="18"/>
      <c r="G184" s="18"/>
      <c r="H184" s="18"/>
      <c r="I184" s="18"/>
      <c r="J184" s="18"/>
      <c r="K184" s="108"/>
      <c r="L184" s="18"/>
      <c r="M184" s="18"/>
      <c r="N184" s="18"/>
      <c r="O184" s="18"/>
      <c r="P184" s="18"/>
      <c r="Q184" s="18"/>
      <c r="R184" s="18"/>
      <c r="S184" s="18"/>
      <c r="T184" s="18"/>
      <c r="U184" s="18"/>
      <c r="V184" s="18"/>
      <c r="W184" s="18"/>
      <c r="X184" s="18"/>
      <c r="Y184" s="18"/>
      <c r="Z184" s="22"/>
      <c r="AA184" s="22"/>
      <c r="AB184" s="22"/>
      <c r="AC184" s="22"/>
      <c r="AD184" s="22"/>
      <c r="AE184" s="22"/>
      <c r="AF184" s="22"/>
      <c r="AG184" s="22"/>
      <c r="AH184" s="22"/>
      <c r="AI184" s="22"/>
    </row>
    <row r="185" spans="1:35" ht="12" customHeight="1">
      <c r="A185" s="63"/>
      <c r="B185" s="133"/>
      <c r="C185" s="133"/>
      <c r="D185" s="134"/>
      <c r="E185" s="66"/>
      <c r="F185" s="18"/>
      <c r="G185" s="18"/>
      <c r="H185" s="18"/>
      <c r="I185" s="18"/>
      <c r="J185" s="18"/>
      <c r="K185" s="108"/>
      <c r="L185" s="18"/>
      <c r="M185" s="18"/>
      <c r="N185" s="18"/>
      <c r="O185" s="18"/>
      <c r="P185" s="18"/>
      <c r="Q185" s="18"/>
      <c r="R185" s="18"/>
      <c r="S185" s="18"/>
      <c r="T185" s="18"/>
      <c r="U185" s="18"/>
      <c r="V185" s="18"/>
      <c r="W185" s="18"/>
      <c r="X185" s="18"/>
      <c r="Y185" s="18"/>
      <c r="Z185" s="22"/>
      <c r="AA185" s="22"/>
      <c r="AB185" s="22"/>
      <c r="AC185" s="22"/>
      <c r="AD185" s="22"/>
      <c r="AE185" s="22"/>
      <c r="AF185" s="22"/>
      <c r="AG185" s="22"/>
      <c r="AH185" s="22"/>
      <c r="AI185" s="22"/>
    </row>
    <row r="186" spans="1:35" ht="12" customHeight="1">
      <c r="A186" s="63"/>
      <c r="B186" s="133"/>
      <c r="C186" s="133"/>
      <c r="D186" s="134"/>
      <c r="E186" s="66"/>
      <c r="F186" s="18"/>
      <c r="G186" s="18"/>
      <c r="H186" s="18"/>
      <c r="I186" s="18"/>
      <c r="J186" s="18"/>
      <c r="K186" s="108"/>
      <c r="L186" s="18"/>
      <c r="M186" s="18"/>
      <c r="N186" s="18"/>
      <c r="O186" s="18"/>
      <c r="P186" s="18"/>
      <c r="Q186" s="18"/>
      <c r="R186" s="18"/>
      <c r="S186" s="18"/>
      <c r="T186" s="18"/>
      <c r="U186" s="18"/>
      <c r="V186" s="18"/>
      <c r="W186" s="18"/>
      <c r="X186" s="18"/>
      <c r="Y186" s="18"/>
      <c r="Z186" s="22"/>
      <c r="AA186" s="22"/>
      <c r="AB186" s="22"/>
      <c r="AC186" s="22"/>
      <c r="AD186" s="22"/>
      <c r="AE186" s="22"/>
      <c r="AF186" s="22"/>
      <c r="AG186" s="22"/>
      <c r="AH186" s="22"/>
      <c r="AI186" s="22"/>
    </row>
    <row r="187" spans="1:35" ht="12.75" customHeight="1">
      <c r="A187" s="111"/>
      <c r="B187" s="112"/>
      <c r="C187" s="111"/>
      <c r="D187" s="135"/>
      <c r="E187" s="66"/>
      <c r="F187" s="18"/>
      <c r="G187" s="18"/>
      <c r="H187" s="18"/>
      <c r="I187" s="18"/>
      <c r="J187" s="18"/>
      <c r="K187" s="108"/>
      <c r="L187" s="18"/>
      <c r="M187" s="18"/>
      <c r="N187" s="18"/>
      <c r="O187" s="18"/>
      <c r="P187" s="18"/>
      <c r="Q187" s="18"/>
      <c r="R187" s="18"/>
      <c r="S187" s="18"/>
      <c r="T187" s="18"/>
      <c r="U187" s="18"/>
      <c r="V187" s="18"/>
      <c r="W187" s="18"/>
      <c r="X187" s="18"/>
      <c r="Y187" s="18"/>
      <c r="Z187" s="22"/>
      <c r="AA187" s="22"/>
      <c r="AB187" s="22"/>
      <c r="AC187" s="22"/>
      <c r="AD187" s="22"/>
      <c r="AE187" s="22"/>
      <c r="AF187" s="22"/>
      <c r="AG187" s="22"/>
      <c r="AH187" s="22"/>
      <c r="AI187" s="22"/>
    </row>
    <row r="188" spans="1:35" ht="18" customHeight="1">
      <c r="A188" s="109"/>
      <c r="B188" s="109"/>
      <c r="C188" s="109"/>
      <c r="D188" s="136"/>
      <c r="E188" s="66"/>
      <c r="F188" s="92"/>
      <c r="G188" s="18"/>
      <c r="H188" s="18"/>
      <c r="I188" s="18"/>
      <c r="J188" s="18"/>
      <c r="K188" s="108"/>
      <c r="L188" s="18"/>
      <c r="M188" s="18"/>
      <c r="N188" s="18"/>
      <c r="O188" s="18"/>
      <c r="P188" s="18"/>
      <c r="Q188" s="18"/>
      <c r="R188" s="18"/>
      <c r="S188" s="18"/>
      <c r="T188" s="18"/>
      <c r="U188" s="18"/>
      <c r="V188" s="18"/>
      <c r="W188" s="18"/>
      <c r="X188" s="18"/>
      <c r="Y188" s="18"/>
      <c r="Z188" s="22"/>
      <c r="AA188" s="22"/>
      <c r="AB188" s="22"/>
      <c r="AC188" s="22"/>
      <c r="AD188" s="22"/>
      <c r="AE188" s="22"/>
      <c r="AF188" s="22"/>
      <c r="AG188" s="22"/>
      <c r="AH188" s="22"/>
      <c r="AI188" s="22"/>
    </row>
    <row r="189" spans="1:35" ht="12" customHeight="1">
      <c r="A189" s="22"/>
      <c r="B189" s="18"/>
      <c r="C189" s="18"/>
      <c r="D189" s="127"/>
      <c r="E189" s="66"/>
      <c r="F189" s="18"/>
      <c r="G189" s="18"/>
      <c r="H189" s="18"/>
      <c r="I189" s="18"/>
      <c r="J189" s="18"/>
      <c r="K189" s="108"/>
      <c r="L189" s="18"/>
      <c r="M189" s="18"/>
      <c r="N189" s="18"/>
      <c r="O189" s="18"/>
      <c r="P189" s="18"/>
      <c r="Q189" s="18"/>
      <c r="R189" s="18"/>
      <c r="S189" s="18"/>
      <c r="T189" s="18"/>
      <c r="U189" s="18"/>
      <c r="V189" s="18"/>
      <c r="W189" s="18"/>
      <c r="X189" s="18"/>
      <c r="Y189" s="18"/>
      <c r="Z189" s="22"/>
      <c r="AA189" s="22"/>
      <c r="AB189" s="22"/>
      <c r="AC189" s="22"/>
      <c r="AD189" s="22"/>
      <c r="AE189" s="22"/>
      <c r="AF189" s="22"/>
      <c r="AG189" s="22"/>
      <c r="AH189" s="22"/>
      <c r="AI189" s="22"/>
    </row>
    <row r="190" spans="1:35" ht="12" customHeight="1">
      <c r="A190" s="22"/>
      <c r="B190" s="18"/>
      <c r="C190" s="18"/>
      <c r="D190" s="127"/>
      <c r="E190" s="66"/>
      <c r="F190" s="18"/>
      <c r="G190" s="18"/>
      <c r="H190" s="18"/>
      <c r="I190" s="18"/>
      <c r="J190" s="18"/>
      <c r="K190" s="108"/>
      <c r="L190" s="18"/>
      <c r="M190" s="18"/>
      <c r="N190" s="18"/>
      <c r="O190" s="18"/>
      <c r="P190" s="18"/>
      <c r="Q190" s="18"/>
      <c r="R190" s="18"/>
      <c r="S190" s="18"/>
      <c r="T190" s="18"/>
      <c r="U190" s="18"/>
      <c r="V190" s="18"/>
      <c r="W190" s="18"/>
      <c r="X190" s="18"/>
      <c r="Y190" s="18"/>
      <c r="Z190" s="22"/>
      <c r="AA190" s="22"/>
      <c r="AB190" s="22"/>
      <c r="AC190" s="22"/>
      <c r="AD190" s="22"/>
      <c r="AE190" s="22"/>
      <c r="AF190" s="22"/>
      <c r="AG190" s="22"/>
      <c r="AH190" s="22"/>
      <c r="AI190" s="22"/>
    </row>
    <row r="191" spans="1:35" ht="32.25" customHeight="1">
      <c r="A191" s="94" t="s">
        <v>100</v>
      </c>
      <c r="B191" s="95" t="s">
        <v>86</v>
      </c>
      <c r="C191" s="96" t="s">
        <v>122</v>
      </c>
      <c r="D191" s="128" t="s">
        <v>106</v>
      </c>
      <c r="E191" s="114"/>
      <c r="F191" s="22"/>
      <c r="G191" s="22"/>
      <c r="H191" s="22"/>
      <c r="I191" s="22"/>
      <c r="J191" s="22"/>
      <c r="K191" s="108"/>
      <c r="L191" s="18"/>
      <c r="M191" s="18"/>
      <c r="N191" s="18"/>
      <c r="O191" s="18"/>
      <c r="P191" s="18"/>
      <c r="Q191" s="18"/>
      <c r="R191" s="18"/>
      <c r="S191" s="22"/>
      <c r="T191" s="18"/>
      <c r="U191" s="18"/>
      <c r="V191" s="18"/>
      <c r="W191" s="18"/>
      <c r="X191" s="18"/>
      <c r="Y191" s="18"/>
      <c r="Z191" s="22"/>
      <c r="AA191" s="22"/>
      <c r="AB191" s="22"/>
      <c r="AC191" s="22"/>
      <c r="AD191" s="22"/>
      <c r="AE191" s="22"/>
      <c r="AF191" s="22"/>
      <c r="AG191" s="22"/>
      <c r="AH191" s="22"/>
      <c r="AI191" s="22"/>
    </row>
    <row r="192" spans="1:35" ht="12" customHeight="1">
      <c r="A192" s="98">
        <f t="array" ref="A192">IFERROR(INDEX('03.Muestra'!$B$8:$B$17,SMALL(IF("Página Web"='03.Muestra'!$D$8:$D$17,ROW('03.Muestra'!$B$8:$B$17)-MIN(ROW('03.Muestra'!$D$8:$D$17))+1,""),ROW()-191)),"")</f>
        <v>1</v>
      </c>
      <c r="B192" s="129" t="str">
        <f t="array" ref="B192">IFERROR(INDEX('03.Muestra'!$C$8:$C$17,SMALL(IF("Página Web"='03.Muestra'!$D$8:$D$17,ROW('03.Muestra'!$C$8:$C$17)-MIN(ROW('03.Muestra'!$D$8:$D$17))+1,""),ROW()-191)),"")</f>
        <v>Home</v>
      </c>
      <c r="C192" s="130" t="str">
        <f t="array" ref="C192">IFERROR(INDEX('03.Muestra'!$F$8:$F$17,SMALL(IF("Página Web"='03.Muestra'!$D$8:$D$17,ROW('03.Muestra'!$F$8:$F$17)-MIN(ROW('03.Muestra'!$D$8:$D$17))+1,""),ROW()-191)),"")</f>
        <v>https://pigmentoayd.com/</v>
      </c>
      <c r="D192" s="103" t="str">
        <f t="shared" ref="D192:D201" si="24">IF(C192="","",$D$18)</f>
        <v>N/A</v>
      </c>
      <c r="E192" s="66" t="str">
        <f t="shared" ref="E192:E201" si="25">IF(D192&lt;&gt;"",IF(AND(B192&lt;&gt;"",C192&lt;&gt;""),"","ERR"),"")</f>
        <v/>
      </c>
      <c r="F192" s="104" t="s">
        <v>89</v>
      </c>
      <c r="G192" s="89" t="s">
        <v>98</v>
      </c>
      <c r="H192" s="84" t="s">
        <v>93</v>
      </c>
      <c r="I192" s="105" t="s">
        <v>91</v>
      </c>
      <c r="J192" s="106" t="s">
        <v>87</v>
      </c>
      <c r="K192" s="137" t="s">
        <v>97</v>
      </c>
      <c r="L192" s="18"/>
      <c r="M192" s="18"/>
      <c r="N192" s="18"/>
      <c r="O192" s="18"/>
      <c r="P192" s="18"/>
      <c r="Q192" s="18"/>
      <c r="R192" s="18"/>
      <c r="S192" s="22"/>
      <c r="T192" s="18"/>
      <c r="U192" s="18"/>
      <c r="V192" s="18"/>
      <c r="W192" s="18"/>
      <c r="X192" s="18"/>
      <c r="Y192" s="18"/>
      <c r="Z192" s="22"/>
      <c r="AA192" s="22"/>
      <c r="AB192" s="22"/>
      <c r="AC192" s="22"/>
      <c r="AD192" s="22"/>
      <c r="AE192" s="22"/>
      <c r="AF192" s="22"/>
      <c r="AG192" s="22"/>
      <c r="AH192" s="22"/>
      <c r="AI192" s="22"/>
    </row>
    <row r="193" spans="1:35" ht="12" customHeight="1">
      <c r="A193" s="98">
        <f t="array" ref="A193">IFERROR(INDEX('03.Muestra'!$B$8:$B$17,SMALL(IF("Página Web"='03.Muestra'!$D$8:$D$17,ROW('03.Muestra'!$B$8:$B$17)-MIN(ROW('03.Muestra'!$D$8:$D$17))+1,""),ROW()-191)),"")</f>
        <v>2</v>
      </c>
      <c r="B193" s="129" t="str">
        <f t="array" ref="B193">IFERROR(INDEX('03.Muestra'!$C$8:$C$17,SMALL(IF("Página Web"='03.Muestra'!$D$8:$D$17,ROW('03.Muestra'!$C$8:$C$17)-MIN(ROW('03.Muestra'!$D$8:$D$17))+1,""),ROW()-191)),"")</f>
        <v>Contacto</v>
      </c>
      <c r="C193" s="130" t="str">
        <f t="array" ref="C193">IFERROR(INDEX('03.Muestra'!$F$8:$F$17,SMALL(IF("Página Web"='03.Muestra'!$D$8:$D$17,ROW('03.Muestra'!$F$8:$F$17)-MIN(ROW('03.Muestra'!$D$8:$D$17))+1,""),ROW()-191)),"")</f>
        <v>https://pigmentoayd.com/contacto</v>
      </c>
      <c r="D193" s="103" t="str">
        <f t="shared" si="24"/>
        <v>N/A</v>
      </c>
      <c r="E193" s="66" t="str">
        <f t="shared" si="25"/>
        <v/>
      </c>
      <c r="F193" s="107">
        <f ca="1">COUNTIF($D192:INDIRECT("$D" &amp;  SUM(ROW()-1,'03.Muestra'!$D$20)-1),F192)</f>
        <v>0</v>
      </c>
      <c r="G193" s="107">
        <f ca="1">COUNTIF($D192:INDIRECT("$D" &amp;  SUM(ROW()-1,'03.Muestra'!$D$20)-1),G192)</f>
        <v>0</v>
      </c>
      <c r="H193" s="107">
        <f ca="1">COUNTIF($D192:INDIRECT("$D" &amp;  SUM(ROW()-1,'03.Muestra'!$D$20)-1),H192)</f>
        <v>3</v>
      </c>
      <c r="I193" s="107">
        <f ca="1">COUNTIF($D192:INDIRECT("$D" &amp;  SUM(ROW()-1,'03.Muestra'!$D$20)-1),I192)</f>
        <v>0</v>
      </c>
      <c r="J193" s="107">
        <f ca="1">COUNTIF($D192:INDIRECT("$D" &amp;  SUM(ROW()-1,'03.Muestra'!$D$20)-1),J192)</f>
        <v>0</v>
      </c>
      <c r="K193" s="138">
        <f ca="1">IF(COUNTIF('03.Muestra'!$D$8:$D$17,"Página Web")=0,0,COUNTBLANK($D192:INDIRECT("$D" &amp;  SUM(ROW()-1,COUNTIF('03.Muestra'!$D$8:$D$17,"Página Web"))-1)))</f>
        <v>0</v>
      </c>
      <c r="L193" s="18"/>
      <c r="M193" s="18"/>
      <c r="N193" s="18"/>
      <c r="O193" s="18"/>
      <c r="P193" s="18"/>
      <c r="Q193" s="18"/>
      <c r="R193" s="18"/>
      <c r="S193" s="22"/>
      <c r="T193" s="18"/>
      <c r="U193" s="18"/>
      <c r="V193" s="18"/>
      <c r="W193" s="18"/>
      <c r="X193" s="18"/>
      <c r="Y193" s="18"/>
      <c r="Z193" s="22"/>
      <c r="AA193" s="22"/>
      <c r="AB193" s="22"/>
      <c r="AC193" s="22"/>
      <c r="AD193" s="22"/>
      <c r="AE193" s="22"/>
      <c r="AF193" s="22"/>
      <c r="AG193" s="22"/>
      <c r="AH193" s="22"/>
      <c r="AI193" s="22"/>
    </row>
    <row r="194" spans="1:35" ht="12" customHeight="1">
      <c r="A194" s="98">
        <f t="array" ref="A194">IFERROR(INDEX('03.Muestra'!$B$8:$B$17,SMALL(IF("Página Web"='03.Muestra'!$D$8:$D$17,ROW('03.Muestra'!$B$8:$B$17)-MIN(ROW('03.Muestra'!$D$8:$D$17))+1,""),ROW()-191)),"")</f>
        <v>3</v>
      </c>
      <c r="B194" s="129" t="str">
        <f t="array" ref="B194">IFERROR(INDEX('03.Muestra'!$C$8:$C$17,SMALL(IF("Página Web"='03.Muestra'!$D$8:$D$17,ROW('03.Muestra'!$C$8:$C$17)-MIN(ROW('03.Muestra'!$D$8:$D$17))+1,""),ROW()-191)),"")</f>
        <v>Servicios</v>
      </c>
      <c r="C194" s="130" t="str">
        <f t="array" ref="C194">IFERROR(INDEX('03.Muestra'!$F$8:$F$17,SMALL(IF("Página Web"='03.Muestra'!$D$8:$D$17,ROW('03.Muestra'!$F$8:$F$17)-MIN(ROW('03.Muestra'!$D$8:$D$17))+1,""),ROW()-191)),"")</f>
        <v>https://pigmentoayd.com/servicios</v>
      </c>
      <c r="D194" s="103" t="str">
        <f t="shared" si="24"/>
        <v>N/A</v>
      </c>
      <c r="E194" s="66" t="str">
        <f t="shared" si="25"/>
        <v/>
      </c>
      <c r="F194" s="22"/>
      <c r="G194" s="18"/>
      <c r="H194" s="18"/>
      <c r="I194" s="18"/>
      <c r="J194" s="18"/>
      <c r="K194" s="108"/>
      <c r="L194" s="18"/>
      <c r="M194" s="18"/>
      <c r="N194" s="18"/>
      <c r="O194" s="18"/>
      <c r="P194" s="18"/>
      <c r="Q194" s="18"/>
      <c r="R194" s="18"/>
      <c r="S194" s="22"/>
      <c r="T194" s="18"/>
      <c r="U194" s="18"/>
      <c r="V194" s="18"/>
      <c r="W194" s="18"/>
      <c r="X194" s="18"/>
      <c r="Y194" s="18"/>
      <c r="Z194" s="22"/>
      <c r="AA194" s="22"/>
      <c r="AB194" s="22"/>
      <c r="AC194" s="22"/>
      <c r="AD194" s="22"/>
      <c r="AE194" s="22"/>
      <c r="AF194" s="22"/>
      <c r="AG194" s="22"/>
      <c r="AH194" s="22"/>
      <c r="AI194" s="22"/>
    </row>
    <row r="195" spans="1:35" ht="12" customHeight="1">
      <c r="A195" s="98" t="str">
        <f t="array" ref="A195">IFERROR(INDEX('03.Muestra'!$B$8:$B$17,SMALL(IF("Página Web"='03.Muestra'!$D$8:$D$17,ROW('03.Muestra'!$B$8:$B$17)-MIN(ROW('03.Muestra'!$D$8:$D$17))+1,""),ROW()-191)),"")</f>
        <v/>
      </c>
      <c r="B195" s="129" t="str">
        <f t="array" ref="B195">IFERROR(INDEX('03.Muestra'!$C$8:$C$17,SMALL(IF("Página Web"='03.Muestra'!$D$8:$D$17,ROW('03.Muestra'!$C$8:$C$17)-MIN(ROW('03.Muestra'!$D$8:$D$17))+1,""),ROW()-191)),"")</f>
        <v/>
      </c>
      <c r="C195" s="129" t="str">
        <f t="array" ref="C195">IFERROR(INDEX('03.Muestra'!$F$8:$F$17,SMALL(IF("Página Web"='03.Muestra'!$D$8:$D$17,ROW('03.Muestra'!$F$8:$F$17)-MIN(ROW('03.Muestra'!$D$8:$D$17))+1,""),ROW()-191)),"")</f>
        <v/>
      </c>
      <c r="D195" s="103" t="str">
        <f t="shared" si="24"/>
        <v/>
      </c>
      <c r="E195" s="66" t="str">
        <f t="shared" si="25"/>
        <v/>
      </c>
      <c r="F195" s="22"/>
      <c r="G195" s="18"/>
      <c r="H195" s="18"/>
      <c r="I195" s="18"/>
      <c r="J195" s="18"/>
      <c r="K195" s="108"/>
      <c r="L195" s="18"/>
      <c r="M195" s="18"/>
      <c r="N195" s="18"/>
      <c r="O195" s="18"/>
      <c r="P195" s="18"/>
      <c r="Q195" s="18"/>
      <c r="R195" s="18"/>
      <c r="S195" s="22"/>
      <c r="T195" s="18"/>
      <c r="U195" s="18"/>
      <c r="V195" s="18"/>
      <c r="W195" s="18"/>
      <c r="X195" s="18"/>
      <c r="Y195" s="18"/>
      <c r="Z195" s="22"/>
      <c r="AA195" s="22"/>
      <c r="AB195" s="22"/>
      <c r="AC195" s="22"/>
      <c r="AD195" s="22"/>
      <c r="AE195" s="22"/>
      <c r="AF195" s="22"/>
      <c r="AG195" s="22"/>
      <c r="AH195" s="22"/>
      <c r="AI195" s="22"/>
    </row>
    <row r="196" spans="1:35" ht="12" customHeight="1">
      <c r="A196" s="98" t="str">
        <f t="array" ref="A196">IFERROR(INDEX('03.Muestra'!$B$8:$B$17,SMALL(IF("Página Web"='03.Muestra'!$D$8:$D$17,ROW('03.Muestra'!$B$8:$B$17)-MIN(ROW('03.Muestra'!$D$8:$D$17))+1,""),ROW()-191)),"")</f>
        <v/>
      </c>
      <c r="B196" s="129" t="str">
        <f t="array" ref="B196">IFERROR(INDEX('03.Muestra'!$C$8:$C$17,SMALL(IF("Página Web"='03.Muestra'!$D$8:$D$17,ROW('03.Muestra'!$C$8:$C$17)-MIN(ROW('03.Muestra'!$D$8:$D$17))+1,""),ROW()-191)),"")</f>
        <v/>
      </c>
      <c r="C196" s="129" t="str">
        <f t="array" ref="C196">IFERROR(INDEX('03.Muestra'!$F$8:$F$17,SMALL(IF("Página Web"='03.Muestra'!$D$8:$D$17,ROW('03.Muestra'!$F$8:$F$17)-MIN(ROW('03.Muestra'!$D$8:$D$17))+1,""),ROW()-191)),"")</f>
        <v/>
      </c>
      <c r="D196" s="103" t="str">
        <f t="shared" si="24"/>
        <v/>
      </c>
      <c r="E196" s="66" t="str">
        <f t="shared" si="25"/>
        <v/>
      </c>
      <c r="F196" s="22"/>
      <c r="G196" s="18"/>
      <c r="H196" s="18"/>
      <c r="I196" s="18"/>
      <c r="J196" s="18"/>
      <c r="K196" s="108"/>
      <c r="L196" s="18"/>
      <c r="M196" s="18"/>
      <c r="N196" s="18"/>
      <c r="O196" s="18"/>
      <c r="P196" s="18"/>
      <c r="Q196" s="18"/>
      <c r="R196" s="18"/>
      <c r="S196" s="22"/>
      <c r="T196" s="18"/>
      <c r="U196" s="18"/>
      <c r="V196" s="18"/>
      <c r="W196" s="18"/>
      <c r="X196" s="18"/>
      <c r="Y196" s="18"/>
      <c r="Z196" s="22"/>
      <c r="AA196" s="22"/>
      <c r="AB196" s="22"/>
      <c r="AC196" s="22"/>
      <c r="AD196" s="22"/>
      <c r="AE196" s="22"/>
      <c r="AF196" s="22"/>
      <c r="AG196" s="22"/>
      <c r="AH196" s="22"/>
      <c r="AI196" s="22"/>
    </row>
    <row r="197" spans="1:35" ht="12" customHeight="1">
      <c r="A197" s="98" t="str">
        <f t="array" ref="A197">IFERROR(INDEX('03.Muestra'!$B$8:$B$17,SMALL(IF("Página Web"='03.Muestra'!$D$8:$D$17,ROW('03.Muestra'!$B$8:$B$17)-MIN(ROW('03.Muestra'!$D$8:$D$17))+1,""),ROW()-191)),"")</f>
        <v/>
      </c>
      <c r="B197" s="129" t="str">
        <f t="array" ref="B197">IFERROR(INDEX('03.Muestra'!$C$8:$C$17,SMALL(IF("Página Web"='03.Muestra'!$D$8:$D$17,ROW('03.Muestra'!$C$8:$C$17)-MIN(ROW('03.Muestra'!$D$8:$D$17))+1,""),ROW()-191)),"")</f>
        <v/>
      </c>
      <c r="C197" s="129" t="str">
        <f t="array" ref="C197">IFERROR(INDEX('03.Muestra'!$F$8:$F$17,SMALL(IF("Página Web"='03.Muestra'!$D$8:$D$17,ROW('03.Muestra'!$F$8:$F$17)-MIN(ROW('03.Muestra'!$D$8:$D$17))+1,""),ROW()-191)),"")</f>
        <v/>
      </c>
      <c r="D197" s="103" t="str">
        <f t="shared" si="24"/>
        <v/>
      </c>
      <c r="E197" s="66" t="str">
        <f t="shared" si="25"/>
        <v/>
      </c>
      <c r="F197" s="22"/>
      <c r="G197" s="18"/>
      <c r="H197" s="18"/>
      <c r="I197" s="18"/>
      <c r="J197" s="18"/>
      <c r="K197" s="108"/>
      <c r="L197" s="18"/>
      <c r="M197" s="18"/>
      <c r="N197" s="18"/>
      <c r="O197" s="18"/>
      <c r="P197" s="18"/>
      <c r="Q197" s="18"/>
      <c r="R197" s="18"/>
      <c r="S197" s="22"/>
      <c r="T197" s="18"/>
      <c r="U197" s="18"/>
      <c r="V197" s="18"/>
      <c r="W197" s="18"/>
      <c r="X197" s="18"/>
      <c r="Y197" s="18"/>
      <c r="Z197" s="22"/>
      <c r="AA197" s="22"/>
      <c r="AB197" s="22"/>
      <c r="AC197" s="22"/>
      <c r="AD197" s="22"/>
      <c r="AE197" s="22"/>
      <c r="AF197" s="22"/>
      <c r="AG197" s="22"/>
      <c r="AH197" s="22"/>
      <c r="AI197" s="22"/>
    </row>
    <row r="198" spans="1:35" ht="12" customHeight="1">
      <c r="A198" s="98" t="str">
        <f t="array" ref="A198">IFERROR(INDEX('03.Muestra'!$B$8:$B$17,SMALL(IF("Página Web"='03.Muestra'!$D$8:$D$17,ROW('03.Muestra'!$B$8:$B$17)-MIN(ROW('03.Muestra'!$D$8:$D$17))+1,""),ROW()-191)),"")</f>
        <v/>
      </c>
      <c r="B198" s="129" t="str">
        <f t="array" ref="B198">IFERROR(INDEX('03.Muestra'!$C$8:$C$17,SMALL(IF("Página Web"='03.Muestra'!$D$8:$D$17,ROW('03.Muestra'!$C$8:$C$17)-MIN(ROW('03.Muestra'!$D$8:$D$17))+1,""),ROW()-191)),"")</f>
        <v/>
      </c>
      <c r="C198" s="129" t="str">
        <f t="array" ref="C198">IFERROR(INDEX('03.Muestra'!$F$8:$F$17,SMALL(IF("Página Web"='03.Muestra'!$D$8:$D$17,ROW('03.Muestra'!$F$8:$F$17)-MIN(ROW('03.Muestra'!$D$8:$D$17))+1,""),ROW()-191)),"")</f>
        <v/>
      </c>
      <c r="D198" s="103" t="str">
        <f t="shared" si="24"/>
        <v/>
      </c>
      <c r="E198" s="66" t="str">
        <f t="shared" si="25"/>
        <v/>
      </c>
      <c r="F198" s="18"/>
      <c r="G198" s="18"/>
      <c r="H198" s="18"/>
      <c r="I198" s="18"/>
      <c r="J198" s="18"/>
      <c r="K198" s="108"/>
      <c r="L198" s="18"/>
      <c r="M198" s="18"/>
      <c r="N198" s="18"/>
      <c r="O198" s="18"/>
      <c r="P198" s="18"/>
      <c r="Q198" s="18"/>
      <c r="R198" s="18"/>
      <c r="S198" s="18"/>
      <c r="T198" s="18"/>
      <c r="U198" s="18"/>
      <c r="V198" s="18"/>
      <c r="W198" s="18"/>
      <c r="X198" s="18"/>
      <c r="Y198" s="18"/>
      <c r="Z198" s="22"/>
      <c r="AA198" s="22"/>
      <c r="AB198" s="22"/>
      <c r="AC198" s="22"/>
      <c r="AD198" s="22"/>
      <c r="AE198" s="22"/>
      <c r="AF198" s="22"/>
      <c r="AG198" s="22"/>
      <c r="AH198" s="22"/>
      <c r="AI198" s="22"/>
    </row>
    <row r="199" spans="1:35" ht="12" customHeight="1">
      <c r="A199" s="98" t="str">
        <f t="array" ref="A199">IFERROR(INDEX('03.Muestra'!$B$8:$B$17,SMALL(IF("Página Web"='03.Muestra'!$D$8:$D$17,ROW('03.Muestra'!$B$8:$B$17)-MIN(ROW('03.Muestra'!$D$8:$D$17))+1,""),ROW()-191)),"")</f>
        <v/>
      </c>
      <c r="B199" s="129" t="str">
        <f t="array" ref="B199">IFERROR(INDEX('03.Muestra'!$C$8:$C$17,SMALL(IF("Página Web"='03.Muestra'!$D$8:$D$17,ROW('03.Muestra'!$C$8:$C$17)-MIN(ROW('03.Muestra'!$D$8:$D$17))+1,""),ROW()-191)),"")</f>
        <v/>
      </c>
      <c r="C199" s="129" t="str">
        <f t="array" ref="C199">IFERROR(INDEX('03.Muestra'!$F$8:$F$17,SMALL(IF("Página Web"='03.Muestra'!$D$8:$D$17,ROW('03.Muestra'!$F$8:$F$17)-MIN(ROW('03.Muestra'!$D$8:$D$17))+1,""),ROW()-191)),"")</f>
        <v/>
      </c>
      <c r="D199" s="103" t="str">
        <f t="shared" si="24"/>
        <v/>
      </c>
      <c r="E199" s="66" t="str">
        <f t="shared" si="25"/>
        <v/>
      </c>
      <c r="F199" s="18"/>
      <c r="G199" s="18"/>
      <c r="H199" s="18"/>
      <c r="I199" s="18"/>
      <c r="J199" s="18"/>
      <c r="K199" s="108"/>
      <c r="L199" s="18"/>
      <c r="M199" s="18"/>
      <c r="N199" s="18"/>
      <c r="O199" s="18"/>
      <c r="P199" s="18"/>
      <c r="Q199" s="18"/>
      <c r="R199" s="18"/>
      <c r="S199" s="18"/>
      <c r="T199" s="18"/>
      <c r="U199" s="18"/>
      <c r="V199" s="18"/>
      <c r="W199" s="18"/>
      <c r="X199" s="18"/>
      <c r="Y199" s="18"/>
      <c r="Z199" s="22"/>
      <c r="AA199" s="22"/>
      <c r="AB199" s="22"/>
      <c r="AC199" s="22"/>
      <c r="AD199" s="22"/>
      <c r="AE199" s="22"/>
      <c r="AF199" s="22"/>
      <c r="AG199" s="22"/>
      <c r="AH199" s="22"/>
      <c r="AI199" s="22"/>
    </row>
    <row r="200" spans="1:35" ht="12" customHeight="1">
      <c r="A200" s="98" t="str">
        <f t="array" ref="A200">IFERROR(INDEX('03.Muestra'!$B$8:$B$17,SMALL(IF("Página Web"='03.Muestra'!$D$8:$D$17,ROW('03.Muestra'!$B$8:$B$17)-MIN(ROW('03.Muestra'!$D$8:$D$17))+1,""),ROW()-191)),"")</f>
        <v/>
      </c>
      <c r="B200" s="129" t="str">
        <f t="array" ref="B200">IFERROR(INDEX('03.Muestra'!$C$8:$C$17,SMALL(IF("Página Web"='03.Muestra'!$D$8:$D$17,ROW('03.Muestra'!$C$8:$C$17)-MIN(ROW('03.Muestra'!$D$8:$D$17))+1,""),ROW()-191)),"")</f>
        <v/>
      </c>
      <c r="C200" s="129" t="str">
        <f t="array" ref="C200">IFERROR(INDEX('03.Muestra'!$F$8:$F$17,SMALL(IF("Página Web"='03.Muestra'!$D$8:$D$17,ROW('03.Muestra'!$F$8:$F$17)-MIN(ROW('03.Muestra'!$D$8:$D$17))+1,""),ROW()-191)),"")</f>
        <v/>
      </c>
      <c r="D200" s="103" t="str">
        <f t="shared" si="24"/>
        <v/>
      </c>
      <c r="E200" s="66" t="str">
        <f t="shared" si="25"/>
        <v/>
      </c>
      <c r="F200" s="18"/>
      <c r="G200" s="18"/>
      <c r="H200" s="18"/>
      <c r="I200" s="18"/>
      <c r="J200" s="18"/>
      <c r="K200" s="108"/>
      <c r="L200" s="18"/>
      <c r="M200" s="18"/>
      <c r="N200" s="18"/>
      <c r="O200" s="18"/>
      <c r="P200" s="18"/>
      <c r="Q200" s="18"/>
      <c r="R200" s="18"/>
      <c r="S200" s="18"/>
      <c r="T200" s="18"/>
      <c r="U200" s="18"/>
      <c r="V200" s="18"/>
      <c r="W200" s="18"/>
      <c r="X200" s="18"/>
      <c r="Y200" s="18"/>
      <c r="Z200" s="22"/>
      <c r="AA200" s="22"/>
      <c r="AB200" s="22"/>
      <c r="AC200" s="22"/>
      <c r="AD200" s="22"/>
      <c r="AE200" s="22"/>
      <c r="AF200" s="22"/>
      <c r="AG200" s="22"/>
      <c r="AH200" s="22"/>
      <c r="AI200" s="22"/>
    </row>
    <row r="201" spans="1:35" ht="12" customHeight="1">
      <c r="A201" s="98" t="str">
        <f t="array" ref="A201">IFERROR(INDEX('03.Muestra'!$B$8:$B$17,SMALL(IF("Página Web"='03.Muestra'!$D$8:$D$17,ROW('03.Muestra'!$B$8:$B$17)-MIN(ROW('03.Muestra'!$D$8:$D$17))+1,""),ROW()-191)),"")</f>
        <v/>
      </c>
      <c r="B201" s="129" t="str">
        <f t="array" ref="B201">IFERROR(INDEX('03.Muestra'!$C$8:$C$17,SMALL(IF("Página Web"='03.Muestra'!$D$8:$D$17,ROW('03.Muestra'!$C$8:$C$17)-MIN(ROW('03.Muestra'!$D$8:$D$17))+1,""),ROW()-191)),"")</f>
        <v/>
      </c>
      <c r="C201" s="129" t="str">
        <f t="array" ref="C201">IFERROR(INDEX('03.Muestra'!$F$8:$F$17,SMALL(IF("Página Web"='03.Muestra'!$D$8:$D$17,ROW('03.Muestra'!$F$8:$F$17)-MIN(ROW('03.Muestra'!$D$8:$D$17))+1,""),ROW()-191)),"")</f>
        <v/>
      </c>
      <c r="D201" s="103" t="str">
        <f t="shared" si="24"/>
        <v/>
      </c>
      <c r="E201" s="66" t="str">
        <f t="shared" si="25"/>
        <v/>
      </c>
      <c r="F201" s="18"/>
      <c r="G201" s="18"/>
      <c r="H201" s="18"/>
      <c r="I201" s="18"/>
      <c r="J201" s="18"/>
      <c r="K201" s="108"/>
      <c r="L201" s="18"/>
      <c r="M201" s="18"/>
      <c r="N201" s="18"/>
      <c r="O201" s="18"/>
      <c r="P201" s="18"/>
      <c r="Q201" s="18"/>
      <c r="R201" s="18"/>
      <c r="S201" s="18"/>
      <c r="T201" s="18"/>
      <c r="U201" s="18"/>
      <c r="V201" s="18"/>
      <c r="W201" s="18"/>
      <c r="X201" s="18"/>
      <c r="Y201" s="18"/>
      <c r="Z201" s="22"/>
      <c r="AA201" s="22"/>
      <c r="AB201" s="22"/>
      <c r="AC201" s="22"/>
      <c r="AD201" s="22"/>
      <c r="AE201" s="22"/>
      <c r="AF201" s="22"/>
      <c r="AG201" s="22"/>
      <c r="AH201" s="22"/>
      <c r="AI201" s="22"/>
    </row>
    <row r="202" spans="1:35" ht="12" customHeight="1">
      <c r="A202" s="63"/>
      <c r="B202" s="133"/>
      <c r="C202" s="133"/>
      <c r="D202" s="134"/>
      <c r="E202" s="66"/>
      <c r="F202" s="18"/>
      <c r="G202" s="18"/>
      <c r="H202" s="18"/>
      <c r="I202" s="18"/>
      <c r="J202" s="18"/>
      <c r="K202" s="108"/>
      <c r="L202" s="18"/>
      <c r="M202" s="18"/>
      <c r="N202" s="18"/>
      <c r="O202" s="18"/>
      <c r="P202" s="18"/>
      <c r="Q202" s="18"/>
      <c r="R202" s="18"/>
      <c r="S202" s="18"/>
      <c r="T202" s="18"/>
      <c r="U202" s="18"/>
      <c r="V202" s="18"/>
      <c r="W202" s="18"/>
      <c r="X202" s="18"/>
      <c r="Y202" s="18"/>
      <c r="Z202" s="22"/>
      <c r="AA202" s="22"/>
      <c r="AB202" s="22"/>
      <c r="AC202" s="22"/>
      <c r="AD202" s="22"/>
      <c r="AE202" s="22"/>
      <c r="AF202" s="22"/>
      <c r="AG202" s="22"/>
      <c r="AH202" s="22"/>
      <c r="AI202" s="22"/>
    </row>
    <row r="203" spans="1:35" ht="12" customHeight="1">
      <c r="A203" s="63"/>
      <c r="B203" s="133"/>
      <c r="C203" s="133"/>
      <c r="D203" s="134"/>
      <c r="E203" s="66"/>
      <c r="F203" s="18"/>
      <c r="G203" s="18"/>
      <c r="H203" s="18"/>
      <c r="I203" s="18"/>
      <c r="J203" s="18"/>
      <c r="K203" s="108"/>
      <c r="L203" s="18"/>
      <c r="M203" s="18"/>
      <c r="N203" s="18"/>
      <c r="O203" s="18"/>
      <c r="P203" s="18"/>
      <c r="Q203" s="18"/>
      <c r="R203" s="18"/>
      <c r="S203" s="18"/>
      <c r="T203" s="18"/>
      <c r="U203" s="18"/>
      <c r="V203" s="18"/>
      <c r="W203" s="18"/>
      <c r="X203" s="18"/>
      <c r="Y203" s="18"/>
      <c r="Z203" s="22"/>
      <c r="AA203" s="22"/>
      <c r="AB203" s="22"/>
      <c r="AC203" s="22"/>
      <c r="AD203" s="22"/>
      <c r="AE203" s="22"/>
      <c r="AF203" s="22"/>
      <c r="AG203" s="22"/>
      <c r="AH203" s="22"/>
      <c r="AI203" s="22"/>
    </row>
    <row r="204" spans="1:35" ht="12.75" customHeight="1">
      <c r="A204" s="111"/>
      <c r="B204" s="112"/>
      <c r="C204" s="111"/>
      <c r="D204" s="135"/>
      <c r="E204" s="66"/>
      <c r="F204" s="18"/>
      <c r="G204" s="18"/>
      <c r="H204" s="18"/>
      <c r="I204" s="18"/>
      <c r="J204" s="18"/>
      <c r="K204" s="108"/>
      <c r="L204" s="18"/>
      <c r="M204" s="18"/>
      <c r="N204" s="18"/>
      <c r="O204" s="18"/>
      <c r="P204" s="18"/>
      <c r="Q204" s="18"/>
      <c r="R204" s="18"/>
      <c r="S204" s="18"/>
      <c r="T204" s="18"/>
      <c r="U204" s="18"/>
      <c r="V204" s="18"/>
      <c r="W204" s="18"/>
      <c r="X204" s="18"/>
      <c r="Y204" s="18"/>
      <c r="Z204" s="22"/>
      <c r="AA204" s="22"/>
      <c r="AB204" s="22"/>
      <c r="AC204" s="22"/>
      <c r="AD204" s="22"/>
      <c r="AE204" s="22"/>
      <c r="AF204" s="22"/>
      <c r="AG204" s="22"/>
      <c r="AH204" s="22"/>
      <c r="AI204" s="22"/>
    </row>
    <row r="205" spans="1:35" ht="16.5" customHeight="1">
      <c r="A205" s="109"/>
      <c r="B205" s="109"/>
      <c r="C205" s="109"/>
      <c r="D205" s="136"/>
      <c r="E205" s="66"/>
      <c r="F205" s="92"/>
      <c r="G205" s="18"/>
      <c r="H205" s="18"/>
      <c r="I205" s="18"/>
      <c r="J205" s="18"/>
      <c r="K205" s="108"/>
      <c r="L205" s="18"/>
      <c r="M205" s="18"/>
      <c r="N205" s="18"/>
      <c r="O205" s="18"/>
      <c r="P205" s="18"/>
      <c r="Q205" s="18"/>
      <c r="R205" s="18"/>
      <c r="S205" s="18"/>
      <c r="T205" s="18"/>
      <c r="U205" s="18"/>
      <c r="V205" s="18"/>
      <c r="W205" s="18"/>
      <c r="X205" s="18"/>
      <c r="Y205" s="18"/>
      <c r="Z205" s="22"/>
      <c r="AA205" s="22"/>
      <c r="AB205" s="22"/>
      <c r="AC205" s="22"/>
      <c r="AD205" s="22"/>
      <c r="AE205" s="22"/>
      <c r="AF205" s="22"/>
      <c r="AG205" s="22"/>
      <c r="AH205" s="22"/>
      <c r="AI205" s="22"/>
    </row>
    <row r="206" spans="1:35" ht="12" customHeight="1">
      <c r="A206" s="22"/>
      <c r="B206" s="18"/>
      <c r="C206" s="18"/>
      <c r="D206" s="127"/>
      <c r="E206" s="66"/>
      <c r="F206" s="18"/>
      <c r="G206" s="18"/>
      <c r="H206" s="18"/>
      <c r="I206" s="18"/>
      <c r="J206" s="18"/>
      <c r="K206" s="108"/>
      <c r="L206" s="18"/>
      <c r="M206" s="18"/>
      <c r="N206" s="18"/>
      <c r="O206" s="18"/>
      <c r="P206" s="18"/>
      <c r="Q206" s="18"/>
      <c r="R206" s="18"/>
      <c r="S206" s="18"/>
      <c r="T206" s="18"/>
      <c r="U206" s="18"/>
      <c r="V206" s="18"/>
      <c r="W206" s="18"/>
      <c r="X206" s="18"/>
      <c r="Y206" s="18"/>
      <c r="Z206" s="22"/>
      <c r="AA206" s="22"/>
      <c r="AB206" s="22"/>
      <c r="AC206" s="22"/>
      <c r="AD206" s="22"/>
      <c r="AE206" s="22"/>
      <c r="AF206" s="22"/>
      <c r="AG206" s="22"/>
      <c r="AH206" s="22"/>
      <c r="AI206" s="22"/>
    </row>
    <row r="207" spans="1:35" ht="12" customHeight="1">
      <c r="A207" s="22"/>
      <c r="B207" s="18"/>
      <c r="C207" s="18"/>
      <c r="D207" s="127"/>
      <c r="E207" s="100"/>
      <c r="F207" s="18"/>
      <c r="G207" s="18"/>
      <c r="H207" s="18"/>
      <c r="I207" s="18"/>
      <c r="J207" s="18"/>
      <c r="K207" s="108"/>
      <c r="L207" s="18"/>
      <c r="M207" s="18"/>
      <c r="N207" s="18"/>
      <c r="O207" s="18"/>
      <c r="P207" s="18"/>
      <c r="Q207" s="18"/>
      <c r="R207" s="18"/>
      <c r="S207" s="18"/>
      <c r="T207" s="18"/>
      <c r="U207" s="18"/>
      <c r="V207" s="18"/>
      <c r="W207" s="18"/>
      <c r="X207" s="18"/>
      <c r="Y207" s="18"/>
      <c r="Z207" s="22"/>
      <c r="AA207" s="22"/>
      <c r="AB207" s="22"/>
      <c r="AC207" s="22"/>
      <c r="AD207" s="22"/>
      <c r="AE207" s="22"/>
      <c r="AF207" s="22"/>
      <c r="AG207" s="22"/>
      <c r="AH207" s="22"/>
      <c r="AI207" s="22"/>
    </row>
    <row r="208" spans="1:35" ht="32.25" customHeight="1">
      <c r="A208" s="94" t="s">
        <v>100</v>
      </c>
      <c r="B208" s="95" t="s">
        <v>86</v>
      </c>
      <c r="C208" s="96" t="s">
        <v>123</v>
      </c>
      <c r="D208" s="128" t="s">
        <v>106</v>
      </c>
      <c r="E208" s="114"/>
      <c r="F208" s="22"/>
      <c r="G208" s="22"/>
      <c r="H208" s="22"/>
      <c r="I208" s="22"/>
      <c r="J208" s="22"/>
      <c r="K208" s="108"/>
      <c r="L208" s="18"/>
      <c r="M208" s="18"/>
      <c r="N208" s="18"/>
      <c r="O208" s="18"/>
      <c r="P208" s="18"/>
      <c r="Q208" s="18"/>
      <c r="R208" s="18"/>
      <c r="S208" s="18"/>
      <c r="T208" s="18"/>
      <c r="U208" s="18"/>
      <c r="V208" s="18"/>
      <c r="W208" s="18"/>
      <c r="X208" s="18"/>
      <c r="Y208" s="18"/>
      <c r="Z208" s="22"/>
      <c r="AA208" s="22"/>
      <c r="AB208" s="22"/>
      <c r="AC208" s="22"/>
      <c r="AD208" s="22"/>
      <c r="AE208" s="22"/>
      <c r="AF208" s="22"/>
      <c r="AG208" s="22"/>
      <c r="AH208" s="22"/>
      <c r="AI208" s="22"/>
    </row>
    <row r="209" spans="1:35" ht="12" customHeight="1">
      <c r="A209" s="98">
        <f t="array" ref="A209">IFERROR(INDEX('03.Muestra'!$B$8:$B$17,SMALL(IF("Página Web"='03.Muestra'!$D$8:$D$17,ROW('03.Muestra'!$B$8:$B$17)-MIN(ROW('03.Muestra'!$D$8:$D$17))+1,""),ROW()-208)),"")</f>
        <v>1</v>
      </c>
      <c r="B209" s="129" t="str">
        <f t="array" ref="B209">IFERROR(INDEX('03.Muestra'!$C$8:$C$17,SMALL(IF("Página Web"='03.Muestra'!$D$8:$D$17,ROW('03.Muestra'!$C$8:$C$17)-MIN(ROW('03.Muestra'!$D$8:$D$17))+1,""),ROW()-208)),"")</f>
        <v>Home</v>
      </c>
      <c r="C209" s="130" t="str">
        <f t="array" ref="C209">IFERROR(INDEX('03.Muestra'!$F$8:$F$17,SMALL(IF("Página Web"='03.Muestra'!$D$8:$D$17,ROW('03.Muestra'!$F$8:$F$17)-MIN(ROW('03.Muestra'!$D$8:$D$17))+1,""),ROW()-208)),"")</f>
        <v>https://pigmentoayd.com/</v>
      </c>
      <c r="D209" s="103" t="str">
        <f t="shared" ref="D209:D218" si="26">IF(C209="","",$D$18)</f>
        <v>N/A</v>
      </c>
      <c r="E209" s="66" t="str">
        <f t="shared" ref="E209:E218" si="27">IF(D209&lt;&gt;"",IF(AND(B209&lt;&gt;"",C209&lt;&gt;""),"","ERR"),"")</f>
        <v/>
      </c>
      <c r="F209" s="104" t="s">
        <v>89</v>
      </c>
      <c r="G209" s="89" t="s">
        <v>98</v>
      </c>
      <c r="H209" s="84" t="s">
        <v>93</v>
      </c>
      <c r="I209" s="105" t="s">
        <v>91</v>
      </c>
      <c r="J209" s="106" t="s">
        <v>87</v>
      </c>
      <c r="K209" s="137" t="s">
        <v>97</v>
      </c>
      <c r="L209" s="18"/>
      <c r="M209" s="18"/>
      <c r="N209" s="18"/>
      <c r="O209" s="18"/>
      <c r="P209" s="18"/>
      <c r="Q209" s="18"/>
      <c r="R209" s="18"/>
      <c r="S209" s="18"/>
      <c r="T209" s="18"/>
      <c r="U209" s="18"/>
      <c r="V209" s="18"/>
      <c r="W209" s="18"/>
      <c r="X209" s="18"/>
      <c r="Y209" s="18"/>
      <c r="Z209" s="22"/>
      <c r="AA209" s="22"/>
      <c r="AB209" s="22"/>
      <c r="AC209" s="22"/>
      <c r="AD209" s="22"/>
      <c r="AE209" s="22"/>
      <c r="AF209" s="22"/>
      <c r="AG209" s="22"/>
      <c r="AH209" s="22"/>
      <c r="AI209" s="22"/>
    </row>
    <row r="210" spans="1:35" ht="12" customHeight="1">
      <c r="A210" s="98">
        <f t="array" ref="A210">IFERROR(INDEX('03.Muestra'!$B$8:$B$17,SMALL(IF("Página Web"='03.Muestra'!$D$8:$D$17,ROW('03.Muestra'!$B$8:$B$17)-MIN(ROW('03.Muestra'!$D$8:$D$17))+1,""),ROW()-208)),"")</f>
        <v>2</v>
      </c>
      <c r="B210" s="129" t="str">
        <f t="array" ref="B210">IFERROR(INDEX('03.Muestra'!$C$8:$C$17,SMALL(IF("Página Web"='03.Muestra'!$D$8:$D$17,ROW('03.Muestra'!$C$8:$C$17)-MIN(ROW('03.Muestra'!$D$8:$D$17))+1,""),ROW()-208)),"")</f>
        <v>Contacto</v>
      </c>
      <c r="C210" s="130" t="str">
        <f t="array" ref="C210">IFERROR(INDEX('03.Muestra'!$F$8:$F$17,SMALL(IF("Página Web"='03.Muestra'!$D$8:$D$17,ROW('03.Muestra'!$F$8:$F$17)-MIN(ROW('03.Muestra'!$D$8:$D$17))+1,""),ROW()-208)),"")</f>
        <v>https://pigmentoayd.com/contacto</v>
      </c>
      <c r="D210" s="103" t="str">
        <f t="shared" si="26"/>
        <v>N/A</v>
      </c>
      <c r="E210" s="66" t="str">
        <f t="shared" si="27"/>
        <v/>
      </c>
      <c r="F210" s="107">
        <f ca="1">COUNTIF($D209:INDIRECT("$D" &amp;  SUM(ROW()-1,'03.Muestra'!$D$20)-1),F209)</f>
        <v>0</v>
      </c>
      <c r="G210" s="107">
        <f ca="1">COUNTIF($D209:INDIRECT("$D" &amp;  SUM(ROW()-1,'03.Muestra'!$D$20)-1),G209)</f>
        <v>0</v>
      </c>
      <c r="H210" s="107">
        <f ca="1">COUNTIF($D209:INDIRECT("$D" &amp;  SUM(ROW()-1,'03.Muestra'!$D$20)-1),H209)</f>
        <v>3</v>
      </c>
      <c r="I210" s="107">
        <f ca="1">COUNTIF($D209:INDIRECT("$D" &amp;  SUM(ROW()-1,'03.Muestra'!$D$20)-1),I209)</f>
        <v>0</v>
      </c>
      <c r="J210" s="107">
        <f ca="1">COUNTIF($D209:INDIRECT("$D" &amp;  SUM(ROW()-1,'03.Muestra'!$D$20)-1),J209)</f>
        <v>0</v>
      </c>
      <c r="K210" s="138">
        <f ca="1">IF(COUNTIF('03.Muestra'!$D$8:$D$17,"Página Web")=0,0,COUNTBLANK($D209:INDIRECT("$D" &amp;  SUM(ROW()-1,COUNTIF('03.Muestra'!$D$8:$D$17,"Página Web"))-1)))</f>
        <v>0</v>
      </c>
      <c r="L210" s="18"/>
      <c r="M210" s="18"/>
      <c r="N210" s="18"/>
      <c r="O210" s="18"/>
      <c r="P210" s="18"/>
      <c r="Q210" s="18"/>
      <c r="R210" s="18"/>
      <c r="S210" s="18"/>
      <c r="T210" s="18"/>
      <c r="U210" s="18"/>
      <c r="V210" s="18"/>
      <c r="W210" s="18"/>
      <c r="X210" s="18"/>
      <c r="Y210" s="18"/>
      <c r="Z210" s="22"/>
      <c r="AA210" s="22"/>
      <c r="AB210" s="22"/>
      <c r="AC210" s="22"/>
      <c r="AD210" s="22"/>
      <c r="AE210" s="22"/>
      <c r="AF210" s="22"/>
      <c r="AG210" s="22"/>
      <c r="AH210" s="22"/>
      <c r="AI210" s="22"/>
    </row>
    <row r="211" spans="1:35" ht="12" customHeight="1">
      <c r="A211" s="98">
        <f t="array" ref="A211">IFERROR(INDEX('03.Muestra'!$B$8:$B$17,SMALL(IF("Página Web"='03.Muestra'!$D$8:$D$17,ROW('03.Muestra'!$B$8:$B$17)-MIN(ROW('03.Muestra'!$D$8:$D$17))+1,""),ROW()-208)),"")</f>
        <v>3</v>
      </c>
      <c r="B211" s="129" t="str">
        <f t="array" ref="B211">IFERROR(INDEX('03.Muestra'!$C$8:$C$17,SMALL(IF("Página Web"='03.Muestra'!$D$8:$D$17,ROW('03.Muestra'!$C$8:$C$17)-MIN(ROW('03.Muestra'!$D$8:$D$17))+1,""),ROW()-208)),"")</f>
        <v>Servicios</v>
      </c>
      <c r="C211" s="130" t="str">
        <f t="array" ref="C211">IFERROR(INDEX('03.Muestra'!$F$8:$F$17,SMALL(IF("Página Web"='03.Muestra'!$D$8:$D$17,ROW('03.Muestra'!$F$8:$F$17)-MIN(ROW('03.Muestra'!$D$8:$D$17))+1,""),ROW()-208)),"")</f>
        <v>https://pigmentoayd.com/servicios</v>
      </c>
      <c r="D211" s="103" t="str">
        <f t="shared" si="26"/>
        <v>N/A</v>
      </c>
      <c r="E211" s="66" t="str">
        <f t="shared" si="27"/>
        <v/>
      </c>
      <c r="F211" s="22"/>
      <c r="G211" s="18"/>
      <c r="H211" s="18"/>
      <c r="I211" s="18"/>
      <c r="J211" s="18"/>
      <c r="K211" s="108"/>
      <c r="L211" s="18"/>
      <c r="M211" s="18"/>
      <c r="N211" s="18"/>
      <c r="O211" s="18"/>
      <c r="P211" s="18"/>
      <c r="Q211" s="18"/>
      <c r="R211" s="18"/>
      <c r="S211" s="18"/>
      <c r="T211" s="18"/>
      <c r="U211" s="18"/>
      <c r="V211" s="18"/>
      <c r="W211" s="18"/>
      <c r="X211" s="18"/>
      <c r="Y211" s="18"/>
      <c r="Z211" s="22"/>
      <c r="AA211" s="22"/>
      <c r="AB211" s="22"/>
      <c r="AC211" s="22"/>
      <c r="AD211" s="22"/>
      <c r="AE211" s="22"/>
      <c r="AF211" s="22"/>
      <c r="AG211" s="22"/>
      <c r="AH211" s="22"/>
      <c r="AI211" s="22"/>
    </row>
    <row r="212" spans="1:35" ht="12" customHeight="1">
      <c r="A212" s="98" t="str">
        <f t="array" ref="A212">IFERROR(INDEX('03.Muestra'!$B$8:$B$17,SMALL(IF("Página Web"='03.Muestra'!$D$8:$D$17,ROW('03.Muestra'!$B$8:$B$17)-MIN(ROW('03.Muestra'!$D$8:$D$17))+1,""),ROW()-208)),"")</f>
        <v/>
      </c>
      <c r="B212" s="129" t="str">
        <f t="array" ref="B212">IFERROR(INDEX('03.Muestra'!$C$8:$C$17,SMALL(IF("Página Web"='03.Muestra'!$D$8:$D$17,ROW('03.Muestra'!$C$8:$C$17)-MIN(ROW('03.Muestra'!$D$8:$D$17))+1,""),ROW()-208)),"")</f>
        <v/>
      </c>
      <c r="C212" s="129" t="str">
        <f t="array" ref="C212">IFERROR(INDEX('03.Muestra'!$F$8:$F$17,SMALL(IF("Página Web"='03.Muestra'!$D$8:$D$17,ROW('03.Muestra'!$F$8:$F$17)-MIN(ROW('03.Muestra'!$D$8:$D$17))+1,""),ROW()-208)),"")</f>
        <v/>
      </c>
      <c r="D212" s="103" t="str">
        <f t="shared" si="26"/>
        <v/>
      </c>
      <c r="E212" s="66" t="str">
        <f t="shared" si="27"/>
        <v/>
      </c>
      <c r="F212" s="22"/>
      <c r="G212" s="18"/>
      <c r="H212" s="18"/>
      <c r="I212" s="18"/>
      <c r="J212" s="18"/>
      <c r="K212" s="108"/>
      <c r="L212" s="18"/>
      <c r="M212" s="18"/>
      <c r="N212" s="18"/>
      <c r="O212" s="18"/>
      <c r="P212" s="18"/>
      <c r="Q212" s="18"/>
      <c r="R212" s="18"/>
      <c r="S212" s="18"/>
      <c r="T212" s="18"/>
      <c r="U212" s="18"/>
      <c r="V212" s="18"/>
      <c r="W212" s="18"/>
      <c r="X212" s="18"/>
      <c r="Y212" s="18"/>
      <c r="Z212" s="22"/>
      <c r="AA212" s="22"/>
      <c r="AB212" s="22"/>
      <c r="AC212" s="22"/>
      <c r="AD212" s="22"/>
      <c r="AE212" s="22"/>
      <c r="AF212" s="22"/>
      <c r="AG212" s="22"/>
      <c r="AH212" s="22"/>
      <c r="AI212" s="22"/>
    </row>
    <row r="213" spans="1:35" ht="12" customHeight="1">
      <c r="A213" s="98" t="str">
        <f t="array" ref="A213">IFERROR(INDEX('03.Muestra'!$B$8:$B$17,SMALL(IF("Página Web"='03.Muestra'!$D$8:$D$17,ROW('03.Muestra'!$B$8:$B$17)-MIN(ROW('03.Muestra'!$D$8:$D$17))+1,""),ROW()-208)),"")</f>
        <v/>
      </c>
      <c r="B213" s="129" t="str">
        <f t="array" ref="B213">IFERROR(INDEX('03.Muestra'!$C$8:$C$17,SMALL(IF("Página Web"='03.Muestra'!$D$8:$D$17,ROW('03.Muestra'!$C$8:$C$17)-MIN(ROW('03.Muestra'!$D$8:$D$17))+1,""),ROW()-208)),"")</f>
        <v/>
      </c>
      <c r="C213" s="129" t="str">
        <f t="array" ref="C213">IFERROR(INDEX('03.Muestra'!$F$8:$F$17,SMALL(IF("Página Web"='03.Muestra'!$D$8:$D$17,ROW('03.Muestra'!$F$8:$F$17)-MIN(ROW('03.Muestra'!$D$8:$D$17))+1,""),ROW()-208)),"")</f>
        <v/>
      </c>
      <c r="D213" s="103" t="str">
        <f t="shared" si="26"/>
        <v/>
      </c>
      <c r="E213" s="66" t="str">
        <f t="shared" si="27"/>
        <v/>
      </c>
      <c r="F213" s="22"/>
      <c r="G213" s="18"/>
      <c r="H213" s="18"/>
      <c r="I213" s="18"/>
      <c r="J213" s="18"/>
      <c r="K213" s="108"/>
      <c r="L213" s="18"/>
      <c r="M213" s="18"/>
      <c r="N213" s="18"/>
      <c r="O213" s="18"/>
      <c r="P213" s="18"/>
      <c r="Q213" s="18"/>
      <c r="R213" s="18"/>
      <c r="S213" s="18"/>
      <c r="T213" s="18"/>
      <c r="U213" s="18"/>
      <c r="V213" s="18"/>
      <c r="W213" s="18"/>
      <c r="X213" s="18"/>
      <c r="Y213" s="18"/>
      <c r="Z213" s="22"/>
      <c r="AA213" s="22"/>
      <c r="AB213" s="22"/>
      <c r="AC213" s="22"/>
      <c r="AD213" s="22"/>
      <c r="AE213" s="22"/>
      <c r="AF213" s="22"/>
      <c r="AG213" s="22"/>
      <c r="AH213" s="22"/>
      <c r="AI213" s="22"/>
    </row>
    <row r="214" spans="1:35" ht="12" customHeight="1">
      <c r="A214" s="98" t="str">
        <f t="array" ref="A214">IFERROR(INDEX('03.Muestra'!$B$8:$B$17,SMALL(IF("Página Web"='03.Muestra'!$D$8:$D$17,ROW('03.Muestra'!$B$8:$B$17)-MIN(ROW('03.Muestra'!$D$8:$D$17))+1,""),ROW()-208)),"")</f>
        <v/>
      </c>
      <c r="B214" s="129" t="str">
        <f t="array" ref="B214">IFERROR(INDEX('03.Muestra'!$C$8:$C$17,SMALL(IF("Página Web"='03.Muestra'!$D$8:$D$17,ROW('03.Muestra'!$C$8:$C$17)-MIN(ROW('03.Muestra'!$D$8:$D$17))+1,""),ROW()-208)),"")</f>
        <v/>
      </c>
      <c r="C214" s="129" t="str">
        <f t="array" ref="C214">IFERROR(INDEX('03.Muestra'!$F$8:$F$17,SMALL(IF("Página Web"='03.Muestra'!$D$8:$D$17,ROW('03.Muestra'!$F$8:$F$17)-MIN(ROW('03.Muestra'!$D$8:$D$17))+1,""),ROW()-208)),"")</f>
        <v/>
      </c>
      <c r="D214" s="103" t="str">
        <f t="shared" si="26"/>
        <v/>
      </c>
      <c r="E214" s="66" t="str">
        <f t="shared" si="27"/>
        <v/>
      </c>
      <c r="F214" s="22"/>
      <c r="G214" s="18"/>
      <c r="H214" s="18"/>
      <c r="I214" s="18"/>
      <c r="J214" s="18"/>
      <c r="K214" s="108"/>
      <c r="L214" s="18"/>
      <c r="M214" s="18"/>
      <c r="N214" s="18"/>
      <c r="O214" s="18"/>
      <c r="P214" s="18"/>
      <c r="Q214" s="18"/>
      <c r="R214" s="18"/>
      <c r="S214" s="18"/>
      <c r="T214" s="18"/>
      <c r="U214" s="18"/>
      <c r="V214" s="18"/>
      <c r="W214" s="18"/>
      <c r="X214" s="18"/>
      <c r="Y214" s="18"/>
      <c r="Z214" s="22"/>
      <c r="AA214" s="22"/>
      <c r="AB214" s="22"/>
      <c r="AC214" s="22"/>
      <c r="AD214" s="22"/>
      <c r="AE214" s="22"/>
      <c r="AF214" s="22"/>
      <c r="AG214" s="22"/>
      <c r="AH214" s="22"/>
      <c r="AI214" s="22"/>
    </row>
    <row r="215" spans="1:35" ht="12" customHeight="1">
      <c r="A215" s="98" t="str">
        <f t="array" ref="A215">IFERROR(INDEX('03.Muestra'!$B$8:$B$17,SMALL(IF("Página Web"='03.Muestra'!$D$8:$D$17,ROW('03.Muestra'!$B$8:$B$17)-MIN(ROW('03.Muestra'!$D$8:$D$17))+1,""),ROW()-208)),"")</f>
        <v/>
      </c>
      <c r="B215" s="129" t="str">
        <f t="array" ref="B215">IFERROR(INDEX('03.Muestra'!$C$8:$C$17,SMALL(IF("Página Web"='03.Muestra'!$D$8:$D$17,ROW('03.Muestra'!$C$8:$C$17)-MIN(ROW('03.Muestra'!$D$8:$D$17))+1,""),ROW()-208)),"")</f>
        <v/>
      </c>
      <c r="C215" s="129" t="str">
        <f t="array" ref="C215">IFERROR(INDEX('03.Muestra'!$F$8:$F$17,SMALL(IF("Página Web"='03.Muestra'!$D$8:$D$17,ROW('03.Muestra'!$F$8:$F$17)-MIN(ROW('03.Muestra'!$D$8:$D$17))+1,""),ROW()-208)),"")</f>
        <v/>
      </c>
      <c r="D215" s="103" t="str">
        <f t="shared" si="26"/>
        <v/>
      </c>
      <c r="E215" s="66" t="str">
        <f t="shared" si="27"/>
        <v/>
      </c>
      <c r="F215" s="18"/>
      <c r="G215" s="22"/>
      <c r="H215" s="18"/>
      <c r="I215" s="18"/>
      <c r="J215" s="18"/>
      <c r="K215" s="108"/>
      <c r="L215" s="18"/>
      <c r="M215" s="18"/>
      <c r="N215" s="18"/>
      <c r="O215" s="18"/>
      <c r="P215" s="18"/>
      <c r="Q215" s="18"/>
      <c r="R215" s="18"/>
      <c r="S215" s="18"/>
      <c r="T215" s="18"/>
      <c r="U215" s="18"/>
      <c r="V215" s="18"/>
      <c r="W215" s="18"/>
      <c r="X215" s="18"/>
      <c r="Y215" s="18"/>
      <c r="Z215" s="22"/>
      <c r="AA215" s="22"/>
      <c r="AB215" s="22"/>
      <c r="AC215" s="22"/>
      <c r="AD215" s="22"/>
      <c r="AE215" s="22"/>
      <c r="AF215" s="22"/>
      <c r="AG215" s="22"/>
      <c r="AH215" s="22"/>
      <c r="AI215" s="22"/>
    </row>
    <row r="216" spans="1:35" ht="12" customHeight="1">
      <c r="A216" s="98" t="str">
        <f t="array" ref="A216">IFERROR(INDEX('03.Muestra'!$B$8:$B$17,SMALL(IF("Página Web"='03.Muestra'!$D$8:$D$17,ROW('03.Muestra'!$B$8:$B$17)-MIN(ROW('03.Muestra'!$D$8:$D$17))+1,""),ROW()-208)),"")</f>
        <v/>
      </c>
      <c r="B216" s="129" t="str">
        <f t="array" ref="B216">IFERROR(INDEX('03.Muestra'!$C$8:$C$17,SMALL(IF("Página Web"='03.Muestra'!$D$8:$D$17,ROW('03.Muestra'!$C$8:$C$17)-MIN(ROW('03.Muestra'!$D$8:$D$17))+1,""),ROW()-208)),"")</f>
        <v/>
      </c>
      <c r="C216" s="129" t="str">
        <f t="array" ref="C216">IFERROR(INDEX('03.Muestra'!$F$8:$F$17,SMALL(IF("Página Web"='03.Muestra'!$D$8:$D$17,ROW('03.Muestra'!$F$8:$F$17)-MIN(ROW('03.Muestra'!$D$8:$D$17))+1,""),ROW()-208)),"")</f>
        <v/>
      </c>
      <c r="D216" s="103" t="str">
        <f t="shared" si="26"/>
        <v/>
      </c>
      <c r="E216" s="66" t="str">
        <f t="shared" si="27"/>
        <v/>
      </c>
      <c r="F216" s="18"/>
      <c r="G216" s="18"/>
      <c r="H216" s="18"/>
      <c r="I216" s="18"/>
      <c r="J216" s="18"/>
      <c r="K216" s="108"/>
      <c r="L216" s="18"/>
      <c r="M216" s="18"/>
      <c r="N216" s="18"/>
      <c r="O216" s="18"/>
      <c r="P216" s="18"/>
      <c r="Q216" s="18"/>
      <c r="R216" s="18"/>
      <c r="S216" s="18"/>
      <c r="T216" s="18"/>
      <c r="U216" s="18"/>
      <c r="V216" s="18"/>
      <c r="W216" s="18"/>
      <c r="X216" s="18"/>
      <c r="Y216" s="18"/>
      <c r="Z216" s="22"/>
      <c r="AA216" s="22"/>
      <c r="AB216" s="22"/>
      <c r="AC216" s="22"/>
      <c r="AD216" s="22"/>
      <c r="AE216" s="22"/>
      <c r="AF216" s="22"/>
      <c r="AG216" s="22"/>
      <c r="AH216" s="22"/>
      <c r="AI216" s="22"/>
    </row>
    <row r="217" spans="1:35" ht="12" customHeight="1">
      <c r="A217" s="98" t="str">
        <f t="array" ref="A217">IFERROR(INDEX('03.Muestra'!$B$8:$B$17,SMALL(IF("Página Web"='03.Muestra'!$D$8:$D$17,ROW('03.Muestra'!$B$8:$B$17)-MIN(ROW('03.Muestra'!$D$8:$D$17))+1,""),ROW()-208)),"")</f>
        <v/>
      </c>
      <c r="B217" s="129" t="str">
        <f t="array" ref="B217">IFERROR(INDEX('03.Muestra'!$C$8:$C$17,SMALL(IF("Página Web"='03.Muestra'!$D$8:$D$17,ROW('03.Muestra'!$C$8:$C$17)-MIN(ROW('03.Muestra'!$D$8:$D$17))+1,""),ROW()-208)),"")</f>
        <v/>
      </c>
      <c r="C217" s="129" t="str">
        <f t="array" ref="C217">IFERROR(INDEX('03.Muestra'!$F$8:$F$17,SMALL(IF("Página Web"='03.Muestra'!$D$8:$D$17,ROW('03.Muestra'!$F$8:$F$17)-MIN(ROW('03.Muestra'!$D$8:$D$17))+1,""),ROW()-208)),"")</f>
        <v/>
      </c>
      <c r="D217" s="103" t="str">
        <f t="shared" si="26"/>
        <v/>
      </c>
      <c r="E217" s="66" t="str">
        <f t="shared" si="27"/>
        <v/>
      </c>
      <c r="F217" s="18"/>
      <c r="G217" s="18"/>
      <c r="H217" s="18"/>
      <c r="I217" s="18"/>
      <c r="J217" s="18"/>
      <c r="K217" s="108"/>
      <c r="L217" s="18"/>
      <c r="M217" s="18"/>
      <c r="N217" s="18"/>
      <c r="O217" s="18"/>
      <c r="P217" s="18"/>
      <c r="Q217" s="18"/>
      <c r="R217" s="18"/>
      <c r="S217" s="18"/>
      <c r="T217" s="18"/>
      <c r="U217" s="18"/>
      <c r="V217" s="18"/>
      <c r="W217" s="18"/>
      <c r="X217" s="18"/>
      <c r="Y217" s="18"/>
      <c r="Z217" s="22"/>
      <c r="AA217" s="22"/>
      <c r="AB217" s="22"/>
      <c r="AC217" s="22"/>
      <c r="AD217" s="22"/>
      <c r="AE217" s="22"/>
      <c r="AF217" s="22"/>
      <c r="AG217" s="22"/>
      <c r="AH217" s="22"/>
      <c r="AI217" s="22"/>
    </row>
    <row r="218" spans="1:35" ht="12" customHeight="1">
      <c r="A218" s="98" t="str">
        <f t="array" ref="A218">IFERROR(INDEX('03.Muestra'!$B$8:$B$17,SMALL(IF("Página Web"='03.Muestra'!$D$8:$D$17,ROW('03.Muestra'!$B$8:$B$17)-MIN(ROW('03.Muestra'!$D$8:$D$17))+1,""),ROW()-208)),"")</f>
        <v/>
      </c>
      <c r="B218" s="129" t="str">
        <f t="array" ref="B218">IFERROR(INDEX('03.Muestra'!$C$8:$C$17,SMALL(IF("Página Web"='03.Muestra'!$D$8:$D$17,ROW('03.Muestra'!$C$8:$C$17)-MIN(ROW('03.Muestra'!$D$8:$D$17))+1,""),ROW()-208)),"")</f>
        <v/>
      </c>
      <c r="C218" s="129" t="str">
        <f t="array" ref="C218">IFERROR(INDEX('03.Muestra'!$F$8:$F$17,SMALL(IF("Página Web"='03.Muestra'!$D$8:$D$17,ROW('03.Muestra'!$F$8:$F$17)-MIN(ROW('03.Muestra'!$D$8:$D$17))+1,""),ROW()-208)),"")</f>
        <v/>
      </c>
      <c r="D218" s="103" t="str">
        <f t="shared" si="26"/>
        <v/>
      </c>
      <c r="E218" s="66" t="str">
        <f t="shared" si="27"/>
        <v/>
      </c>
      <c r="F218" s="18"/>
      <c r="G218" s="18"/>
      <c r="H218" s="18"/>
      <c r="I218" s="18"/>
      <c r="J218" s="18"/>
      <c r="K218" s="108"/>
      <c r="L218" s="18"/>
      <c r="M218" s="18"/>
      <c r="N218" s="18"/>
      <c r="O218" s="18"/>
      <c r="P218" s="18"/>
      <c r="Q218" s="18"/>
      <c r="R218" s="18"/>
      <c r="S218" s="18"/>
      <c r="T218" s="18"/>
      <c r="U218" s="18"/>
      <c r="V218" s="18"/>
      <c r="W218" s="18"/>
      <c r="X218" s="18"/>
      <c r="Y218" s="18"/>
      <c r="Z218" s="22"/>
      <c r="AA218" s="22"/>
      <c r="AB218" s="22"/>
      <c r="AC218" s="22"/>
      <c r="AD218" s="22"/>
      <c r="AE218" s="22"/>
      <c r="AF218" s="22"/>
      <c r="AG218" s="22"/>
      <c r="AH218" s="22"/>
      <c r="AI218" s="22"/>
    </row>
    <row r="219" spans="1:35" ht="12" customHeight="1">
      <c r="A219" s="63"/>
      <c r="B219" s="133"/>
      <c r="C219" s="133"/>
      <c r="D219" s="134"/>
      <c r="E219" s="66"/>
      <c r="F219" s="18"/>
      <c r="G219" s="18"/>
      <c r="H219" s="18"/>
      <c r="I219" s="18"/>
      <c r="J219" s="18"/>
      <c r="K219" s="108"/>
      <c r="L219" s="18"/>
      <c r="M219" s="18"/>
      <c r="N219" s="18"/>
      <c r="O219" s="18"/>
      <c r="P219" s="18"/>
      <c r="Q219" s="18"/>
      <c r="R219" s="18"/>
      <c r="S219" s="18"/>
      <c r="T219" s="18"/>
      <c r="U219" s="18"/>
      <c r="V219" s="18"/>
      <c r="W219" s="18"/>
      <c r="X219" s="18"/>
      <c r="Y219" s="18"/>
      <c r="Z219" s="22"/>
      <c r="AA219" s="22"/>
      <c r="AB219" s="22"/>
      <c r="AC219" s="22"/>
      <c r="AD219" s="22"/>
      <c r="AE219" s="22"/>
      <c r="AF219" s="22"/>
      <c r="AG219" s="22"/>
      <c r="AH219" s="22"/>
      <c r="AI219" s="22"/>
    </row>
    <row r="220" spans="1:35" ht="12" customHeight="1">
      <c r="A220" s="63"/>
      <c r="B220" s="133"/>
      <c r="C220" s="133"/>
      <c r="D220" s="134"/>
      <c r="E220" s="66"/>
      <c r="F220" s="18"/>
      <c r="G220" s="18"/>
      <c r="H220" s="18"/>
      <c r="I220" s="18"/>
      <c r="J220" s="18"/>
      <c r="K220" s="108"/>
      <c r="L220" s="18"/>
      <c r="M220" s="18"/>
      <c r="N220" s="18"/>
      <c r="O220" s="18"/>
      <c r="P220" s="18"/>
      <c r="Q220" s="18"/>
      <c r="R220" s="18"/>
      <c r="S220" s="18"/>
      <c r="T220" s="18"/>
      <c r="U220" s="18"/>
      <c r="V220" s="18"/>
      <c r="W220" s="18"/>
      <c r="X220" s="18"/>
      <c r="Y220" s="18"/>
      <c r="Z220" s="22"/>
      <c r="AA220" s="22"/>
      <c r="AB220" s="22"/>
      <c r="AC220" s="22"/>
      <c r="AD220" s="22"/>
      <c r="AE220" s="22"/>
      <c r="AF220" s="22"/>
      <c r="AG220" s="22"/>
      <c r="AH220" s="22"/>
      <c r="AI220" s="22"/>
    </row>
    <row r="221" spans="1:35" ht="12.75" customHeight="1">
      <c r="A221" s="111"/>
      <c r="B221" s="112"/>
      <c r="C221" s="111"/>
      <c r="D221" s="135"/>
      <c r="E221" s="66"/>
      <c r="F221" s="18"/>
      <c r="G221" s="18"/>
      <c r="H221" s="18"/>
      <c r="I221" s="18"/>
      <c r="J221" s="18"/>
      <c r="K221" s="108"/>
      <c r="L221" s="18"/>
      <c r="M221" s="18"/>
      <c r="N221" s="18"/>
      <c r="O221" s="18"/>
      <c r="P221" s="18"/>
      <c r="Q221" s="18"/>
      <c r="R221" s="18"/>
      <c r="S221" s="18"/>
      <c r="T221" s="18"/>
      <c r="U221" s="18"/>
      <c r="V221" s="18"/>
      <c r="W221" s="18"/>
      <c r="X221" s="18"/>
      <c r="Y221" s="18"/>
      <c r="Z221" s="22"/>
      <c r="AA221" s="22"/>
      <c r="AB221" s="22"/>
      <c r="AC221" s="22"/>
      <c r="AD221" s="22"/>
      <c r="AE221" s="22"/>
      <c r="AF221" s="22"/>
      <c r="AG221" s="22"/>
      <c r="AH221" s="22"/>
      <c r="AI221" s="22"/>
    </row>
    <row r="222" spans="1:35" ht="15.75" customHeight="1">
      <c r="A222" s="109"/>
      <c r="B222" s="109"/>
      <c r="C222" s="109"/>
      <c r="D222" s="136"/>
      <c r="E222" s="66"/>
      <c r="F222" s="92"/>
      <c r="G222" s="18"/>
      <c r="H222" s="18"/>
      <c r="I222" s="18"/>
      <c r="J222" s="18"/>
      <c r="K222" s="108"/>
      <c r="L222" s="18"/>
      <c r="M222" s="18"/>
      <c r="N222" s="18"/>
      <c r="O222" s="18"/>
      <c r="P222" s="18"/>
      <c r="Q222" s="18"/>
      <c r="R222" s="18"/>
      <c r="S222" s="18"/>
      <c r="T222" s="18"/>
      <c r="U222" s="18"/>
      <c r="V222" s="18"/>
      <c r="W222" s="18"/>
      <c r="X222" s="18"/>
      <c r="Y222" s="18"/>
      <c r="Z222" s="22"/>
      <c r="AA222" s="22"/>
      <c r="AB222" s="22"/>
      <c r="AC222" s="22"/>
      <c r="AD222" s="22"/>
      <c r="AE222" s="22"/>
      <c r="AF222" s="22"/>
      <c r="AG222" s="22"/>
      <c r="AH222" s="22"/>
      <c r="AI222" s="22"/>
    </row>
    <row r="223" spans="1:35" ht="12" customHeight="1">
      <c r="A223" s="22"/>
      <c r="B223" s="18"/>
      <c r="C223" s="18"/>
      <c r="D223" s="127"/>
      <c r="E223" s="66"/>
      <c r="F223" s="18"/>
      <c r="G223" s="18"/>
      <c r="H223" s="18"/>
      <c r="I223" s="18"/>
      <c r="J223" s="18"/>
      <c r="K223" s="108"/>
      <c r="L223" s="18"/>
      <c r="M223" s="18"/>
      <c r="N223" s="18"/>
      <c r="O223" s="18"/>
      <c r="P223" s="18"/>
      <c r="Q223" s="18"/>
      <c r="R223" s="18"/>
      <c r="S223" s="18"/>
      <c r="T223" s="18"/>
      <c r="U223" s="18"/>
      <c r="V223" s="18"/>
      <c r="W223" s="18"/>
      <c r="X223" s="18"/>
      <c r="Y223" s="18"/>
      <c r="Z223" s="22"/>
      <c r="AA223" s="22"/>
      <c r="AB223" s="22"/>
      <c r="AC223" s="22"/>
      <c r="AD223" s="22"/>
      <c r="AE223" s="22"/>
      <c r="AF223" s="22"/>
      <c r="AG223" s="22"/>
      <c r="AH223" s="22"/>
      <c r="AI223" s="22"/>
    </row>
    <row r="224" spans="1:35" ht="12" customHeight="1">
      <c r="A224" s="22"/>
      <c r="B224" s="18"/>
      <c r="C224" s="18"/>
      <c r="D224" s="127"/>
      <c r="E224" s="100"/>
      <c r="F224" s="18"/>
      <c r="G224" s="18"/>
      <c r="H224" s="18"/>
      <c r="I224" s="18"/>
      <c r="J224" s="18"/>
      <c r="K224" s="108"/>
      <c r="L224" s="18"/>
      <c r="M224" s="18"/>
      <c r="N224" s="18"/>
      <c r="O224" s="18"/>
      <c r="P224" s="18"/>
      <c r="Q224" s="18"/>
      <c r="R224" s="18"/>
      <c r="S224" s="18"/>
      <c r="T224" s="18"/>
      <c r="U224" s="18"/>
      <c r="V224" s="18"/>
      <c r="W224" s="18"/>
      <c r="X224" s="18"/>
      <c r="Y224" s="18"/>
      <c r="Z224" s="22"/>
      <c r="AA224" s="22"/>
      <c r="AB224" s="22"/>
      <c r="AC224" s="22"/>
      <c r="AD224" s="22"/>
      <c r="AE224" s="22"/>
      <c r="AF224" s="22"/>
      <c r="AG224" s="22"/>
      <c r="AH224" s="22"/>
      <c r="AI224" s="22"/>
    </row>
    <row r="225" spans="1:35" ht="32.25" customHeight="1">
      <c r="A225" s="94" t="s">
        <v>100</v>
      </c>
      <c r="B225" s="95" t="s">
        <v>86</v>
      </c>
      <c r="C225" s="96" t="s">
        <v>124</v>
      </c>
      <c r="D225" s="128" t="s">
        <v>106</v>
      </c>
      <c r="E225" s="114"/>
      <c r="F225" s="22"/>
      <c r="G225" s="22"/>
      <c r="H225" s="22"/>
      <c r="I225" s="22"/>
      <c r="J225" s="22"/>
      <c r="K225" s="108"/>
      <c r="L225" s="18"/>
      <c r="M225" s="18"/>
      <c r="N225" s="18"/>
      <c r="O225" s="18"/>
      <c r="P225" s="18"/>
      <c r="Q225" s="18"/>
      <c r="R225" s="18"/>
      <c r="S225" s="18"/>
      <c r="T225" s="18"/>
      <c r="U225" s="18"/>
      <c r="V225" s="18"/>
      <c r="W225" s="18"/>
      <c r="X225" s="18"/>
      <c r="Y225" s="18"/>
      <c r="Z225" s="22"/>
      <c r="AA225" s="22"/>
      <c r="AB225" s="22"/>
      <c r="AC225" s="22"/>
      <c r="AD225" s="22"/>
      <c r="AE225" s="22"/>
      <c r="AF225" s="22"/>
      <c r="AG225" s="22"/>
      <c r="AH225" s="22"/>
      <c r="AI225" s="22"/>
    </row>
    <row r="226" spans="1:35" ht="12" customHeight="1">
      <c r="A226" s="98">
        <f t="array" ref="A226">IFERROR(INDEX('03.Muestra'!$B$8:$B$17,SMALL(IF("Página Web"='03.Muestra'!$D$8:$D$17,ROW('03.Muestra'!$B$8:$B$17)-MIN(ROW('03.Muestra'!$D$8:$D$17))+1,""),ROW()-225)),"")</f>
        <v>1</v>
      </c>
      <c r="B226" s="129" t="str">
        <f t="array" ref="B226">IFERROR(INDEX('03.Muestra'!$C$8:$C$17,SMALL(IF("Página Web"='03.Muestra'!$D$8:$D$17,ROW('03.Muestra'!$C$8:$C$17)-MIN(ROW('03.Muestra'!$D$8:$D$17))+1,""),ROW()-225)),"")</f>
        <v>Home</v>
      </c>
      <c r="C226" s="130" t="str">
        <f t="array" ref="C226">IFERROR(INDEX('03.Muestra'!$F$8:$F$17,SMALL(IF("Página Web"='03.Muestra'!$D$8:$D$17,ROW('03.Muestra'!$F$8:$F$17)-MIN(ROW('03.Muestra'!$D$8:$D$17))+1,""),ROW()-225)),"")</f>
        <v>https://pigmentoayd.com/</v>
      </c>
      <c r="D226" s="103" t="str">
        <f t="shared" ref="D226:D235" si="28">IF(C226="","",$D$18)</f>
        <v>N/A</v>
      </c>
      <c r="E226" s="66" t="str">
        <f t="shared" ref="E226:E235" si="29">IF(D226&lt;&gt;"",IF(AND(B226&lt;&gt;"",C226&lt;&gt;""),"","ERR"),"")</f>
        <v/>
      </c>
      <c r="F226" s="104" t="s">
        <v>89</v>
      </c>
      <c r="G226" s="89" t="s">
        <v>98</v>
      </c>
      <c r="H226" s="84" t="s">
        <v>93</v>
      </c>
      <c r="I226" s="105" t="s">
        <v>91</v>
      </c>
      <c r="J226" s="106" t="s">
        <v>87</v>
      </c>
      <c r="K226" s="137" t="s">
        <v>97</v>
      </c>
      <c r="L226" s="18"/>
      <c r="M226" s="18"/>
      <c r="N226" s="18"/>
      <c r="O226" s="18"/>
      <c r="P226" s="18"/>
      <c r="Q226" s="18"/>
      <c r="R226" s="18"/>
      <c r="S226" s="18"/>
      <c r="T226" s="18"/>
      <c r="U226" s="18"/>
      <c r="V226" s="18"/>
      <c r="W226" s="18"/>
      <c r="X226" s="18"/>
      <c r="Y226" s="18"/>
      <c r="Z226" s="22"/>
      <c r="AA226" s="22"/>
      <c r="AB226" s="22"/>
      <c r="AC226" s="22"/>
      <c r="AD226" s="22"/>
      <c r="AE226" s="22"/>
      <c r="AF226" s="22"/>
      <c r="AG226" s="22"/>
      <c r="AH226" s="22"/>
      <c r="AI226" s="22"/>
    </row>
    <row r="227" spans="1:35" ht="12" customHeight="1">
      <c r="A227" s="98">
        <f t="array" ref="A227">IFERROR(INDEX('03.Muestra'!$B$8:$B$17,SMALL(IF("Página Web"='03.Muestra'!$D$8:$D$17,ROW('03.Muestra'!$B$8:$B$17)-MIN(ROW('03.Muestra'!$D$8:$D$17))+1,""),ROW()-225)),"")</f>
        <v>2</v>
      </c>
      <c r="B227" s="129" t="str">
        <f t="array" ref="B227">IFERROR(INDEX('03.Muestra'!$C$8:$C$17,SMALL(IF("Página Web"='03.Muestra'!$D$8:$D$17,ROW('03.Muestra'!$C$8:$C$17)-MIN(ROW('03.Muestra'!$D$8:$D$17))+1,""),ROW()-225)),"")</f>
        <v>Contacto</v>
      </c>
      <c r="C227" s="130" t="str">
        <f t="array" ref="C227">IFERROR(INDEX('03.Muestra'!$F$8:$F$17,SMALL(IF("Página Web"='03.Muestra'!$D$8:$D$17,ROW('03.Muestra'!$F$8:$F$17)-MIN(ROW('03.Muestra'!$D$8:$D$17))+1,""),ROW()-225)),"")</f>
        <v>https://pigmentoayd.com/contacto</v>
      </c>
      <c r="D227" s="103" t="str">
        <f t="shared" si="28"/>
        <v>N/A</v>
      </c>
      <c r="E227" s="66" t="str">
        <f t="shared" si="29"/>
        <v/>
      </c>
      <c r="F227" s="107">
        <f ca="1">COUNTIF($D226:INDIRECT("$D" &amp;  SUM(ROW()-1,'03.Muestra'!$D$20)-1),F226)</f>
        <v>0</v>
      </c>
      <c r="G227" s="107">
        <f ca="1">COUNTIF($D226:INDIRECT("$D" &amp;  SUM(ROW()-1,'03.Muestra'!$D$20)-1),G226)</f>
        <v>0</v>
      </c>
      <c r="H227" s="107">
        <f ca="1">COUNTIF($D226:INDIRECT("$D" &amp;  SUM(ROW()-1,'03.Muestra'!$D$20)-1),H226)</f>
        <v>3</v>
      </c>
      <c r="I227" s="107">
        <f ca="1">COUNTIF($D226:INDIRECT("$D" &amp;  SUM(ROW()-1,'03.Muestra'!$D$20)-1),I226)</f>
        <v>0</v>
      </c>
      <c r="J227" s="107">
        <f ca="1">COUNTIF($D226:INDIRECT("$D" &amp;  SUM(ROW()-1,'03.Muestra'!$D$20)-1),J226)</f>
        <v>0</v>
      </c>
      <c r="K227" s="138">
        <f ca="1">IF(COUNTIF('03.Muestra'!$D$8:$D$17,"Página Web")=0,0,COUNTBLANK($D226:INDIRECT("$D" &amp;  SUM(ROW()-1,COUNTIF('03.Muestra'!$D$8:$D$17,"Página Web"))-1)))</f>
        <v>0</v>
      </c>
      <c r="L227" s="18"/>
      <c r="M227" s="18"/>
      <c r="N227" s="18"/>
      <c r="O227" s="18"/>
      <c r="P227" s="18"/>
      <c r="Q227" s="18"/>
      <c r="R227" s="18"/>
      <c r="S227" s="18"/>
      <c r="T227" s="18"/>
      <c r="U227" s="18"/>
      <c r="V227" s="18"/>
      <c r="W227" s="18"/>
      <c r="X227" s="18"/>
      <c r="Y227" s="18"/>
      <c r="Z227" s="22"/>
      <c r="AA227" s="22"/>
      <c r="AB227" s="22"/>
      <c r="AC227" s="22"/>
      <c r="AD227" s="22"/>
      <c r="AE227" s="22"/>
      <c r="AF227" s="22"/>
      <c r="AG227" s="22"/>
      <c r="AH227" s="22"/>
      <c r="AI227" s="22"/>
    </row>
    <row r="228" spans="1:35" ht="12" customHeight="1">
      <c r="A228" s="98">
        <f t="array" ref="A228">IFERROR(INDEX('03.Muestra'!$B$8:$B$17,SMALL(IF("Página Web"='03.Muestra'!$D$8:$D$17,ROW('03.Muestra'!$B$8:$B$17)-MIN(ROW('03.Muestra'!$D$8:$D$17))+1,""),ROW()-225)),"")</f>
        <v>3</v>
      </c>
      <c r="B228" s="129" t="str">
        <f t="array" ref="B228">IFERROR(INDEX('03.Muestra'!$C$8:$C$17,SMALL(IF("Página Web"='03.Muestra'!$D$8:$D$17,ROW('03.Muestra'!$C$8:$C$17)-MIN(ROW('03.Muestra'!$D$8:$D$17))+1,""),ROW()-225)),"")</f>
        <v>Servicios</v>
      </c>
      <c r="C228" s="130" t="str">
        <f t="array" ref="C228">IFERROR(INDEX('03.Muestra'!$F$8:$F$17,SMALL(IF("Página Web"='03.Muestra'!$D$8:$D$17,ROW('03.Muestra'!$F$8:$F$17)-MIN(ROW('03.Muestra'!$D$8:$D$17))+1,""),ROW()-225)),"")</f>
        <v>https://pigmentoayd.com/servicios</v>
      </c>
      <c r="D228" s="103" t="str">
        <f t="shared" si="28"/>
        <v>N/A</v>
      </c>
      <c r="E228" s="66" t="str">
        <f t="shared" si="29"/>
        <v/>
      </c>
      <c r="F228" s="22"/>
      <c r="G228" s="22"/>
      <c r="H228" s="22"/>
      <c r="I228" s="22"/>
      <c r="J228" s="22"/>
      <c r="K228" s="108"/>
      <c r="L228" s="18"/>
      <c r="M228" s="18"/>
      <c r="N228" s="18"/>
      <c r="O228" s="18"/>
      <c r="P228" s="18"/>
      <c r="Q228" s="18"/>
      <c r="R228" s="18"/>
      <c r="S228" s="18"/>
      <c r="T228" s="18"/>
      <c r="U228" s="18"/>
      <c r="V228" s="18"/>
      <c r="W228" s="18"/>
      <c r="X228" s="18"/>
      <c r="Y228" s="18"/>
      <c r="Z228" s="22"/>
      <c r="AA228" s="22"/>
      <c r="AB228" s="22"/>
      <c r="AC228" s="22"/>
      <c r="AD228" s="22"/>
      <c r="AE228" s="22"/>
      <c r="AF228" s="22"/>
      <c r="AG228" s="22"/>
      <c r="AH228" s="22"/>
      <c r="AI228" s="22"/>
    </row>
    <row r="229" spans="1:35" ht="12" customHeight="1">
      <c r="A229" s="98" t="str">
        <f t="array" ref="A229">IFERROR(INDEX('03.Muestra'!$B$8:$B$17,SMALL(IF("Página Web"='03.Muestra'!$D$8:$D$17,ROW('03.Muestra'!$B$8:$B$17)-MIN(ROW('03.Muestra'!$D$8:$D$17))+1,""),ROW()-225)),"")</f>
        <v/>
      </c>
      <c r="B229" s="129" t="str">
        <f t="array" ref="B229">IFERROR(INDEX('03.Muestra'!$C$8:$C$17,SMALL(IF("Página Web"='03.Muestra'!$D$8:$D$17,ROW('03.Muestra'!$C$8:$C$17)-MIN(ROW('03.Muestra'!$D$8:$D$17))+1,""),ROW()-225)),"")</f>
        <v/>
      </c>
      <c r="C229" s="129" t="str">
        <f t="array" ref="C229">IFERROR(INDEX('03.Muestra'!$F$8:$F$17,SMALL(IF("Página Web"='03.Muestra'!$D$8:$D$17,ROW('03.Muestra'!$F$8:$F$17)-MIN(ROW('03.Muestra'!$D$8:$D$17))+1,""),ROW()-225)),"")</f>
        <v/>
      </c>
      <c r="D229" s="103" t="str">
        <f t="shared" si="28"/>
        <v/>
      </c>
      <c r="E229" s="66" t="str">
        <f t="shared" si="29"/>
        <v/>
      </c>
      <c r="F229" s="22"/>
      <c r="G229" s="18"/>
      <c r="H229" s="18"/>
      <c r="I229" s="18"/>
      <c r="J229" s="18"/>
      <c r="K229" s="108"/>
      <c r="L229" s="18"/>
      <c r="M229" s="18"/>
      <c r="N229" s="18"/>
      <c r="O229" s="18"/>
      <c r="P229" s="18"/>
      <c r="Q229" s="18"/>
      <c r="R229" s="18"/>
      <c r="S229" s="18"/>
      <c r="T229" s="18"/>
      <c r="U229" s="18"/>
      <c r="V229" s="18"/>
      <c r="W229" s="18"/>
      <c r="X229" s="18"/>
      <c r="Y229" s="18"/>
      <c r="Z229" s="22"/>
      <c r="AA229" s="22"/>
      <c r="AB229" s="22"/>
      <c r="AC229" s="22"/>
      <c r="AD229" s="22"/>
      <c r="AE229" s="22"/>
      <c r="AF229" s="22"/>
      <c r="AG229" s="22"/>
      <c r="AH229" s="22"/>
      <c r="AI229" s="22"/>
    </row>
    <row r="230" spans="1:35" ht="12" customHeight="1">
      <c r="A230" s="98" t="str">
        <f t="array" ref="A230">IFERROR(INDEX('03.Muestra'!$B$8:$B$17,SMALL(IF("Página Web"='03.Muestra'!$D$8:$D$17,ROW('03.Muestra'!$B$8:$B$17)-MIN(ROW('03.Muestra'!$D$8:$D$17))+1,""),ROW()-225)),"")</f>
        <v/>
      </c>
      <c r="B230" s="129" t="str">
        <f t="array" ref="B230">IFERROR(INDEX('03.Muestra'!$C$8:$C$17,SMALL(IF("Página Web"='03.Muestra'!$D$8:$D$17,ROW('03.Muestra'!$C$8:$C$17)-MIN(ROW('03.Muestra'!$D$8:$D$17))+1,""),ROW()-225)),"")</f>
        <v/>
      </c>
      <c r="C230" s="129" t="str">
        <f t="array" ref="C230">IFERROR(INDEX('03.Muestra'!$F$8:$F$17,SMALL(IF("Página Web"='03.Muestra'!$D$8:$D$17,ROW('03.Muestra'!$F$8:$F$17)-MIN(ROW('03.Muestra'!$D$8:$D$17))+1,""),ROW()-225)),"")</f>
        <v/>
      </c>
      <c r="D230" s="103" t="str">
        <f t="shared" si="28"/>
        <v/>
      </c>
      <c r="E230" s="66" t="str">
        <f t="shared" si="29"/>
        <v/>
      </c>
      <c r="F230" s="22"/>
      <c r="G230" s="18"/>
      <c r="H230" s="18"/>
      <c r="I230" s="18"/>
      <c r="J230" s="18"/>
      <c r="K230" s="108"/>
      <c r="L230" s="18"/>
      <c r="M230" s="18"/>
      <c r="N230" s="18"/>
      <c r="O230" s="18"/>
      <c r="P230" s="18"/>
      <c r="Q230" s="18"/>
      <c r="R230" s="18"/>
      <c r="S230" s="18"/>
      <c r="T230" s="18"/>
      <c r="U230" s="18"/>
      <c r="V230" s="18"/>
      <c r="W230" s="18"/>
      <c r="X230" s="18"/>
      <c r="Y230" s="18"/>
      <c r="Z230" s="22"/>
      <c r="AA230" s="22"/>
      <c r="AB230" s="22"/>
      <c r="AC230" s="22"/>
      <c r="AD230" s="22"/>
      <c r="AE230" s="22"/>
      <c r="AF230" s="22"/>
      <c r="AG230" s="22"/>
      <c r="AH230" s="22"/>
      <c r="AI230" s="22"/>
    </row>
    <row r="231" spans="1:35" ht="12" customHeight="1">
      <c r="A231" s="98" t="str">
        <f t="array" ref="A231">IFERROR(INDEX('03.Muestra'!$B$8:$B$17,SMALL(IF("Página Web"='03.Muestra'!$D$8:$D$17,ROW('03.Muestra'!$B$8:$B$17)-MIN(ROW('03.Muestra'!$D$8:$D$17))+1,""),ROW()-225)),"")</f>
        <v/>
      </c>
      <c r="B231" s="129" t="str">
        <f t="array" ref="B231">IFERROR(INDEX('03.Muestra'!$C$8:$C$17,SMALL(IF("Página Web"='03.Muestra'!$D$8:$D$17,ROW('03.Muestra'!$C$8:$C$17)-MIN(ROW('03.Muestra'!$D$8:$D$17))+1,""),ROW()-225)),"")</f>
        <v/>
      </c>
      <c r="C231" s="129" t="str">
        <f t="array" ref="C231">IFERROR(INDEX('03.Muestra'!$F$8:$F$17,SMALL(IF("Página Web"='03.Muestra'!$D$8:$D$17,ROW('03.Muestra'!$F$8:$F$17)-MIN(ROW('03.Muestra'!$D$8:$D$17))+1,""),ROW()-225)),"")</f>
        <v/>
      </c>
      <c r="D231" s="103" t="str">
        <f t="shared" si="28"/>
        <v/>
      </c>
      <c r="E231" s="66" t="str">
        <f t="shared" si="29"/>
        <v/>
      </c>
      <c r="F231" s="22"/>
      <c r="G231" s="18"/>
      <c r="H231" s="18"/>
      <c r="I231" s="18"/>
      <c r="J231" s="18"/>
      <c r="K231" s="108"/>
      <c r="L231" s="18"/>
      <c r="M231" s="18"/>
      <c r="N231" s="18"/>
      <c r="O231" s="18"/>
      <c r="P231" s="18"/>
      <c r="Q231" s="18"/>
      <c r="R231" s="18"/>
      <c r="S231" s="18"/>
      <c r="T231" s="18"/>
      <c r="U231" s="18"/>
      <c r="V231" s="18"/>
      <c r="W231" s="18"/>
      <c r="X231" s="18"/>
      <c r="Y231" s="18"/>
      <c r="Z231" s="22"/>
      <c r="AA231" s="22"/>
      <c r="AB231" s="22"/>
      <c r="AC231" s="22"/>
      <c r="AD231" s="22"/>
      <c r="AE231" s="22"/>
      <c r="AF231" s="22"/>
      <c r="AG231" s="22"/>
      <c r="AH231" s="22"/>
      <c r="AI231" s="22"/>
    </row>
    <row r="232" spans="1:35" ht="12" customHeight="1">
      <c r="A232" s="98" t="str">
        <f t="array" ref="A232">IFERROR(INDEX('03.Muestra'!$B$8:$B$17,SMALL(IF("Página Web"='03.Muestra'!$D$8:$D$17,ROW('03.Muestra'!$B$8:$B$17)-MIN(ROW('03.Muestra'!$D$8:$D$17))+1,""),ROW()-225)),"")</f>
        <v/>
      </c>
      <c r="B232" s="129" t="str">
        <f t="array" ref="B232">IFERROR(INDEX('03.Muestra'!$C$8:$C$17,SMALL(IF("Página Web"='03.Muestra'!$D$8:$D$17,ROW('03.Muestra'!$C$8:$C$17)-MIN(ROW('03.Muestra'!$D$8:$D$17))+1,""),ROW()-225)),"")</f>
        <v/>
      </c>
      <c r="C232" s="129" t="str">
        <f t="array" ref="C232">IFERROR(INDEX('03.Muestra'!$F$8:$F$17,SMALL(IF("Página Web"='03.Muestra'!$D$8:$D$17,ROW('03.Muestra'!$F$8:$F$17)-MIN(ROW('03.Muestra'!$D$8:$D$17))+1,""),ROW()-225)),"")</f>
        <v/>
      </c>
      <c r="D232" s="103" t="str">
        <f t="shared" si="28"/>
        <v/>
      </c>
      <c r="E232" s="66" t="str">
        <f t="shared" si="29"/>
        <v/>
      </c>
      <c r="F232" s="18"/>
      <c r="G232" s="18"/>
      <c r="H232" s="18"/>
      <c r="I232" s="18"/>
      <c r="J232" s="18"/>
      <c r="K232" s="108"/>
      <c r="L232" s="18"/>
      <c r="M232" s="18"/>
      <c r="N232" s="18"/>
      <c r="O232" s="18"/>
      <c r="P232" s="18"/>
      <c r="Q232" s="18"/>
      <c r="R232" s="18"/>
      <c r="S232" s="18"/>
      <c r="T232" s="18"/>
      <c r="U232" s="18"/>
      <c r="V232" s="18"/>
      <c r="W232" s="18"/>
      <c r="X232" s="18"/>
      <c r="Y232" s="18"/>
      <c r="Z232" s="22"/>
      <c r="AA232" s="22"/>
      <c r="AB232" s="22"/>
      <c r="AC232" s="22"/>
      <c r="AD232" s="22"/>
      <c r="AE232" s="22"/>
      <c r="AF232" s="22"/>
      <c r="AG232" s="22"/>
      <c r="AH232" s="22"/>
      <c r="AI232" s="22"/>
    </row>
    <row r="233" spans="1:35" ht="12" customHeight="1">
      <c r="A233" s="98" t="str">
        <f t="array" ref="A233">IFERROR(INDEX('03.Muestra'!$B$8:$B$17,SMALL(IF("Página Web"='03.Muestra'!$D$8:$D$17,ROW('03.Muestra'!$B$8:$B$17)-MIN(ROW('03.Muestra'!$D$8:$D$17))+1,""),ROW()-225)),"")</f>
        <v/>
      </c>
      <c r="B233" s="129" t="str">
        <f t="array" ref="B233">IFERROR(INDEX('03.Muestra'!$C$8:$C$17,SMALL(IF("Página Web"='03.Muestra'!$D$8:$D$17,ROW('03.Muestra'!$C$8:$C$17)-MIN(ROW('03.Muestra'!$D$8:$D$17))+1,""),ROW()-225)),"")</f>
        <v/>
      </c>
      <c r="C233" s="129" t="str">
        <f t="array" ref="C233">IFERROR(INDEX('03.Muestra'!$F$8:$F$17,SMALL(IF("Página Web"='03.Muestra'!$D$8:$D$17,ROW('03.Muestra'!$F$8:$F$17)-MIN(ROW('03.Muestra'!$D$8:$D$17))+1,""),ROW()-225)),"")</f>
        <v/>
      </c>
      <c r="D233" s="103" t="str">
        <f t="shared" si="28"/>
        <v/>
      </c>
      <c r="E233" s="66" t="str">
        <f t="shared" si="29"/>
        <v/>
      </c>
      <c r="F233" s="18"/>
      <c r="G233" s="18"/>
      <c r="H233" s="18"/>
      <c r="I233" s="18"/>
      <c r="J233" s="18"/>
      <c r="K233" s="108"/>
      <c r="L233" s="18"/>
      <c r="M233" s="18"/>
      <c r="N233" s="18"/>
      <c r="O233" s="18"/>
      <c r="P233" s="18"/>
      <c r="Q233" s="18"/>
      <c r="R233" s="18"/>
      <c r="S233" s="18"/>
      <c r="T233" s="18"/>
      <c r="U233" s="18"/>
      <c r="V233" s="18"/>
      <c r="W233" s="18"/>
      <c r="X233" s="18"/>
      <c r="Y233" s="18"/>
      <c r="Z233" s="22"/>
      <c r="AA233" s="22"/>
      <c r="AB233" s="22"/>
      <c r="AC233" s="22"/>
      <c r="AD233" s="22"/>
      <c r="AE233" s="22"/>
      <c r="AF233" s="22"/>
      <c r="AG233" s="22"/>
      <c r="AH233" s="22"/>
      <c r="AI233" s="22"/>
    </row>
    <row r="234" spans="1:35" ht="12" customHeight="1">
      <c r="A234" s="98" t="str">
        <f t="array" ref="A234">IFERROR(INDEX('03.Muestra'!$B$8:$B$17,SMALL(IF("Página Web"='03.Muestra'!$D$8:$D$17,ROW('03.Muestra'!$B$8:$B$17)-MIN(ROW('03.Muestra'!$D$8:$D$17))+1,""),ROW()-225)),"")</f>
        <v/>
      </c>
      <c r="B234" s="129" t="str">
        <f t="array" ref="B234">IFERROR(INDEX('03.Muestra'!$C$8:$C$17,SMALL(IF("Página Web"='03.Muestra'!$D$8:$D$17,ROW('03.Muestra'!$C$8:$C$17)-MIN(ROW('03.Muestra'!$D$8:$D$17))+1,""),ROW()-225)),"")</f>
        <v/>
      </c>
      <c r="C234" s="129" t="str">
        <f t="array" ref="C234">IFERROR(INDEX('03.Muestra'!$F$8:$F$17,SMALL(IF("Página Web"='03.Muestra'!$D$8:$D$17,ROW('03.Muestra'!$F$8:$F$17)-MIN(ROW('03.Muestra'!$D$8:$D$17))+1,""),ROW()-225)),"")</f>
        <v/>
      </c>
      <c r="D234" s="103" t="str">
        <f t="shared" si="28"/>
        <v/>
      </c>
      <c r="E234" s="66" t="str">
        <f t="shared" si="29"/>
        <v/>
      </c>
      <c r="F234" s="18"/>
      <c r="G234" s="18"/>
      <c r="H234" s="18"/>
      <c r="I234" s="18"/>
      <c r="J234" s="18"/>
      <c r="K234" s="108"/>
      <c r="L234" s="18"/>
      <c r="M234" s="18"/>
      <c r="N234" s="18"/>
      <c r="O234" s="18"/>
      <c r="P234" s="18"/>
      <c r="Q234" s="18"/>
      <c r="R234" s="18"/>
      <c r="S234" s="18"/>
      <c r="T234" s="18"/>
      <c r="U234" s="18"/>
      <c r="V234" s="18"/>
      <c r="W234" s="18"/>
      <c r="X234" s="18"/>
      <c r="Y234" s="18"/>
      <c r="Z234" s="22"/>
      <c r="AA234" s="22"/>
      <c r="AB234" s="22"/>
      <c r="AC234" s="22"/>
      <c r="AD234" s="22"/>
      <c r="AE234" s="22"/>
      <c r="AF234" s="22"/>
      <c r="AG234" s="22"/>
      <c r="AH234" s="22"/>
      <c r="AI234" s="22"/>
    </row>
    <row r="235" spans="1:35" ht="12" customHeight="1">
      <c r="A235" s="98" t="str">
        <f t="array" ref="A235">IFERROR(INDEX('03.Muestra'!$B$8:$B$17,SMALL(IF("Página Web"='03.Muestra'!$D$8:$D$17,ROW('03.Muestra'!$B$8:$B$17)-MIN(ROW('03.Muestra'!$D$8:$D$17))+1,""),ROW()-225)),"")</f>
        <v/>
      </c>
      <c r="B235" s="129" t="str">
        <f t="array" ref="B235">IFERROR(INDEX('03.Muestra'!$C$8:$C$17,SMALL(IF("Página Web"='03.Muestra'!$D$8:$D$17,ROW('03.Muestra'!$C$8:$C$17)-MIN(ROW('03.Muestra'!$D$8:$D$17))+1,""),ROW()-225)),"")</f>
        <v/>
      </c>
      <c r="C235" s="129" t="str">
        <f t="array" ref="C235">IFERROR(INDEX('03.Muestra'!$F$8:$F$17,SMALL(IF("Página Web"='03.Muestra'!$D$8:$D$17,ROW('03.Muestra'!$F$8:$F$17)-MIN(ROW('03.Muestra'!$D$8:$D$17))+1,""),ROW()-225)),"")</f>
        <v/>
      </c>
      <c r="D235" s="103" t="str">
        <f t="shared" si="28"/>
        <v/>
      </c>
      <c r="E235" s="66" t="str">
        <f t="shared" si="29"/>
        <v/>
      </c>
      <c r="F235" s="18"/>
      <c r="G235" s="18"/>
      <c r="H235" s="18"/>
      <c r="I235" s="18"/>
      <c r="J235" s="18"/>
      <c r="K235" s="108"/>
      <c r="L235" s="18"/>
      <c r="M235" s="18"/>
      <c r="N235" s="18"/>
      <c r="O235" s="18"/>
      <c r="P235" s="18"/>
      <c r="Q235" s="18"/>
      <c r="R235" s="18"/>
      <c r="S235" s="18"/>
      <c r="T235" s="18"/>
      <c r="U235" s="18"/>
      <c r="V235" s="18"/>
      <c r="W235" s="18"/>
      <c r="X235" s="18"/>
      <c r="Y235" s="18"/>
      <c r="Z235" s="22"/>
      <c r="AA235" s="22"/>
      <c r="AB235" s="22"/>
      <c r="AC235" s="22"/>
      <c r="AD235" s="22"/>
      <c r="AE235" s="22"/>
      <c r="AF235" s="22"/>
      <c r="AG235" s="22"/>
      <c r="AH235" s="22"/>
      <c r="AI235" s="22"/>
    </row>
    <row r="236" spans="1:35" ht="12" customHeight="1">
      <c r="A236" s="63"/>
      <c r="B236" s="133"/>
      <c r="C236" s="133"/>
      <c r="D236" s="134"/>
      <c r="E236" s="66"/>
      <c r="F236" s="18"/>
      <c r="G236" s="18"/>
      <c r="H236" s="18"/>
      <c r="I236" s="18"/>
      <c r="J236" s="18"/>
      <c r="K236" s="108"/>
      <c r="L236" s="18"/>
      <c r="M236" s="18"/>
      <c r="N236" s="18"/>
      <c r="O236" s="18"/>
      <c r="P236" s="18"/>
      <c r="Q236" s="18"/>
      <c r="R236" s="18"/>
      <c r="S236" s="18"/>
      <c r="T236" s="18"/>
      <c r="U236" s="18"/>
      <c r="V236" s="18"/>
      <c r="W236" s="18"/>
      <c r="X236" s="18"/>
      <c r="Y236" s="18"/>
      <c r="Z236" s="22"/>
      <c r="AA236" s="22"/>
      <c r="AB236" s="22"/>
      <c r="AC236" s="22"/>
      <c r="AD236" s="22"/>
      <c r="AE236" s="22"/>
      <c r="AF236" s="22"/>
      <c r="AG236" s="22"/>
      <c r="AH236" s="22"/>
      <c r="AI236" s="22"/>
    </row>
    <row r="237" spans="1:35" ht="12" customHeight="1">
      <c r="A237" s="63"/>
      <c r="B237" s="133"/>
      <c r="C237" s="133"/>
      <c r="D237" s="134"/>
      <c r="E237" s="66"/>
      <c r="F237" s="18"/>
      <c r="G237" s="18"/>
      <c r="H237" s="18"/>
      <c r="I237" s="18"/>
      <c r="J237" s="18"/>
      <c r="K237" s="108"/>
      <c r="L237" s="18"/>
      <c r="M237" s="18"/>
      <c r="N237" s="18"/>
      <c r="O237" s="18"/>
      <c r="P237" s="18"/>
      <c r="Q237" s="18"/>
      <c r="R237" s="18"/>
      <c r="S237" s="18"/>
      <c r="T237" s="18"/>
      <c r="U237" s="18"/>
      <c r="V237" s="18"/>
      <c r="W237" s="18"/>
      <c r="X237" s="18"/>
      <c r="Y237" s="18"/>
      <c r="Z237" s="22"/>
      <c r="AA237" s="22"/>
      <c r="AB237" s="22"/>
      <c r="AC237" s="22"/>
      <c r="AD237" s="22"/>
      <c r="AE237" s="22"/>
      <c r="AF237" s="22"/>
      <c r="AG237" s="22"/>
      <c r="AH237" s="22"/>
      <c r="AI237" s="22"/>
    </row>
    <row r="238" spans="1:35" ht="12.75" customHeight="1">
      <c r="A238" s="111"/>
      <c r="B238" s="112"/>
      <c r="C238" s="111"/>
      <c r="D238" s="135"/>
      <c r="E238" s="66"/>
      <c r="F238" s="18"/>
      <c r="G238" s="18"/>
      <c r="H238" s="18"/>
      <c r="I238" s="18"/>
      <c r="J238" s="18"/>
      <c r="K238" s="108"/>
      <c r="L238" s="18"/>
      <c r="M238" s="18"/>
      <c r="N238" s="18"/>
      <c r="O238" s="18"/>
      <c r="P238" s="18"/>
      <c r="Q238" s="18"/>
      <c r="R238" s="18"/>
      <c r="S238" s="18"/>
      <c r="T238" s="18"/>
      <c r="U238" s="18"/>
      <c r="V238" s="18"/>
      <c r="W238" s="18"/>
      <c r="X238" s="18"/>
      <c r="Y238" s="18"/>
      <c r="Z238" s="22"/>
      <c r="AA238" s="22"/>
      <c r="AB238" s="22"/>
      <c r="AC238" s="22"/>
      <c r="AD238" s="22"/>
      <c r="AE238" s="22"/>
      <c r="AF238" s="22"/>
      <c r="AG238" s="22"/>
      <c r="AH238" s="22"/>
      <c r="AI238" s="22"/>
    </row>
    <row r="239" spans="1:35" ht="15.75" customHeight="1">
      <c r="A239" s="109"/>
      <c r="B239" s="109"/>
      <c r="C239" s="109"/>
      <c r="D239" s="136"/>
      <c r="E239" s="66"/>
      <c r="F239" s="92"/>
      <c r="G239" s="18"/>
      <c r="H239" s="18"/>
      <c r="I239" s="18"/>
      <c r="J239" s="18"/>
      <c r="K239" s="108"/>
      <c r="L239" s="18"/>
      <c r="M239" s="18"/>
      <c r="N239" s="18"/>
      <c r="O239" s="18"/>
      <c r="P239" s="18"/>
      <c r="Q239" s="18"/>
      <c r="R239" s="18"/>
      <c r="S239" s="18"/>
      <c r="T239" s="18"/>
      <c r="U239" s="18"/>
      <c r="V239" s="18"/>
      <c r="W239" s="18"/>
      <c r="X239" s="18"/>
      <c r="Y239" s="18"/>
      <c r="Z239" s="22"/>
      <c r="AA239" s="22"/>
      <c r="AB239" s="22"/>
      <c r="AC239" s="22"/>
      <c r="AD239" s="22"/>
      <c r="AE239" s="22"/>
      <c r="AF239" s="22"/>
      <c r="AG239" s="22"/>
      <c r="AH239" s="22"/>
      <c r="AI239" s="22"/>
    </row>
    <row r="240" spans="1:35" ht="12" customHeight="1">
      <c r="A240" s="22"/>
      <c r="B240" s="18"/>
      <c r="C240" s="18"/>
      <c r="D240" s="127"/>
      <c r="E240" s="66"/>
      <c r="F240" s="18"/>
      <c r="G240" s="18"/>
      <c r="H240" s="18"/>
      <c r="I240" s="18"/>
      <c r="J240" s="18"/>
      <c r="K240" s="108"/>
      <c r="L240" s="18"/>
      <c r="M240" s="18"/>
      <c r="N240" s="18"/>
      <c r="O240" s="18"/>
      <c r="P240" s="18"/>
      <c r="Q240" s="18"/>
      <c r="R240" s="18"/>
      <c r="S240" s="18"/>
      <c r="T240" s="18"/>
      <c r="U240" s="18"/>
      <c r="V240" s="18"/>
      <c r="W240" s="18"/>
      <c r="X240" s="18"/>
      <c r="Y240" s="18"/>
      <c r="Z240" s="22"/>
      <c r="AA240" s="22"/>
      <c r="AB240" s="22"/>
      <c r="AC240" s="22"/>
      <c r="AD240" s="22"/>
      <c r="AE240" s="22"/>
      <c r="AF240" s="22"/>
      <c r="AG240" s="22"/>
      <c r="AH240" s="22"/>
      <c r="AI240" s="22"/>
    </row>
    <row r="241" spans="1:35" ht="12" customHeight="1">
      <c r="A241" s="22"/>
      <c r="B241" s="18"/>
      <c r="C241" s="18"/>
      <c r="D241" s="127"/>
      <c r="E241" s="100"/>
      <c r="F241" s="18"/>
      <c r="G241" s="18"/>
      <c r="H241" s="18"/>
      <c r="I241" s="18"/>
      <c r="J241" s="18"/>
      <c r="K241" s="108"/>
      <c r="L241" s="18"/>
      <c r="M241" s="18"/>
      <c r="N241" s="18"/>
      <c r="O241" s="18"/>
      <c r="P241" s="18"/>
      <c r="Q241" s="18"/>
      <c r="R241" s="18"/>
      <c r="S241" s="18"/>
      <c r="T241" s="18"/>
      <c r="U241" s="18"/>
      <c r="V241" s="18"/>
      <c r="W241" s="18"/>
      <c r="X241" s="18"/>
      <c r="Y241" s="18"/>
      <c r="Z241" s="22"/>
      <c r="AA241" s="22"/>
      <c r="AB241" s="22"/>
      <c r="AC241" s="22"/>
      <c r="AD241" s="22"/>
      <c r="AE241" s="22"/>
      <c r="AF241" s="22"/>
      <c r="AG241" s="22"/>
      <c r="AH241" s="22"/>
      <c r="AI241" s="22"/>
    </row>
    <row r="242" spans="1:35" ht="32.25" customHeight="1">
      <c r="A242" s="94" t="s">
        <v>100</v>
      </c>
      <c r="B242" s="95" t="s">
        <v>86</v>
      </c>
      <c r="C242" s="96" t="s">
        <v>125</v>
      </c>
      <c r="D242" s="128" t="s">
        <v>106</v>
      </c>
      <c r="E242" s="114"/>
      <c r="F242" s="22"/>
      <c r="G242" s="22"/>
      <c r="H242" s="22"/>
      <c r="I242" s="22"/>
      <c r="J242" s="22"/>
      <c r="K242" s="108"/>
      <c r="L242" s="18"/>
      <c r="M242" s="18"/>
      <c r="N242" s="18"/>
      <c r="O242" s="18"/>
      <c r="P242" s="18"/>
      <c r="Q242" s="18"/>
      <c r="R242" s="18"/>
      <c r="S242" s="18"/>
      <c r="T242" s="18"/>
      <c r="U242" s="18"/>
      <c r="V242" s="18"/>
      <c r="W242" s="18"/>
      <c r="X242" s="18"/>
      <c r="Y242" s="18"/>
      <c r="Z242" s="22"/>
      <c r="AA242" s="22"/>
      <c r="AB242" s="22"/>
      <c r="AC242" s="22"/>
      <c r="AD242" s="22"/>
      <c r="AE242" s="22"/>
      <c r="AF242" s="22"/>
      <c r="AG242" s="22"/>
      <c r="AH242" s="22"/>
      <c r="AI242" s="22"/>
    </row>
    <row r="243" spans="1:35" ht="12" customHeight="1">
      <c r="A243" s="98">
        <f t="array" ref="A243">IFERROR(INDEX('03.Muestra'!$B$8:$B$17,SMALL(IF("Página Web"='03.Muestra'!$D$8:$D$17,ROW('03.Muestra'!$B$8:$B$17)-MIN(ROW('03.Muestra'!$D$8:$D$17))+1,""),ROW()-242)),"")</f>
        <v>1</v>
      </c>
      <c r="B243" s="129" t="str">
        <f t="array" ref="B243">IFERROR(INDEX('03.Muestra'!$C$8:$C$17,SMALL(IF("Página Web"='03.Muestra'!$D$8:$D$17,ROW('03.Muestra'!$C$8:$C$17)-MIN(ROW('03.Muestra'!$D$8:$D$17))+1,""),ROW()-242)),"")</f>
        <v>Home</v>
      </c>
      <c r="C243" s="130" t="str">
        <f t="array" ref="C243">IFERROR(INDEX('03.Muestra'!$F$8:$F$17,SMALL(IF("Página Web"='03.Muestra'!$D$8:$D$17,ROW('03.Muestra'!$F$8:$F$17)-MIN(ROW('03.Muestra'!$D$8:$D$17))+1,""),ROW()-242)),"")</f>
        <v>https://pigmentoayd.com/</v>
      </c>
      <c r="D243" s="103" t="str">
        <f t="shared" ref="D243:D252" si="30">IF(C243="","",$D$18)</f>
        <v>N/A</v>
      </c>
      <c r="E243" s="66" t="str">
        <f t="shared" ref="E243:E252" si="31">IF(D243&lt;&gt;"",IF(AND(B243&lt;&gt;"",C243&lt;&gt;""),"","ERR"),"")</f>
        <v/>
      </c>
      <c r="F243" s="104" t="s">
        <v>89</v>
      </c>
      <c r="G243" s="89" t="s">
        <v>98</v>
      </c>
      <c r="H243" s="84" t="s">
        <v>93</v>
      </c>
      <c r="I243" s="105" t="s">
        <v>91</v>
      </c>
      <c r="J243" s="106" t="s">
        <v>87</v>
      </c>
      <c r="K243" s="137" t="s">
        <v>97</v>
      </c>
      <c r="L243" s="18"/>
      <c r="M243" s="18"/>
      <c r="N243" s="18"/>
      <c r="O243" s="18"/>
      <c r="P243" s="18"/>
      <c r="Q243" s="18"/>
      <c r="R243" s="18"/>
      <c r="S243" s="18"/>
      <c r="T243" s="18"/>
      <c r="U243" s="18"/>
      <c r="V243" s="18"/>
      <c r="W243" s="18"/>
      <c r="X243" s="18"/>
      <c r="Y243" s="18"/>
      <c r="Z243" s="22"/>
      <c r="AA243" s="22"/>
      <c r="AB243" s="22"/>
      <c r="AC243" s="22"/>
      <c r="AD243" s="22"/>
      <c r="AE243" s="22"/>
      <c r="AF243" s="22"/>
      <c r="AG243" s="22"/>
      <c r="AH243" s="22"/>
      <c r="AI243" s="22"/>
    </row>
    <row r="244" spans="1:35" ht="12" customHeight="1">
      <c r="A244" s="98">
        <f t="array" ref="A244">IFERROR(INDEX('03.Muestra'!$B$8:$B$17,SMALL(IF("Página Web"='03.Muestra'!$D$8:$D$17,ROW('03.Muestra'!$B$8:$B$17)-MIN(ROW('03.Muestra'!$D$8:$D$17))+1,""),ROW()-242)),"")</f>
        <v>2</v>
      </c>
      <c r="B244" s="129" t="str">
        <f t="array" ref="B244">IFERROR(INDEX('03.Muestra'!$C$8:$C$17,SMALL(IF("Página Web"='03.Muestra'!$D$8:$D$17,ROW('03.Muestra'!$C$8:$C$17)-MIN(ROW('03.Muestra'!$D$8:$D$17))+1,""),ROW()-242)),"")</f>
        <v>Contacto</v>
      </c>
      <c r="C244" s="130" t="str">
        <f t="array" ref="C244">IFERROR(INDEX('03.Muestra'!$F$8:$F$17,SMALL(IF("Página Web"='03.Muestra'!$D$8:$D$17,ROW('03.Muestra'!$F$8:$F$17)-MIN(ROW('03.Muestra'!$D$8:$D$17))+1,""),ROW()-242)),"")</f>
        <v>https://pigmentoayd.com/contacto</v>
      </c>
      <c r="D244" s="103" t="str">
        <f t="shared" si="30"/>
        <v>N/A</v>
      </c>
      <c r="E244" s="66" t="str">
        <f t="shared" si="31"/>
        <v/>
      </c>
      <c r="F244" s="107">
        <f ca="1">COUNTIF($D243:INDIRECT("$D" &amp;  SUM(ROW()-1,'03.Muestra'!$D$20)-1),F243)</f>
        <v>0</v>
      </c>
      <c r="G244" s="107">
        <f ca="1">COUNTIF($D243:INDIRECT("$D" &amp;  SUM(ROW()-1,'03.Muestra'!$D$20)-1),G243)</f>
        <v>0</v>
      </c>
      <c r="H244" s="107">
        <f ca="1">COUNTIF($D243:INDIRECT("$D" &amp;  SUM(ROW()-1,'03.Muestra'!$D$20)-1),H243)</f>
        <v>3</v>
      </c>
      <c r="I244" s="107">
        <f ca="1">COUNTIF($D243:INDIRECT("$D" &amp;  SUM(ROW()-1,'03.Muestra'!$D$20)-1),I243)</f>
        <v>0</v>
      </c>
      <c r="J244" s="107">
        <f ca="1">COUNTIF($D243:INDIRECT("$D" &amp;  SUM(ROW()-1,'03.Muestra'!$D$20)-1),J243)</f>
        <v>0</v>
      </c>
      <c r="K244" s="138">
        <f ca="1">IF(COUNTIF('03.Muestra'!$D$8:$D$17,"Página Web")=0,0,COUNTBLANK($D243:INDIRECT("$D" &amp;  SUM(ROW()-1,COUNTIF('03.Muestra'!$D$8:$D$17,"Página Web"))-1)))</f>
        <v>0</v>
      </c>
      <c r="L244" s="18"/>
      <c r="M244" s="18"/>
      <c r="N244" s="18"/>
      <c r="O244" s="18"/>
      <c r="P244" s="18"/>
      <c r="Q244" s="18"/>
      <c r="R244" s="18"/>
      <c r="S244" s="18"/>
      <c r="T244" s="18"/>
      <c r="U244" s="18"/>
      <c r="V244" s="18"/>
      <c r="W244" s="18"/>
      <c r="X244" s="18"/>
      <c r="Y244" s="18"/>
      <c r="Z244" s="22"/>
      <c r="AA244" s="22"/>
      <c r="AB244" s="22"/>
      <c r="AC244" s="22"/>
      <c r="AD244" s="22"/>
      <c r="AE244" s="22"/>
      <c r="AF244" s="22"/>
      <c r="AG244" s="22"/>
      <c r="AH244" s="22"/>
      <c r="AI244" s="22"/>
    </row>
    <row r="245" spans="1:35" ht="12" customHeight="1">
      <c r="A245" s="98">
        <f t="array" ref="A245">IFERROR(INDEX('03.Muestra'!$B$8:$B$17,SMALL(IF("Página Web"='03.Muestra'!$D$8:$D$17,ROW('03.Muestra'!$B$8:$B$17)-MIN(ROW('03.Muestra'!$D$8:$D$17))+1,""),ROW()-242)),"")</f>
        <v>3</v>
      </c>
      <c r="B245" s="129" t="str">
        <f t="array" ref="B245">IFERROR(INDEX('03.Muestra'!$C$8:$C$17,SMALL(IF("Página Web"='03.Muestra'!$D$8:$D$17,ROW('03.Muestra'!$C$8:$C$17)-MIN(ROW('03.Muestra'!$D$8:$D$17))+1,""),ROW()-242)),"")</f>
        <v>Servicios</v>
      </c>
      <c r="C245" s="130" t="str">
        <f t="array" ref="C245">IFERROR(INDEX('03.Muestra'!$F$8:$F$17,SMALL(IF("Página Web"='03.Muestra'!$D$8:$D$17,ROW('03.Muestra'!$F$8:$F$17)-MIN(ROW('03.Muestra'!$D$8:$D$17))+1,""),ROW()-242)),"")</f>
        <v>https://pigmentoayd.com/servicios</v>
      </c>
      <c r="D245" s="103" t="str">
        <f t="shared" si="30"/>
        <v>N/A</v>
      </c>
      <c r="E245" s="66" t="str">
        <f t="shared" si="31"/>
        <v/>
      </c>
      <c r="F245" s="22"/>
      <c r="G245" s="22"/>
      <c r="H245" s="22"/>
      <c r="I245" s="22"/>
      <c r="J245" s="22"/>
      <c r="K245" s="108"/>
      <c r="L245" s="18"/>
      <c r="M245" s="18"/>
      <c r="N245" s="18"/>
      <c r="O245" s="18"/>
      <c r="P245" s="18"/>
      <c r="Q245" s="18"/>
      <c r="R245" s="18"/>
      <c r="S245" s="18"/>
      <c r="T245" s="18"/>
      <c r="U245" s="18"/>
      <c r="V245" s="18"/>
      <c r="W245" s="18"/>
      <c r="X245" s="18"/>
      <c r="Y245" s="18"/>
      <c r="Z245" s="22"/>
      <c r="AA245" s="22"/>
      <c r="AB245" s="22"/>
      <c r="AC245" s="22"/>
      <c r="AD245" s="22"/>
      <c r="AE245" s="22"/>
      <c r="AF245" s="22"/>
      <c r="AG245" s="22"/>
      <c r="AH245" s="22"/>
      <c r="AI245" s="22"/>
    </row>
    <row r="246" spans="1:35" ht="12" customHeight="1">
      <c r="A246" s="98" t="str">
        <f t="array" ref="A246">IFERROR(INDEX('03.Muestra'!$B$8:$B$17,SMALL(IF("Página Web"='03.Muestra'!$D$8:$D$17,ROW('03.Muestra'!$B$8:$B$17)-MIN(ROW('03.Muestra'!$D$8:$D$17))+1,""),ROW()-242)),"")</f>
        <v/>
      </c>
      <c r="B246" s="129" t="str">
        <f t="array" ref="B246">IFERROR(INDEX('03.Muestra'!$C$8:$C$17,SMALL(IF("Página Web"='03.Muestra'!$D$8:$D$17,ROW('03.Muestra'!$C$8:$C$17)-MIN(ROW('03.Muestra'!$D$8:$D$17))+1,""),ROW()-242)),"")</f>
        <v/>
      </c>
      <c r="C246" s="129" t="str">
        <f t="array" ref="C246">IFERROR(INDEX('03.Muestra'!$F$8:$F$17,SMALL(IF("Página Web"='03.Muestra'!$D$8:$D$17,ROW('03.Muestra'!$F$8:$F$17)-MIN(ROW('03.Muestra'!$D$8:$D$17))+1,""),ROW()-242)),"")</f>
        <v/>
      </c>
      <c r="D246" s="103" t="str">
        <f t="shared" si="30"/>
        <v/>
      </c>
      <c r="E246" s="66" t="str">
        <f t="shared" si="31"/>
        <v/>
      </c>
      <c r="F246" s="22"/>
      <c r="G246" s="18"/>
      <c r="H246" s="18"/>
      <c r="I246" s="18"/>
      <c r="J246" s="18"/>
      <c r="K246" s="108"/>
      <c r="L246" s="18"/>
      <c r="M246" s="18"/>
      <c r="N246" s="18"/>
      <c r="O246" s="18"/>
      <c r="P246" s="18"/>
      <c r="Q246" s="18"/>
      <c r="R246" s="18"/>
      <c r="S246" s="18"/>
      <c r="T246" s="18"/>
      <c r="U246" s="18"/>
      <c r="V246" s="18"/>
      <c r="W246" s="18"/>
      <c r="X246" s="18"/>
      <c r="Y246" s="18"/>
      <c r="Z246" s="22"/>
      <c r="AA246" s="22"/>
      <c r="AB246" s="22"/>
      <c r="AC246" s="22"/>
      <c r="AD246" s="22"/>
      <c r="AE246" s="22"/>
      <c r="AF246" s="22"/>
      <c r="AG246" s="22"/>
      <c r="AH246" s="22"/>
      <c r="AI246" s="22"/>
    </row>
    <row r="247" spans="1:35" ht="12" customHeight="1">
      <c r="A247" s="98" t="str">
        <f t="array" ref="A247">IFERROR(INDEX('03.Muestra'!$B$8:$B$17,SMALL(IF("Página Web"='03.Muestra'!$D$8:$D$17,ROW('03.Muestra'!$B$8:$B$17)-MIN(ROW('03.Muestra'!$D$8:$D$17))+1,""),ROW()-242)),"")</f>
        <v/>
      </c>
      <c r="B247" s="129" t="str">
        <f t="array" ref="B247">IFERROR(INDEX('03.Muestra'!$C$8:$C$17,SMALL(IF("Página Web"='03.Muestra'!$D$8:$D$17,ROW('03.Muestra'!$C$8:$C$17)-MIN(ROW('03.Muestra'!$D$8:$D$17))+1,""),ROW()-242)),"")</f>
        <v/>
      </c>
      <c r="C247" s="129" t="str">
        <f t="array" ref="C247">IFERROR(INDEX('03.Muestra'!$F$8:$F$17,SMALL(IF("Página Web"='03.Muestra'!$D$8:$D$17,ROW('03.Muestra'!$F$8:$F$17)-MIN(ROW('03.Muestra'!$D$8:$D$17))+1,""),ROW()-242)),"")</f>
        <v/>
      </c>
      <c r="D247" s="103" t="str">
        <f t="shared" si="30"/>
        <v/>
      </c>
      <c r="E247" s="66" t="str">
        <f t="shared" si="31"/>
        <v/>
      </c>
      <c r="F247" s="22"/>
      <c r="G247" s="18"/>
      <c r="H247" s="18"/>
      <c r="I247" s="18"/>
      <c r="J247" s="18"/>
      <c r="K247" s="108"/>
      <c r="L247" s="18"/>
      <c r="M247" s="18"/>
      <c r="N247" s="18"/>
      <c r="O247" s="18"/>
      <c r="P247" s="18"/>
      <c r="Q247" s="18"/>
      <c r="R247" s="18"/>
      <c r="S247" s="18"/>
      <c r="T247" s="18"/>
      <c r="U247" s="18"/>
      <c r="V247" s="18"/>
      <c r="W247" s="18"/>
      <c r="X247" s="18"/>
      <c r="Y247" s="18"/>
      <c r="Z247" s="22"/>
      <c r="AA247" s="22"/>
      <c r="AB247" s="22"/>
      <c r="AC247" s="22"/>
      <c r="AD247" s="22"/>
      <c r="AE247" s="22"/>
      <c r="AF247" s="22"/>
      <c r="AG247" s="22"/>
      <c r="AH247" s="22"/>
      <c r="AI247" s="22"/>
    </row>
    <row r="248" spans="1:35" ht="12" customHeight="1">
      <c r="A248" s="98" t="str">
        <f t="array" ref="A248">IFERROR(INDEX('03.Muestra'!$B$8:$B$17,SMALL(IF("Página Web"='03.Muestra'!$D$8:$D$17,ROW('03.Muestra'!$B$8:$B$17)-MIN(ROW('03.Muestra'!$D$8:$D$17))+1,""),ROW()-242)),"")</f>
        <v/>
      </c>
      <c r="B248" s="129" t="str">
        <f t="array" ref="B248">IFERROR(INDEX('03.Muestra'!$C$8:$C$17,SMALL(IF("Página Web"='03.Muestra'!$D$8:$D$17,ROW('03.Muestra'!$C$8:$C$17)-MIN(ROW('03.Muestra'!$D$8:$D$17))+1,""),ROW()-242)),"")</f>
        <v/>
      </c>
      <c r="C248" s="129" t="str">
        <f t="array" ref="C248">IFERROR(INDEX('03.Muestra'!$F$8:$F$17,SMALL(IF("Página Web"='03.Muestra'!$D$8:$D$17,ROW('03.Muestra'!$F$8:$F$17)-MIN(ROW('03.Muestra'!$D$8:$D$17))+1,""),ROW()-242)),"")</f>
        <v/>
      </c>
      <c r="D248" s="103" t="str">
        <f t="shared" si="30"/>
        <v/>
      </c>
      <c r="E248" s="66" t="str">
        <f t="shared" si="31"/>
        <v/>
      </c>
      <c r="F248" s="22"/>
      <c r="G248" s="18"/>
      <c r="H248" s="18"/>
      <c r="I248" s="18"/>
      <c r="J248" s="18"/>
      <c r="K248" s="108"/>
      <c r="L248" s="18"/>
      <c r="M248" s="18"/>
      <c r="N248" s="18"/>
      <c r="O248" s="18"/>
      <c r="P248" s="18"/>
      <c r="Q248" s="18"/>
      <c r="R248" s="18"/>
      <c r="S248" s="18"/>
      <c r="T248" s="18"/>
      <c r="U248" s="18"/>
      <c r="V248" s="18"/>
      <c r="W248" s="18"/>
      <c r="X248" s="18"/>
      <c r="Y248" s="18"/>
      <c r="Z248" s="22"/>
      <c r="AA248" s="22"/>
      <c r="AB248" s="22"/>
      <c r="AC248" s="22"/>
      <c r="AD248" s="22"/>
      <c r="AE248" s="22"/>
      <c r="AF248" s="22"/>
      <c r="AG248" s="22"/>
      <c r="AH248" s="22"/>
      <c r="AI248" s="22"/>
    </row>
    <row r="249" spans="1:35" ht="12" customHeight="1">
      <c r="A249" s="98" t="str">
        <f t="array" ref="A249">IFERROR(INDEX('03.Muestra'!$B$8:$B$17,SMALL(IF("Página Web"='03.Muestra'!$D$8:$D$17,ROW('03.Muestra'!$B$8:$B$17)-MIN(ROW('03.Muestra'!$D$8:$D$17))+1,""),ROW()-242)),"")</f>
        <v/>
      </c>
      <c r="B249" s="129" t="str">
        <f t="array" ref="B249">IFERROR(INDEX('03.Muestra'!$C$8:$C$17,SMALL(IF("Página Web"='03.Muestra'!$D$8:$D$17,ROW('03.Muestra'!$C$8:$C$17)-MIN(ROW('03.Muestra'!$D$8:$D$17))+1,""),ROW()-242)),"")</f>
        <v/>
      </c>
      <c r="C249" s="129" t="str">
        <f t="array" ref="C249">IFERROR(INDEX('03.Muestra'!$F$8:$F$17,SMALL(IF("Página Web"='03.Muestra'!$D$8:$D$17,ROW('03.Muestra'!$F$8:$F$17)-MIN(ROW('03.Muestra'!$D$8:$D$17))+1,""),ROW()-242)),"")</f>
        <v/>
      </c>
      <c r="D249" s="103" t="str">
        <f t="shared" si="30"/>
        <v/>
      </c>
      <c r="E249" s="66" t="str">
        <f t="shared" si="31"/>
        <v/>
      </c>
      <c r="F249" s="18"/>
      <c r="G249" s="18"/>
      <c r="H249" s="18"/>
      <c r="I249" s="18"/>
      <c r="J249" s="18"/>
      <c r="K249" s="108"/>
      <c r="L249" s="18"/>
      <c r="M249" s="18"/>
      <c r="N249" s="18"/>
      <c r="O249" s="18"/>
      <c r="P249" s="18"/>
      <c r="Q249" s="18"/>
      <c r="R249" s="18"/>
      <c r="S249" s="18"/>
      <c r="T249" s="18"/>
      <c r="U249" s="18"/>
      <c r="V249" s="18"/>
      <c r="W249" s="18"/>
      <c r="X249" s="18"/>
      <c r="Y249" s="18"/>
      <c r="Z249" s="22"/>
      <c r="AA249" s="22"/>
      <c r="AB249" s="22"/>
      <c r="AC249" s="22"/>
      <c r="AD249" s="22"/>
      <c r="AE249" s="22"/>
      <c r="AF249" s="22"/>
      <c r="AG249" s="22"/>
      <c r="AH249" s="22"/>
      <c r="AI249" s="22"/>
    </row>
    <row r="250" spans="1:35" ht="12" customHeight="1">
      <c r="A250" s="98" t="str">
        <f t="array" ref="A250">IFERROR(INDEX('03.Muestra'!$B$8:$B$17,SMALL(IF("Página Web"='03.Muestra'!$D$8:$D$17,ROW('03.Muestra'!$B$8:$B$17)-MIN(ROW('03.Muestra'!$D$8:$D$17))+1,""),ROW()-242)),"")</f>
        <v/>
      </c>
      <c r="B250" s="129" t="str">
        <f t="array" ref="B250">IFERROR(INDEX('03.Muestra'!$C$8:$C$17,SMALL(IF("Página Web"='03.Muestra'!$D$8:$D$17,ROW('03.Muestra'!$C$8:$C$17)-MIN(ROW('03.Muestra'!$D$8:$D$17))+1,""),ROW()-242)),"")</f>
        <v/>
      </c>
      <c r="C250" s="129" t="str">
        <f t="array" ref="C250">IFERROR(INDEX('03.Muestra'!$F$8:$F$17,SMALL(IF("Página Web"='03.Muestra'!$D$8:$D$17,ROW('03.Muestra'!$F$8:$F$17)-MIN(ROW('03.Muestra'!$D$8:$D$17))+1,""),ROW()-242)),"")</f>
        <v/>
      </c>
      <c r="D250" s="103" t="str">
        <f t="shared" si="30"/>
        <v/>
      </c>
      <c r="E250" s="66" t="str">
        <f t="shared" si="31"/>
        <v/>
      </c>
      <c r="F250" s="18"/>
      <c r="G250" s="18"/>
      <c r="H250" s="18"/>
      <c r="I250" s="18"/>
      <c r="J250" s="18"/>
      <c r="K250" s="108"/>
      <c r="L250" s="18"/>
      <c r="M250" s="18"/>
      <c r="N250" s="18"/>
      <c r="O250" s="18"/>
      <c r="P250" s="18"/>
      <c r="Q250" s="18"/>
      <c r="R250" s="18"/>
      <c r="S250" s="18"/>
      <c r="T250" s="18"/>
      <c r="U250" s="18"/>
      <c r="V250" s="18"/>
      <c r="W250" s="18"/>
      <c r="X250" s="18"/>
      <c r="Y250" s="18"/>
      <c r="Z250" s="22"/>
      <c r="AA250" s="22"/>
      <c r="AB250" s="22"/>
      <c r="AC250" s="22"/>
      <c r="AD250" s="22"/>
      <c r="AE250" s="22"/>
      <c r="AF250" s="22"/>
      <c r="AG250" s="22"/>
      <c r="AH250" s="22"/>
      <c r="AI250" s="22"/>
    </row>
    <row r="251" spans="1:35" ht="12" customHeight="1">
      <c r="A251" s="98" t="str">
        <f t="array" ref="A251">IFERROR(INDEX('03.Muestra'!$B$8:$B$17,SMALL(IF("Página Web"='03.Muestra'!$D$8:$D$17,ROW('03.Muestra'!$B$8:$B$17)-MIN(ROW('03.Muestra'!$D$8:$D$17))+1,""),ROW()-242)),"")</f>
        <v/>
      </c>
      <c r="B251" s="129" t="str">
        <f t="array" ref="B251">IFERROR(INDEX('03.Muestra'!$C$8:$C$17,SMALL(IF("Página Web"='03.Muestra'!$D$8:$D$17,ROW('03.Muestra'!$C$8:$C$17)-MIN(ROW('03.Muestra'!$D$8:$D$17))+1,""),ROW()-242)),"")</f>
        <v/>
      </c>
      <c r="C251" s="129" t="str">
        <f t="array" ref="C251">IFERROR(INDEX('03.Muestra'!$F$8:$F$17,SMALL(IF("Página Web"='03.Muestra'!$D$8:$D$17,ROW('03.Muestra'!$F$8:$F$17)-MIN(ROW('03.Muestra'!$D$8:$D$17))+1,""),ROW()-242)),"")</f>
        <v/>
      </c>
      <c r="D251" s="103" t="str">
        <f t="shared" si="30"/>
        <v/>
      </c>
      <c r="E251" s="66" t="str">
        <f t="shared" si="31"/>
        <v/>
      </c>
      <c r="F251" s="18"/>
      <c r="G251" s="18"/>
      <c r="H251" s="18"/>
      <c r="I251" s="18"/>
      <c r="J251" s="18"/>
      <c r="K251" s="108"/>
      <c r="L251" s="18"/>
      <c r="M251" s="18"/>
      <c r="N251" s="18"/>
      <c r="O251" s="18"/>
      <c r="P251" s="18"/>
      <c r="Q251" s="18"/>
      <c r="R251" s="18"/>
      <c r="S251" s="18"/>
      <c r="T251" s="18"/>
      <c r="U251" s="18"/>
      <c r="V251" s="18"/>
      <c r="W251" s="18"/>
      <c r="X251" s="18"/>
      <c r="Y251" s="18"/>
      <c r="Z251" s="22"/>
      <c r="AA251" s="22"/>
      <c r="AB251" s="22"/>
      <c r="AC251" s="22"/>
      <c r="AD251" s="22"/>
      <c r="AE251" s="22"/>
      <c r="AF251" s="22"/>
      <c r="AG251" s="22"/>
      <c r="AH251" s="22"/>
      <c r="AI251" s="22"/>
    </row>
    <row r="252" spans="1:35" ht="12" customHeight="1">
      <c r="A252" s="98" t="str">
        <f t="array" ref="A252">IFERROR(INDEX('03.Muestra'!$B$8:$B$17,SMALL(IF("Página Web"='03.Muestra'!$D$8:$D$17,ROW('03.Muestra'!$B$8:$B$17)-MIN(ROW('03.Muestra'!$D$8:$D$17))+1,""),ROW()-242)),"")</f>
        <v/>
      </c>
      <c r="B252" s="129" t="str">
        <f t="array" ref="B252">IFERROR(INDEX('03.Muestra'!$C$8:$C$17,SMALL(IF("Página Web"='03.Muestra'!$D$8:$D$17,ROW('03.Muestra'!$C$8:$C$17)-MIN(ROW('03.Muestra'!$D$8:$D$17))+1,""),ROW()-242)),"")</f>
        <v/>
      </c>
      <c r="C252" s="129" t="str">
        <f t="array" ref="C252">IFERROR(INDEX('03.Muestra'!$F$8:$F$17,SMALL(IF("Página Web"='03.Muestra'!$D$8:$D$17,ROW('03.Muestra'!$F$8:$F$17)-MIN(ROW('03.Muestra'!$D$8:$D$17))+1,""),ROW()-242)),"")</f>
        <v/>
      </c>
      <c r="D252" s="103" t="str">
        <f t="shared" si="30"/>
        <v/>
      </c>
      <c r="E252" s="66" t="str">
        <f t="shared" si="31"/>
        <v/>
      </c>
      <c r="F252" s="18"/>
      <c r="G252" s="18"/>
      <c r="H252" s="18"/>
      <c r="I252" s="18"/>
      <c r="J252" s="18"/>
      <c r="K252" s="108"/>
      <c r="L252" s="18"/>
      <c r="M252" s="18"/>
      <c r="N252" s="18"/>
      <c r="O252" s="18"/>
      <c r="P252" s="18"/>
      <c r="Q252" s="18"/>
      <c r="R252" s="18"/>
      <c r="S252" s="18"/>
      <c r="T252" s="18"/>
      <c r="U252" s="18"/>
      <c r="V252" s="18"/>
      <c r="W252" s="18"/>
      <c r="X252" s="18"/>
      <c r="Y252" s="18"/>
      <c r="Z252" s="22"/>
      <c r="AA252" s="22"/>
      <c r="AB252" s="22"/>
      <c r="AC252" s="22"/>
      <c r="AD252" s="22"/>
      <c r="AE252" s="22"/>
      <c r="AF252" s="22"/>
      <c r="AG252" s="22"/>
      <c r="AH252" s="22"/>
      <c r="AI252" s="22"/>
    </row>
    <row r="253" spans="1:35" ht="12" customHeight="1">
      <c r="A253" s="63"/>
      <c r="B253" s="133"/>
      <c r="C253" s="133"/>
      <c r="D253" s="134"/>
      <c r="E253" s="66"/>
      <c r="F253" s="18"/>
      <c r="G253" s="18"/>
      <c r="H253" s="18"/>
      <c r="I253" s="18"/>
      <c r="J253" s="18"/>
      <c r="K253" s="108"/>
      <c r="L253" s="18"/>
      <c r="M253" s="18"/>
      <c r="N253" s="18"/>
      <c r="O253" s="18"/>
      <c r="P253" s="18"/>
      <c r="Q253" s="18"/>
      <c r="R253" s="18"/>
      <c r="S253" s="18"/>
      <c r="T253" s="18"/>
      <c r="U253" s="18"/>
      <c r="V253" s="18"/>
      <c r="W253" s="18"/>
      <c r="X253" s="18"/>
      <c r="Y253" s="18"/>
      <c r="Z253" s="22"/>
      <c r="AA253" s="22"/>
      <c r="AB253" s="22"/>
      <c r="AC253" s="22"/>
      <c r="AD253" s="22"/>
      <c r="AE253" s="22"/>
      <c r="AF253" s="22"/>
      <c r="AG253" s="22"/>
      <c r="AH253" s="22"/>
      <c r="AI253" s="22"/>
    </row>
    <row r="254" spans="1:35" ht="12" customHeight="1">
      <c r="A254" s="63"/>
      <c r="B254" s="133"/>
      <c r="C254" s="133"/>
      <c r="D254" s="134"/>
      <c r="E254" s="66"/>
      <c r="F254" s="18"/>
      <c r="G254" s="18"/>
      <c r="H254" s="18"/>
      <c r="I254" s="18"/>
      <c r="J254" s="18"/>
      <c r="K254" s="108"/>
      <c r="L254" s="18"/>
      <c r="M254" s="18"/>
      <c r="N254" s="18"/>
      <c r="O254" s="18"/>
      <c r="P254" s="18"/>
      <c r="Q254" s="18"/>
      <c r="R254" s="18"/>
      <c r="S254" s="18"/>
      <c r="T254" s="18"/>
      <c r="U254" s="18"/>
      <c r="V254" s="18"/>
      <c r="W254" s="18"/>
      <c r="X254" s="18"/>
      <c r="Y254" s="18"/>
      <c r="Z254" s="22"/>
      <c r="AA254" s="22"/>
      <c r="AB254" s="22"/>
      <c r="AC254" s="22"/>
      <c r="AD254" s="22"/>
      <c r="AE254" s="22"/>
      <c r="AF254" s="22"/>
      <c r="AG254" s="22"/>
      <c r="AH254" s="22"/>
      <c r="AI254" s="22"/>
    </row>
    <row r="255" spans="1:35" ht="12.75" customHeight="1">
      <c r="A255" s="111"/>
      <c r="B255" s="112"/>
      <c r="C255" s="111"/>
      <c r="D255" s="135"/>
      <c r="E255" s="66"/>
      <c r="F255" s="18"/>
      <c r="G255" s="18"/>
      <c r="H255" s="18"/>
      <c r="I255" s="18"/>
      <c r="J255" s="18"/>
      <c r="K255" s="108"/>
      <c r="L255" s="18"/>
      <c r="M255" s="18"/>
      <c r="N255" s="18"/>
      <c r="O255" s="18"/>
      <c r="P255" s="18"/>
      <c r="Q255" s="18"/>
      <c r="R255" s="18"/>
      <c r="S255" s="18"/>
      <c r="T255" s="18"/>
      <c r="U255" s="18"/>
      <c r="V255" s="18"/>
      <c r="W255" s="18"/>
      <c r="X255" s="18"/>
      <c r="Y255" s="18"/>
      <c r="Z255" s="22"/>
      <c r="AA255" s="22"/>
      <c r="AB255" s="22"/>
      <c r="AC255" s="22"/>
      <c r="AD255" s="22"/>
      <c r="AE255" s="22"/>
      <c r="AF255" s="22"/>
      <c r="AG255" s="22"/>
      <c r="AH255" s="22"/>
      <c r="AI255" s="22"/>
    </row>
    <row r="256" spans="1:35" ht="16.5" customHeight="1">
      <c r="A256" s="109"/>
      <c r="B256" s="109"/>
      <c r="C256" s="109"/>
      <c r="D256" s="136"/>
      <c r="E256" s="66"/>
      <c r="F256" s="92"/>
      <c r="G256" s="18"/>
      <c r="H256" s="18"/>
      <c r="I256" s="18"/>
      <c r="J256" s="18"/>
      <c r="K256" s="108"/>
      <c r="L256" s="18"/>
      <c r="M256" s="18"/>
      <c r="N256" s="18"/>
      <c r="O256" s="18"/>
      <c r="P256" s="18"/>
      <c r="Q256" s="18"/>
      <c r="R256" s="18"/>
      <c r="S256" s="18"/>
      <c r="T256" s="18"/>
      <c r="U256" s="18"/>
      <c r="V256" s="18"/>
      <c r="W256" s="18"/>
      <c r="X256" s="18"/>
      <c r="Y256" s="18"/>
      <c r="Z256" s="22"/>
      <c r="AA256" s="22"/>
      <c r="AB256" s="22"/>
      <c r="AC256" s="22"/>
      <c r="AD256" s="22"/>
      <c r="AE256" s="22"/>
      <c r="AF256" s="22"/>
      <c r="AG256" s="22"/>
      <c r="AH256" s="22"/>
      <c r="AI256" s="22"/>
    </row>
    <row r="257" spans="1:35" ht="12" customHeight="1">
      <c r="A257" s="22"/>
      <c r="B257" s="18"/>
      <c r="C257" s="18"/>
      <c r="D257" s="127"/>
      <c r="E257" s="66"/>
      <c r="F257" s="18"/>
      <c r="G257" s="18"/>
      <c r="H257" s="18"/>
      <c r="I257" s="18"/>
      <c r="J257" s="18"/>
      <c r="K257" s="108"/>
      <c r="L257" s="18"/>
      <c r="M257" s="18"/>
      <c r="N257" s="18"/>
      <c r="O257" s="18"/>
      <c r="P257" s="18"/>
      <c r="Q257" s="18"/>
      <c r="R257" s="18"/>
      <c r="S257" s="18"/>
      <c r="T257" s="18"/>
      <c r="U257" s="18"/>
      <c r="V257" s="18"/>
      <c r="W257" s="18"/>
      <c r="X257" s="18"/>
      <c r="Y257" s="18"/>
      <c r="Z257" s="22"/>
      <c r="AA257" s="22"/>
      <c r="AB257" s="22"/>
      <c r="AC257" s="22"/>
      <c r="AD257" s="22"/>
      <c r="AE257" s="22"/>
      <c r="AF257" s="22"/>
      <c r="AG257" s="22"/>
      <c r="AH257" s="22"/>
      <c r="AI257" s="22"/>
    </row>
    <row r="258" spans="1:35" ht="12" customHeight="1">
      <c r="A258" s="22"/>
      <c r="B258" s="18"/>
      <c r="C258" s="18"/>
      <c r="D258" s="127"/>
      <c r="E258" s="100"/>
      <c r="F258" s="18"/>
      <c r="G258" s="18"/>
      <c r="H258" s="18"/>
      <c r="I258" s="18"/>
      <c r="J258" s="18"/>
      <c r="K258" s="108"/>
      <c r="L258" s="18"/>
      <c r="M258" s="18"/>
      <c r="N258" s="18"/>
      <c r="O258" s="18"/>
      <c r="P258" s="18"/>
      <c r="Q258" s="18"/>
      <c r="R258" s="18"/>
      <c r="S258" s="18"/>
      <c r="T258" s="18"/>
      <c r="U258" s="18"/>
      <c r="V258" s="18"/>
      <c r="W258" s="18"/>
      <c r="X258" s="18"/>
      <c r="Y258" s="18"/>
      <c r="Z258" s="22"/>
      <c r="AA258" s="22"/>
      <c r="AB258" s="22"/>
      <c r="AC258" s="22"/>
      <c r="AD258" s="22"/>
      <c r="AE258" s="22"/>
      <c r="AF258" s="22"/>
      <c r="AG258" s="22"/>
      <c r="AH258" s="22"/>
      <c r="AI258" s="22"/>
    </row>
    <row r="259" spans="1:35" ht="32.25" customHeight="1">
      <c r="A259" s="94" t="s">
        <v>100</v>
      </c>
      <c r="B259" s="95" t="s">
        <v>86</v>
      </c>
      <c r="C259" s="96" t="s">
        <v>126</v>
      </c>
      <c r="D259" s="128" t="s">
        <v>106</v>
      </c>
      <c r="E259" s="114"/>
      <c r="F259" s="22"/>
      <c r="G259" s="22"/>
      <c r="H259" s="22"/>
      <c r="I259" s="22"/>
      <c r="J259" s="22"/>
      <c r="K259" s="108"/>
      <c r="L259" s="18"/>
      <c r="M259" s="18"/>
      <c r="N259" s="18"/>
      <c r="O259" s="18"/>
      <c r="P259" s="18"/>
      <c r="Q259" s="18"/>
      <c r="R259" s="18"/>
      <c r="S259" s="18"/>
      <c r="T259" s="18"/>
      <c r="U259" s="18"/>
      <c r="V259" s="18"/>
      <c r="W259" s="18"/>
      <c r="X259" s="18"/>
      <c r="Y259" s="18"/>
      <c r="Z259" s="22"/>
      <c r="AA259" s="22"/>
      <c r="AB259" s="22"/>
      <c r="AC259" s="22"/>
      <c r="AD259" s="22"/>
      <c r="AE259" s="22"/>
      <c r="AF259" s="22"/>
      <c r="AG259" s="22"/>
      <c r="AH259" s="22"/>
      <c r="AI259" s="22"/>
    </row>
    <row r="260" spans="1:35" ht="12" customHeight="1">
      <c r="A260" s="98">
        <f t="array" ref="A260">IFERROR(INDEX('03.Muestra'!$B$8:$B$17,SMALL(IF("Página Web"='03.Muestra'!$D$8:$D$17,ROW('03.Muestra'!$B$8:$B$17)-MIN(ROW('03.Muestra'!$D$8:$D$17))+1,""),ROW()-259)),"")</f>
        <v>1</v>
      </c>
      <c r="B260" s="129" t="str">
        <f t="array" ref="B260">IFERROR(INDEX('03.Muestra'!$C$8:$C$17,SMALL(IF("Página Web"='03.Muestra'!$D$8:$D$17,ROW('03.Muestra'!$C$8:$C$17)-MIN(ROW('03.Muestra'!$D$8:$D$17))+1,""),ROW()-259)),"")</f>
        <v>Home</v>
      </c>
      <c r="C260" s="130" t="str">
        <f t="array" ref="C260">IFERROR(INDEX('03.Muestra'!$F$8:$F$17,SMALL(IF("Página Web"='03.Muestra'!$D$8:$D$17,ROW('03.Muestra'!$F$8:$F$17)-MIN(ROW('03.Muestra'!$D$8:$D$17))+1,""),ROW()-259)),"")</f>
        <v>https://pigmentoayd.com/</v>
      </c>
      <c r="D260" s="103" t="str">
        <f t="shared" ref="D260:D269" si="32">IF(C260="","",$D$18)</f>
        <v>N/A</v>
      </c>
      <c r="E260" s="66" t="str">
        <f t="shared" ref="E260:E269" si="33">IF(D260&lt;&gt;"",IF(AND(B260&lt;&gt;"",C260&lt;&gt;""),"","ERR"),"")</f>
        <v/>
      </c>
      <c r="F260" s="104" t="s">
        <v>89</v>
      </c>
      <c r="G260" s="89" t="s">
        <v>98</v>
      </c>
      <c r="H260" s="84" t="s">
        <v>93</v>
      </c>
      <c r="I260" s="105" t="s">
        <v>91</v>
      </c>
      <c r="J260" s="106" t="s">
        <v>87</v>
      </c>
      <c r="K260" s="137" t="s">
        <v>97</v>
      </c>
      <c r="L260" s="18"/>
      <c r="M260" s="18"/>
      <c r="N260" s="18"/>
      <c r="O260" s="18"/>
      <c r="P260" s="18"/>
      <c r="Q260" s="18"/>
      <c r="R260" s="18"/>
      <c r="S260" s="18"/>
      <c r="T260" s="18"/>
      <c r="U260" s="18"/>
      <c r="V260" s="18"/>
      <c r="W260" s="18"/>
      <c r="X260" s="18"/>
      <c r="Y260" s="18"/>
      <c r="Z260" s="22"/>
      <c r="AA260" s="22"/>
      <c r="AB260" s="22"/>
      <c r="AC260" s="22"/>
      <c r="AD260" s="22"/>
      <c r="AE260" s="22"/>
      <c r="AF260" s="22"/>
      <c r="AG260" s="22"/>
      <c r="AH260" s="22"/>
      <c r="AI260" s="22"/>
    </row>
    <row r="261" spans="1:35" ht="12" customHeight="1">
      <c r="A261" s="98">
        <f t="array" ref="A261">IFERROR(INDEX('03.Muestra'!$B$8:$B$17,SMALL(IF("Página Web"='03.Muestra'!$D$8:$D$17,ROW('03.Muestra'!$B$8:$B$17)-MIN(ROW('03.Muestra'!$D$8:$D$17))+1,""),ROW()-259)),"")</f>
        <v>2</v>
      </c>
      <c r="B261" s="129" t="str">
        <f t="array" ref="B261">IFERROR(INDEX('03.Muestra'!$C$8:$C$17,SMALL(IF("Página Web"='03.Muestra'!$D$8:$D$17,ROW('03.Muestra'!$C$8:$C$17)-MIN(ROW('03.Muestra'!$D$8:$D$17))+1,""),ROW()-259)),"")</f>
        <v>Contacto</v>
      </c>
      <c r="C261" s="130" t="str">
        <f t="array" ref="C261">IFERROR(INDEX('03.Muestra'!$F$8:$F$17,SMALL(IF("Página Web"='03.Muestra'!$D$8:$D$17,ROW('03.Muestra'!$F$8:$F$17)-MIN(ROW('03.Muestra'!$D$8:$D$17))+1,""),ROW()-259)),"")</f>
        <v>https://pigmentoayd.com/contacto</v>
      </c>
      <c r="D261" s="103" t="str">
        <f t="shared" si="32"/>
        <v>N/A</v>
      </c>
      <c r="E261" s="66" t="str">
        <f t="shared" si="33"/>
        <v/>
      </c>
      <c r="F261" s="107">
        <f ca="1">COUNTIF($D260:INDIRECT("$D" &amp;  SUM(ROW()-1,'03.Muestra'!$D$20)-1),F260)</f>
        <v>0</v>
      </c>
      <c r="G261" s="107">
        <f ca="1">COUNTIF($D260:INDIRECT("$D" &amp;  SUM(ROW()-1,'03.Muestra'!$D$20)-1),G260)</f>
        <v>0</v>
      </c>
      <c r="H261" s="107">
        <f ca="1">COUNTIF($D260:INDIRECT("$D" &amp;  SUM(ROW()-1,'03.Muestra'!$D$20)-1),H260)</f>
        <v>3</v>
      </c>
      <c r="I261" s="107">
        <f ca="1">COUNTIF($D260:INDIRECT("$D" &amp;  SUM(ROW()-1,'03.Muestra'!$D$20)-1),I260)</f>
        <v>0</v>
      </c>
      <c r="J261" s="107">
        <f ca="1">COUNTIF($D260:INDIRECT("$D" &amp;  SUM(ROW()-1,'03.Muestra'!$D$20)-1),J260)</f>
        <v>0</v>
      </c>
      <c r="K261" s="138">
        <f ca="1">IF(COUNTIF('03.Muestra'!$D$8:$D$17,"Página Web")=0,0,COUNTBLANK($D260:INDIRECT("$D" &amp;  SUM(ROW()-1,COUNTIF('03.Muestra'!$D$8:$D$17,"Página Web"))-1)))</f>
        <v>0</v>
      </c>
      <c r="L261" s="18"/>
      <c r="M261" s="18"/>
      <c r="N261" s="18"/>
      <c r="O261" s="18"/>
      <c r="P261" s="18"/>
      <c r="Q261" s="18"/>
      <c r="R261" s="18"/>
      <c r="S261" s="18"/>
      <c r="T261" s="18"/>
      <c r="U261" s="18"/>
      <c r="V261" s="18"/>
      <c r="W261" s="18"/>
      <c r="X261" s="18"/>
      <c r="Y261" s="18"/>
      <c r="Z261" s="22"/>
      <c r="AA261" s="22"/>
      <c r="AB261" s="22"/>
      <c r="AC261" s="22"/>
      <c r="AD261" s="22"/>
      <c r="AE261" s="22"/>
      <c r="AF261" s="22"/>
      <c r="AG261" s="22"/>
      <c r="AH261" s="22"/>
      <c r="AI261" s="22"/>
    </row>
    <row r="262" spans="1:35" ht="12" customHeight="1">
      <c r="A262" s="98">
        <f t="array" ref="A262">IFERROR(INDEX('03.Muestra'!$B$8:$B$17,SMALL(IF("Página Web"='03.Muestra'!$D$8:$D$17,ROW('03.Muestra'!$B$8:$B$17)-MIN(ROW('03.Muestra'!$D$8:$D$17))+1,""),ROW()-259)),"")</f>
        <v>3</v>
      </c>
      <c r="B262" s="129" t="str">
        <f t="array" ref="B262">IFERROR(INDEX('03.Muestra'!$C$8:$C$17,SMALL(IF("Página Web"='03.Muestra'!$D$8:$D$17,ROW('03.Muestra'!$C$8:$C$17)-MIN(ROW('03.Muestra'!$D$8:$D$17))+1,""),ROW()-259)),"")</f>
        <v>Servicios</v>
      </c>
      <c r="C262" s="130" t="str">
        <f t="array" ref="C262">IFERROR(INDEX('03.Muestra'!$F$8:$F$17,SMALL(IF("Página Web"='03.Muestra'!$D$8:$D$17,ROW('03.Muestra'!$F$8:$F$17)-MIN(ROW('03.Muestra'!$D$8:$D$17))+1,""),ROW()-259)),"")</f>
        <v>https://pigmentoayd.com/servicios</v>
      </c>
      <c r="D262" s="103" t="str">
        <f t="shared" si="32"/>
        <v>N/A</v>
      </c>
      <c r="E262" s="66" t="str">
        <f t="shared" si="33"/>
        <v/>
      </c>
      <c r="F262" s="22"/>
      <c r="G262" s="18"/>
      <c r="H262" s="18"/>
      <c r="I262" s="18"/>
      <c r="J262" s="18"/>
      <c r="K262" s="108"/>
      <c r="L262" s="18"/>
      <c r="M262" s="18"/>
      <c r="N262" s="18"/>
      <c r="O262" s="18"/>
      <c r="P262" s="18"/>
      <c r="Q262" s="18"/>
      <c r="R262" s="18"/>
      <c r="S262" s="18"/>
      <c r="T262" s="18"/>
      <c r="U262" s="18"/>
      <c r="V262" s="18"/>
      <c r="W262" s="18"/>
      <c r="X262" s="18"/>
      <c r="Y262" s="18"/>
      <c r="Z262" s="22"/>
      <c r="AA262" s="22"/>
      <c r="AB262" s="22"/>
      <c r="AC262" s="22"/>
      <c r="AD262" s="22"/>
      <c r="AE262" s="22"/>
      <c r="AF262" s="22"/>
      <c r="AG262" s="22"/>
      <c r="AH262" s="22"/>
      <c r="AI262" s="22"/>
    </row>
    <row r="263" spans="1:35" ht="12" customHeight="1">
      <c r="A263" s="98" t="str">
        <f t="array" ref="A263">IFERROR(INDEX('03.Muestra'!$B$8:$B$17,SMALL(IF("Página Web"='03.Muestra'!$D$8:$D$17,ROW('03.Muestra'!$B$8:$B$17)-MIN(ROW('03.Muestra'!$D$8:$D$17))+1,""),ROW()-259)),"")</f>
        <v/>
      </c>
      <c r="B263" s="129" t="str">
        <f t="array" ref="B263">IFERROR(INDEX('03.Muestra'!$C$8:$C$17,SMALL(IF("Página Web"='03.Muestra'!$D$8:$D$17,ROW('03.Muestra'!$C$8:$C$17)-MIN(ROW('03.Muestra'!$D$8:$D$17))+1,""),ROW()-259)),"")</f>
        <v/>
      </c>
      <c r="C263" s="129" t="str">
        <f t="array" ref="C263">IFERROR(INDEX('03.Muestra'!$F$8:$F$17,SMALL(IF("Página Web"='03.Muestra'!$D$8:$D$17,ROW('03.Muestra'!$F$8:$F$17)-MIN(ROW('03.Muestra'!$D$8:$D$17))+1,""),ROW()-259)),"")</f>
        <v/>
      </c>
      <c r="D263" s="103" t="str">
        <f t="shared" si="32"/>
        <v/>
      </c>
      <c r="E263" s="66" t="str">
        <f t="shared" si="33"/>
        <v/>
      </c>
      <c r="F263" s="22"/>
      <c r="G263" s="18"/>
      <c r="H263" s="18"/>
      <c r="I263" s="18"/>
      <c r="J263" s="18"/>
      <c r="K263" s="108"/>
      <c r="L263" s="18"/>
      <c r="M263" s="18"/>
      <c r="N263" s="18"/>
      <c r="O263" s="18"/>
      <c r="P263" s="18"/>
      <c r="Q263" s="18"/>
      <c r="R263" s="18"/>
      <c r="S263" s="18"/>
      <c r="T263" s="18"/>
      <c r="U263" s="18"/>
      <c r="V263" s="18"/>
      <c r="W263" s="18"/>
      <c r="X263" s="18"/>
      <c r="Y263" s="18"/>
      <c r="Z263" s="22"/>
      <c r="AA263" s="22"/>
      <c r="AB263" s="22"/>
      <c r="AC263" s="22"/>
      <c r="AD263" s="22"/>
      <c r="AE263" s="22"/>
      <c r="AF263" s="22"/>
      <c r="AG263" s="22"/>
      <c r="AH263" s="22"/>
      <c r="AI263" s="22"/>
    </row>
    <row r="264" spans="1:35" ht="12" customHeight="1">
      <c r="A264" s="98" t="str">
        <f t="array" ref="A264">IFERROR(INDEX('03.Muestra'!$B$8:$B$17,SMALL(IF("Página Web"='03.Muestra'!$D$8:$D$17,ROW('03.Muestra'!$B$8:$B$17)-MIN(ROW('03.Muestra'!$D$8:$D$17))+1,""),ROW()-259)),"")</f>
        <v/>
      </c>
      <c r="B264" s="129" t="str">
        <f t="array" ref="B264">IFERROR(INDEX('03.Muestra'!$C$8:$C$17,SMALL(IF("Página Web"='03.Muestra'!$D$8:$D$17,ROW('03.Muestra'!$C$8:$C$17)-MIN(ROW('03.Muestra'!$D$8:$D$17))+1,""),ROW()-259)),"")</f>
        <v/>
      </c>
      <c r="C264" s="129" t="str">
        <f t="array" ref="C264">IFERROR(INDEX('03.Muestra'!$F$8:$F$17,SMALL(IF("Página Web"='03.Muestra'!$D$8:$D$17,ROW('03.Muestra'!$F$8:$F$17)-MIN(ROW('03.Muestra'!$D$8:$D$17))+1,""),ROW()-259)),"")</f>
        <v/>
      </c>
      <c r="D264" s="103" t="str">
        <f t="shared" si="32"/>
        <v/>
      </c>
      <c r="E264" s="66" t="str">
        <f t="shared" si="33"/>
        <v/>
      </c>
      <c r="F264" s="22"/>
      <c r="G264" s="18"/>
      <c r="H264" s="18"/>
      <c r="I264" s="18"/>
      <c r="J264" s="18"/>
      <c r="K264" s="108"/>
      <c r="L264" s="18"/>
      <c r="M264" s="18"/>
      <c r="N264" s="18"/>
      <c r="O264" s="18"/>
      <c r="P264" s="18"/>
      <c r="Q264" s="18"/>
      <c r="R264" s="18"/>
      <c r="S264" s="18"/>
      <c r="T264" s="18"/>
      <c r="U264" s="18"/>
      <c r="V264" s="18"/>
      <c r="W264" s="18"/>
      <c r="X264" s="18"/>
      <c r="Y264" s="18"/>
      <c r="Z264" s="22"/>
      <c r="AA264" s="22"/>
      <c r="AB264" s="22"/>
      <c r="AC264" s="22"/>
      <c r="AD264" s="22"/>
      <c r="AE264" s="22"/>
      <c r="AF264" s="22"/>
      <c r="AG264" s="22"/>
      <c r="AH264" s="22"/>
      <c r="AI264" s="22"/>
    </row>
    <row r="265" spans="1:35" ht="12" customHeight="1">
      <c r="A265" s="98" t="str">
        <f t="array" ref="A265">IFERROR(INDEX('03.Muestra'!$B$8:$B$17,SMALL(IF("Página Web"='03.Muestra'!$D$8:$D$17,ROW('03.Muestra'!$B$8:$B$17)-MIN(ROW('03.Muestra'!$D$8:$D$17))+1,""),ROW()-259)),"")</f>
        <v/>
      </c>
      <c r="B265" s="129" t="str">
        <f t="array" ref="B265">IFERROR(INDEX('03.Muestra'!$C$8:$C$17,SMALL(IF("Página Web"='03.Muestra'!$D$8:$D$17,ROW('03.Muestra'!$C$8:$C$17)-MIN(ROW('03.Muestra'!$D$8:$D$17))+1,""),ROW()-259)),"")</f>
        <v/>
      </c>
      <c r="C265" s="129" t="str">
        <f t="array" ref="C265">IFERROR(INDEX('03.Muestra'!$F$8:$F$17,SMALL(IF("Página Web"='03.Muestra'!$D$8:$D$17,ROW('03.Muestra'!$F$8:$F$17)-MIN(ROW('03.Muestra'!$D$8:$D$17))+1,""),ROW()-259)),"")</f>
        <v/>
      </c>
      <c r="D265" s="103" t="str">
        <f t="shared" si="32"/>
        <v/>
      </c>
      <c r="E265" s="66" t="str">
        <f t="shared" si="33"/>
        <v/>
      </c>
      <c r="F265" s="22"/>
      <c r="G265" s="18"/>
      <c r="H265" s="18"/>
      <c r="I265" s="18"/>
      <c r="J265" s="18"/>
      <c r="K265" s="108"/>
      <c r="L265" s="18"/>
      <c r="M265" s="18"/>
      <c r="N265" s="18"/>
      <c r="O265" s="18"/>
      <c r="P265" s="18"/>
      <c r="Q265" s="18"/>
      <c r="R265" s="18"/>
      <c r="S265" s="18"/>
      <c r="T265" s="18"/>
      <c r="U265" s="18"/>
      <c r="V265" s="18"/>
      <c r="W265" s="18"/>
      <c r="X265" s="18"/>
      <c r="Y265" s="18"/>
      <c r="Z265" s="22"/>
      <c r="AA265" s="22"/>
      <c r="AB265" s="22"/>
      <c r="AC265" s="22"/>
      <c r="AD265" s="22"/>
      <c r="AE265" s="22"/>
      <c r="AF265" s="22"/>
      <c r="AG265" s="22"/>
      <c r="AH265" s="22"/>
      <c r="AI265" s="22"/>
    </row>
    <row r="266" spans="1:35" ht="12" customHeight="1">
      <c r="A266" s="98" t="str">
        <f t="array" ref="A266">IFERROR(INDEX('03.Muestra'!$B$8:$B$17,SMALL(IF("Página Web"='03.Muestra'!$D$8:$D$17,ROW('03.Muestra'!$B$8:$B$17)-MIN(ROW('03.Muestra'!$D$8:$D$17))+1,""),ROW()-259)),"")</f>
        <v/>
      </c>
      <c r="B266" s="129" t="str">
        <f t="array" ref="B266">IFERROR(INDEX('03.Muestra'!$C$8:$C$17,SMALL(IF("Página Web"='03.Muestra'!$D$8:$D$17,ROW('03.Muestra'!$C$8:$C$17)-MIN(ROW('03.Muestra'!$D$8:$D$17))+1,""),ROW()-259)),"")</f>
        <v/>
      </c>
      <c r="C266" s="129" t="str">
        <f t="array" ref="C266">IFERROR(INDEX('03.Muestra'!$F$8:$F$17,SMALL(IF("Página Web"='03.Muestra'!$D$8:$D$17,ROW('03.Muestra'!$F$8:$F$17)-MIN(ROW('03.Muestra'!$D$8:$D$17))+1,""),ROW()-259)),"")</f>
        <v/>
      </c>
      <c r="D266" s="103" t="str">
        <f t="shared" si="32"/>
        <v/>
      </c>
      <c r="E266" s="66" t="str">
        <f t="shared" si="33"/>
        <v/>
      </c>
      <c r="F266" s="18"/>
      <c r="G266" s="18"/>
      <c r="H266" s="18"/>
      <c r="I266" s="18"/>
      <c r="J266" s="18"/>
      <c r="K266" s="108"/>
      <c r="L266" s="18"/>
      <c r="M266" s="18"/>
      <c r="N266" s="18"/>
      <c r="O266" s="18"/>
      <c r="P266" s="18"/>
      <c r="Q266" s="18"/>
      <c r="R266" s="18"/>
      <c r="S266" s="18"/>
      <c r="T266" s="18"/>
      <c r="U266" s="18"/>
      <c r="V266" s="18"/>
      <c r="W266" s="18"/>
      <c r="X266" s="18"/>
      <c r="Y266" s="18"/>
      <c r="Z266" s="22"/>
      <c r="AA266" s="22"/>
      <c r="AB266" s="22"/>
      <c r="AC266" s="22"/>
      <c r="AD266" s="22"/>
      <c r="AE266" s="22"/>
      <c r="AF266" s="22"/>
      <c r="AG266" s="22"/>
      <c r="AH266" s="22"/>
      <c r="AI266" s="22"/>
    </row>
    <row r="267" spans="1:35" ht="12" customHeight="1">
      <c r="A267" s="98" t="str">
        <f t="array" ref="A267">IFERROR(INDEX('03.Muestra'!$B$8:$B$17,SMALL(IF("Página Web"='03.Muestra'!$D$8:$D$17,ROW('03.Muestra'!$B$8:$B$17)-MIN(ROW('03.Muestra'!$D$8:$D$17))+1,""),ROW()-259)),"")</f>
        <v/>
      </c>
      <c r="B267" s="129" t="str">
        <f t="array" ref="B267">IFERROR(INDEX('03.Muestra'!$C$8:$C$17,SMALL(IF("Página Web"='03.Muestra'!$D$8:$D$17,ROW('03.Muestra'!$C$8:$C$17)-MIN(ROW('03.Muestra'!$D$8:$D$17))+1,""),ROW()-259)),"")</f>
        <v/>
      </c>
      <c r="C267" s="129" t="str">
        <f t="array" ref="C267">IFERROR(INDEX('03.Muestra'!$F$8:$F$17,SMALL(IF("Página Web"='03.Muestra'!$D$8:$D$17,ROW('03.Muestra'!$F$8:$F$17)-MIN(ROW('03.Muestra'!$D$8:$D$17))+1,""),ROW()-259)),"")</f>
        <v/>
      </c>
      <c r="D267" s="103" t="str">
        <f t="shared" si="32"/>
        <v/>
      </c>
      <c r="E267" s="66" t="str">
        <f t="shared" si="33"/>
        <v/>
      </c>
      <c r="F267" s="18"/>
      <c r="G267" s="18"/>
      <c r="H267" s="18"/>
      <c r="I267" s="18"/>
      <c r="J267" s="18"/>
      <c r="K267" s="108"/>
      <c r="L267" s="18"/>
      <c r="M267" s="18"/>
      <c r="N267" s="18"/>
      <c r="O267" s="18"/>
      <c r="P267" s="18"/>
      <c r="Q267" s="18"/>
      <c r="R267" s="18"/>
      <c r="S267" s="18"/>
      <c r="T267" s="18"/>
      <c r="U267" s="18"/>
      <c r="V267" s="18"/>
      <c r="W267" s="18"/>
      <c r="X267" s="18"/>
      <c r="Y267" s="18"/>
      <c r="Z267" s="22"/>
      <c r="AA267" s="22"/>
      <c r="AB267" s="22"/>
      <c r="AC267" s="22"/>
      <c r="AD267" s="22"/>
      <c r="AE267" s="22"/>
      <c r="AF267" s="22"/>
      <c r="AG267" s="22"/>
      <c r="AH267" s="22"/>
      <c r="AI267" s="22"/>
    </row>
    <row r="268" spans="1:35" ht="12" customHeight="1">
      <c r="A268" s="98" t="str">
        <f t="array" ref="A268">IFERROR(INDEX('03.Muestra'!$B$8:$B$17,SMALL(IF("Página Web"='03.Muestra'!$D$8:$D$17,ROW('03.Muestra'!$B$8:$B$17)-MIN(ROW('03.Muestra'!$D$8:$D$17))+1,""),ROW()-259)),"")</f>
        <v/>
      </c>
      <c r="B268" s="129" t="str">
        <f t="array" ref="B268">IFERROR(INDEX('03.Muestra'!$C$8:$C$17,SMALL(IF("Página Web"='03.Muestra'!$D$8:$D$17,ROW('03.Muestra'!$C$8:$C$17)-MIN(ROW('03.Muestra'!$D$8:$D$17))+1,""),ROW()-259)),"")</f>
        <v/>
      </c>
      <c r="C268" s="129" t="str">
        <f t="array" ref="C268">IFERROR(INDEX('03.Muestra'!$F$8:$F$17,SMALL(IF("Página Web"='03.Muestra'!$D$8:$D$17,ROW('03.Muestra'!$F$8:$F$17)-MIN(ROW('03.Muestra'!$D$8:$D$17))+1,""),ROW()-259)),"")</f>
        <v/>
      </c>
      <c r="D268" s="103" t="str">
        <f t="shared" si="32"/>
        <v/>
      </c>
      <c r="E268" s="66" t="str">
        <f t="shared" si="33"/>
        <v/>
      </c>
      <c r="F268" s="18"/>
      <c r="G268" s="18"/>
      <c r="H268" s="18"/>
      <c r="I268" s="18"/>
      <c r="J268" s="18"/>
      <c r="K268" s="108"/>
      <c r="L268" s="18"/>
      <c r="M268" s="18"/>
      <c r="N268" s="18"/>
      <c r="O268" s="18"/>
      <c r="P268" s="18"/>
      <c r="Q268" s="18"/>
      <c r="R268" s="18"/>
      <c r="S268" s="18"/>
      <c r="T268" s="18"/>
      <c r="U268" s="18"/>
      <c r="V268" s="18"/>
      <c r="W268" s="18"/>
      <c r="X268" s="18"/>
      <c r="Y268" s="18"/>
      <c r="Z268" s="22"/>
      <c r="AA268" s="22"/>
      <c r="AB268" s="22"/>
      <c r="AC268" s="22"/>
      <c r="AD268" s="22"/>
      <c r="AE268" s="22"/>
      <c r="AF268" s="22"/>
      <c r="AG268" s="22"/>
      <c r="AH268" s="22"/>
      <c r="AI268" s="22"/>
    </row>
    <row r="269" spans="1:35" ht="12" customHeight="1">
      <c r="A269" s="98" t="str">
        <f t="array" ref="A269">IFERROR(INDEX('03.Muestra'!$B$8:$B$17,SMALL(IF("Página Web"='03.Muestra'!$D$8:$D$17,ROW('03.Muestra'!$B$8:$B$17)-MIN(ROW('03.Muestra'!$D$8:$D$17))+1,""),ROW()-259)),"")</f>
        <v/>
      </c>
      <c r="B269" s="129" t="str">
        <f t="array" ref="B269">IFERROR(INDEX('03.Muestra'!$C$8:$C$17,SMALL(IF("Página Web"='03.Muestra'!$D$8:$D$17,ROW('03.Muestra'!$C$8:$C$17)-MIN(ROW('03.Muestra'!$D$8:$D$17))+1,""),ROW()-259)),"")</f>
        <v/>
      </c>
      <c r="C269" s="129" t="str">
        <f t="array" ref="C269">IFERROR(INDEX('03.Muestra'!$F$8:$F$17,SMALL(IF("Página Web"='03.Muestra'!$D$8:$D$17,ROW('03.Muestra'!$F$8:$F$17)-MIN(ROW('03.Muestra'!$D$8:$D$17))+1,""),ROW()-259)),"")</f>
        <v/>
      </c>
      <c r="D269" s="103" t="str">
        <f t="shared" si="32"/>
        <v/>
      </c>
      <c r="E269" s="66" t="str">
        <f t="shared" si="33"/>
        <v/>
      </c>
      <c r="F269" s="18"/>
      <c r="G269" s="18"/>
      <c r="H269" s="18"/>
      <c r="I269" s="18"/>
      <c r="J269" s="18"/>
      <c r="K269" s="108"/>
      <c r="L269" s="18"/>
      <c r="M269" s="18"/>
      <c r="N269" s="18"/>
      <c r="O269" s="18"/>
      <c r="P269" s="18"/>
      <c r="Q269" s="18"/>
      <c r="R269" s="18"/>
      <c r="S269" s="18"/>
      <c r="T269" s="18"/>
      <c r="U269" s="18"/>
      <c r="V269" s="18"/>
      <c r="W269" s="18"/>
      <c r="X269" s="18"/>
      <c r="Y269" s="18"/>
      <c r="Z269" s="22"/>
      <c r="AA269" s="22"/>
      <c r="AB269" s="22"/>
      <c r="AC269" s="22"/>
      <c r="AD269" s="22"/>
      <c r="AE269" s="22"/>
      <c r="AF269" s="22"/>
      <c r="AG269" s="22"/>
      <c r="AH269" s="22"/>
      <c r="AI269" s="22"/>
    </row>
    <row r="270" spans="1:35" ht="12" customHeight="1">
      <c r="A270" s="63"/>
      <c r="B270" s="133"/>
      <c r="C270" s="133"/>
      <c r="D270" s="134"/>
      <c r="E270" s="66"/>
      <c r="F270" s="18"/>
      <c r="G270" s="18"/>
      <c r="H270" s="18"/>
      <c r="I270" s="18"/>
      <c r="J270" s="18"/>
      <c r="K270" s="108"/>
      <c r="L270" s="18"/>
      <c r="M270" s="18"/>
      <c r="N270" s="18"/>
      <c r="O270" s="18"/>
      <c r="P270" s="18"/>
      <c r="Q270" s="18"/>
      <c r="R270" s="18"/>
      <c r="S270" s="18"/>
      <c r="T270" s="18"/>
      <c r="U270" s="18"/>
      <c r="V270" s="18"/>
      <c r="W270" s="18"/>
      <c r="X270" s="18"/>
      <c r="Y270" s="18"/>
      <c r="Z270" s="22"/>
      <c r="AA270" s="22"/>
      <c r="AB270" s="22"/>
      <c r="AC270" s="22"/>
      <c r="AD270" s="22"/>
      <c r="AE270" s="22"/>
      <c r="AF270" s="22"/>
      <c r="AG270" s="22"/>
      <c r="AH270" s="22"/>
      <c r="AI270" s="22"/>
    </row>
    <row r="271" spans="1:35" ht="12" customHeight="1">
      <c r="A271" s="63"/>
      <c r="B271" s="133"/>
      <c r="C271" s="133"/>
      <c r="D271" s="134"/>
      <c r="E271" s="66"/>
      <c r="F271" s="18"/>
      <c r="G271" s="18"/>
      <c r="H271" s="18"/>
      <c r="I271" s="18"/>
      <c r="J271" s="18"/>
      <c r="K271" s="108"/>
      <c r="L271" s="18"/>
      <c r="M271" s="18"/>
      <c r="N271" s="18"/>
      <c r="O271" s="18"/>
      <c r="P271" s="18"/>
      <c r="Q271" s="18"/>
      <c r="R271" s="18"/>
      <c r="S271" s="18"/>
      <c r="T271" s="18"/>
      <c r="U271" s="18"/>
      <c r="V271" s="18"/>
      <c r="W271" s="18"/>
      <c r="X271" s="18"/>
      <c r="Y271" s="18"/>
      <c r="Z271" s="22"/>
      <c r="AA271" s="22"/>
      <c r="AB271" s="22"/>
      <c r="AC271" s="22"/>
      <c r="AD271" s="22"/>
      <c r="AE271" s="22"/>
      <c r="AF271" s="22"/>
      <c r="AG271" s="22"/>
      <c r="AH271" s="22"/>
      <c r="AI271" s="22"/>
    </row>
    <row r="272" spans="1:35" ht="12.75" customHeight="1">
      <c r="A272" s="111"/>
      <c r="B272" s="112"/>
      <c r="C272" s="111"/>
      <c r="D272" s="135"/>
      <c r="E272" s="66"/>
      <c r="F272" s="18"/>
      <c r="G272" s="18"/>
      <c r="H272" s="18"/>
      <c r="I272" s="18"/>
      <c r="J272" s="18"/>
      <c r="K272" s="108"/>
      <c r="L272" s="18"/>
      <c r="M272" s="18"/>
      <c r="N272" s="18"/>
      <c r="O272" s="18"/>
      <c r="P272" s="18"/>
      <c r="Q272" s="18"/>
      <c r="R272" s="18"/>
      <c r="S272" s="18"/>
      <c r="T272" s="18"/>
      <c r="U272" s="18"/>
      <c r="V272" s="18"/>
      <c r="W272" s="18"/>
      <c r="X272" s="18"/>
      <c r="Y272" s="18"/>
      <c r="Z272" s="22"/>
      <c r="AA272" s="22"/>
      <c r="AB272" s="22"/>
      <c r="AC272" s="22"/>
      <c r="AD272" s="22"/>
      <c r="AE272" s="22"/>
      <c r="AF272" s="22"/>
      <c r="AG272" s="22"/>
      <c r="AH272" s="22"/>
      <c r="AI272" s="22"/>
    </row>
    <row r="273" spans="1:35" ht="17.25" customHeight="1">
      <c r="A273" s="109"/>
      <c r="B273" s="109"/>
      <c r="C273" s="109"/>
      <c r="D273" s="136"/>
      <c r="E273" s="66"/>
      <c r="F273" s="92"/>
      <c r="G273" s="18"/>
      <c r="H273" s="18"/>
      <c r="I273" s="18"/>
      <c r="J273" s="18"/>
      <c r="K273" s="108"/>
      <c r="L273" s="18"/>
      <c r="M273" s="18"/>
      <c r="N273" s="18"/>
      <c r="O273" s="18"/>
      <c r="P273" s="18"/>
      <c r="Q273" s="18"/>
      <c r="R273" s="18"/>
      <c r="S273" s="18"/>
      <c r="T273" s="18"/>
      <c r="U273" s="18"/>
      <c r="V273" s="18"/>
      <c r="W273" s="18"/>
      <c r="X273" s="18"/>
      <c r="Y273" s="18"/>
      <c r="Z273" s="22"/>
      <c r="AA273" s="22"/>
      <c r="AB273" s="22"/>
      <c r="AC273" s="22"/>
      <c r="AD273" s="22"/>
      <c r="AE273" s="22"/>
      <c r="AF273" s="22"/>
      <c r="AG273" s="22"/>
      <c r="AH273" s="22"/>
      <c r="AI273" s="22"/>
    </row>
    <row r="274" spans="1:35" ht="12" customHeight="1">
      <c r="A274" s="22"/>
      <c r="B274" s="18"/>
      <c r="C274" s="18"/>
      <c r="D274" s="127"/>
      <c r="E274" s="66"/>
      <c r="F274" s="18"/>
      <c r="G274" s="18"/>
      <c r="H274" s="18"/>
      <c r="I274" s="18"/>
      <c r="J274" s="18"/>
      <c r="K274" s="108"/>
      <c r="L274" s="18"/>
      <c r="M274" s="18"/>
      <c r="N274" s="18"/>
      <c r="O274" s="18"/>
      <c r="P274" s="18"/>
      <c r="Q274" s="18"/>
      <c r="R274" s="18"/>
      <c r="S274" s="18"/>
      <c r="T274" s="18"/>
      <c r="U274" s="18"/>
      <c r="V274" s="18"/>
      <c r="W274" s="18"/>
      <c r="X274" s="18"/>
      <c r="Y274" s="18"/>
      <c r="Z274" s="22"/>
      <c r="AA274" s="22"/>
      <c r="AB274" s="22"/>
      <c r="AC274" s="22"/>
      <c r="AD274" s="22"/>
      <c r="AE274" s="22"/>
      <c r="AF274" s="22"/>
      <c r="AG274" s="22"/>
      <c r="AH274" s="22"/>
      <c r="AI274" s="22"/>
    </row>
    <row r="275" spans="1:35" ht="12" customHeight="1">
      <c r="A275" s="22"/>
      <c r="B275" s="18"/>
      <c r="C275" s="18"/>
      <c r="D275" s="127"/>
      <c r="E275" s="100"/>
      <c r="F275" s="18"/>
      <c r="G275" s="18"/>
      <c r="H275" s="18"/>
      <c r="I275" s="18"/>
      <c r="J275" s="18"/>
      <c r="K275" s="108"/>
      <c r="L275" s="18"/>
      <c r="M275" s="18"/>
      <c r="N275" s="18"/>
      <c r="O275" s="18"/>
      <c r="P275" s="18"/>
      <c r="Q275" s="18"/>
      <c r="R275" s="18"/>
      <c r="S275" s="18"/>
      <c r="T275" s="18"/>
      <c r="U275" s="18"/>
      <c r="V275" s="18"/>
      <c r="W275" s="18"/>
      <c r="X275" s="18"/>
      <c r="Y275" s="18"/>
      <c r="Z275" s="22"/>
      <c r="AA275" s="22"/>
      <c r="AB275" s="22"/>
      <c r="AC275" s="22"/>
      <c r="AD275" s="22"/>
      <c r="AE275" s="22"/>
      <c r="AF275" s="22"/>
      <c r="AG275" s="22"/>
      <c r="AH275" s="22"/>
      <c r="AI275" s="22"/>
    </row>
    <row r="276" spans="1:35" ht="32.25" customHeight="1">
      <c r="A276" s="94" t="s">
        <v>100</v>
      </c>
      <c r="B276" s="95" t="s">
        <v>86</v>
      </c>
      <c r="C276" s="96" t="s">
        <v>127</v>
      </c>
      <c r="D276" s="128" t="s">
        <v>106</v>
      </c>
      <c r="E276" s="114"/>
      <c r="F276" s="22"/>
      <c r="G276" s="22"/>
      <c r="H276" s="22"/>
      <c r="I276" s="22"/>
      <c r="J276" s="22"/>
      <c r="K276" s="108"/>
      <c r="L276" s="18"/>
      <c r="M276" s="18"/>
      <c r="N276" s="18"/>
      <c r="O276" s="18"/>
      <c r="P276" s="18"/>
      <c r="Q276" s="18"/>
      <c r="R276" s="18"/>
      <c r="S276" s="18"/>
      <c r="T276" s="18"/>
      <c r="U276" s="18"/>
      <c r="V276" s="18"/>
      <c r="W276" s="18"/>
      <c r="X276" s="18"/>
      <c r="Y276" s="18"/>
      <c r="Z276" s="22"/>
      <c r="AA276" s="22"/>
      <c r="AB276" s="22"/>
      <c r="AC276" s="22"/>
      <c r="AD276" s="22"/>
      <c r="AE276" s="22"/>
      <c r="AF276" s="22"/>
      <c r="AG276" s="22"/>
      <c r="AH276" s="22"/>
      <c r="AI276" s="22"/>
    </row>
    <row r="277" spans="1:35" ht="12" customHeight="1">
      <c r="A277" s="98">
        <f t="array" ref="A277">IFERROR(INDEX('03.Muestra'!$B$8:$B$17,SMALL(IF("Página Web"='03.Muestra'!$D$8:$D$17,ROW('03.Muestra'!$B$8:$B$17)-MIN(ROW('03.Muestra'!$D$8:$D$17))+1,""),ROW()-276)),"")</f>
        <v>1</v>
      </c>
      <c r="B277" s="129" t="str">
        <f t="array" ref="B277">IFERROR(INDEX('03.Muestra'!$C$8:$C$17,SMALL(IF("Página Web"='03.Muestra'!$D$8:$D$17,ROW('03.Muestra'!$C$8:$C$17)-MIN(ROW('03.Muestra'!$D$8:$D$17))+1,""),ROW()-276)),"")</f>
        <v>Home</v>
      </c>
      <c r="C277" s="130" t="str">
        <f t="array" ref="C277">IFERROR(INDEX('03.Muestra'!$F$8:$F$17,SMALL(IF("Página Web"='03.Muestra'!$D$8:$D$17,ROW('03.Muestra'!$F$8:$F$17)-MIN(ROW('03.Muestra'!$D$8:$D$17))+1,""),ROW()-276)),"")</f>
        <v>https://pigmentoayd.com/</v>
      </c>
      <c r="D277" s="103" t="str">
        <f t="shared" ref="D277:D286" si="34">IF(C277="","",$D$18)</f>
        <v>N/A</v>
      </c>
      <c r="E277" s="66" t="str">
        <f t="shared" ref="E277:E286" si="35">IF(D277&lt;&gt;"",IF(AND(B277&lt;&gt;"",C277&lt;&gt;""),"","ERR"),"")</f>
        <v/>
      </c>
      <c r="F277" s="104" t="s">
        <v>89</v>
      </c>
      <c r="G277" s="89" t="s">
        <v>98</v>
      </c>
      <c r="H277" s="84" t="s">
        <v>93</v>
      </c>
      <c r="I277" s="105" t="s">
        <v>91</v>
      </c>
      <c r="J277" s="106" t="s">
        <v>87</v>
      </c>
      <c r="K277" s="137" t="s">
        <v>97</v>
      </c>
      <c r="L277" s="18"/>
      <c r="M277" s="18"/>
      <c r="N277" s="18"/>
      <c r="O277" s="18"/>
      <c r="P277" s="18"/>
      <c r="Q277" s="18"/>
      <c r="R277" s="18"/>
      <c r="S277" s="18"/>
      <c r="T277" s="18"/>
      <c r="U277" s="18"/>
      <c r="V277" s="18"/>
      <c r="W277" s="18"/>
      <c r="X277" s="18"/>
      <c r="Y277" s="18"/>
      <c r="Z277" s="22"/>
      <c r="AA277" s="22"/>
      <c r="AB277" s="22"/>
      <c r="AC277" s="22"/>
      <c r="AD277" s="22"/>
      <c r="AE277" s="22"/>
      <c r="AF277" s="22"/>
      <c r="AG277" s="22"/>
      <c r="AH277" s="22"/>
      <c r="AI277" s="22"/>
    </row>
    <row r="278" spans="1:35" ht="12" customHeight="1">
      <c r="A278" s="98">
        <f t="array" ref="A278">IFERROR(INDEX('03.Muestra'!$B$8:$B$17,SMALL(IF("Página Web"='03.Muestra'!$D$8:$D$17,ROW('03.Muestra'!$B$8:$B$17)-MIN(ROW('03.Muestra'!$D$8:$D$17))+1,""),ROW()-276)),"")</f>
        <v>2</v>
      </c>
      <c r="B278" s="129" t="str">
        <f t="array" ref="B278">IFERROR(INDEX('03.Muestra'!$C$8:$C$17,SMALL(IF("Página Web"='03.Muestra'!$D$8:$D$17,ROW('03.Muestra'!$C$8:$C$17)-MIN(ROW('03.Muestra'!$D$8:$D$17))+1,""),ROW()-276)),"")</f>
        <v>Contacto</v>
      </c>
      <c r="C278" s="130" t="str">
        <f t="array" ref="C278">IFERROR(INDEX('03.Muestra'!$F$8:$F$17,SMALL(IF("Página Web"='03.Muestra'!$D$8:$D$17,ROW('03.Muestra'!$F$8:$F$17)-MIN(ROW('03.Muestra'!$D$8:$D$17))+1,""),ROW()-276)),"")</f>
        <v>https://pigmentoayd.com/contacto</v>
      </c>
      <c r="D278" s="103" t="str">
        <f t="shared" si="34"/>
        <v>N/A</v>
      </c>
      <c r="E278" s="66" t="str">
        <f t="shared" si="35"/>
        <v/>
      </c>
      <c r="F278" s="107">
        <f ca="1">COUNTIF($D277:INDIRECT("$D" &amp;  SUM(ROW()-1,'03.Muestra'!$D$20)-1),F277)</f>
        <v>0</v>
      </c>
      <c r="G278" s="107">
        <f ca="1">COUNTIF($D277:INDIRECT("$D" &amp;  SUM(ROW()-1,'03.Muestra'!$D$20)-1),G277)</f>
        <v>0</v>
      </c>
      <c r="H278" s="107">
        <f ca="1">COUNTIF($D277:INDIRECT("$D" &amp;  SUM(ROW()-1,'03.Muestra'!$D$20)-1),H277)</f>
        <v>3</v>
      </c>
      <c r="I278" s="107">
        <f ca="1">COUNTIF($D277:INDIRECT("$D" &amp;  SUM(ROW()-1,'03.Muestra'!$D$20)-1),I277)</f>
        <v>0</v>
      </c>
      <c r="J278" s="107">
        <f ca="1">COUNTIF($D277:INDIRECT("$D" &amp;  SUM(ROW()-1,'03.Muestra'!$D$20)-1),J277)</f>
        <v>0</v>
      </c>
      <c r="K278" s="138">
        <f ca="1">IF(COUNTIF('03.Muestra'!$D$8:$D$17,"Página Web")=0,0,COUNTBLANK($D277:INDIRECT("$D" &amp;  SUM(ROW()-1,COUNTIF('03.Muestra'!$D$8:$D$17,"Página Web"))-1)))</f>
        <v>0</v>
      </c>
      <c r="L278" s="18"/>
      <c r="M278" s="18"/>
      <c r="N278" s="18"/>
      <c r="O278" s="18"/>
      <c r="P278" s="18"/>
      <c r="Q278" s="18"/>
      <c r="R278" s="18"/>
      <c r="S278" s="18"/>
      <c r="T278" s="18"/>
      <c r="U278" s="18"/>
      <c r="V278" s="18"/>
      <c r="W278" s="18"/>
      <c r="X278" s="18"/>
      <c r="Y278" s="18"/>
      <c r="Z278" s="22"/>
      <c r="AA278" s="22"/>
      <c r="AB278" s="22"/>
      <c r="AC278" s="22"/>
      <c r="AD278" s="22"/>
      <c r="AE278" s="22"/>
      <c r="AF278" s="22"/>
      <c r="AG278" s="22"/>
      <c r="AH278" s="22"/>
      <c r="AI278" s="22"/>
    </row>
    <row r="279" spans="1:35" ht="12" customHeight="1">
      <c r="A279" s="98">
        <f t="array" ref="A279">IFERROR(INDEX('03.Muestra'!$B$8:$B$17,SMALL(IF("Página Web"='03.Muestra'!$D$8:$D$17,ROW('03.Muestra'!$B$8:$B$17)-MIN(ROW('03.Muestra'!$D$8:$D$17))+1,""),ROW()-276)),"")</f>
        <v>3</v>
      </c>
      <c r="B279" s="129" t="str">
        <f t="array" ref="B279">IFERROR(INDEX('03.Muestra'!$C$8:$C$17,SMALL(IF("Página Web"='03.Muestra'!$D$8:$D$17,ROW('03.Muestra'!$C$8:$C$17)-MIN(ROW('03.Muestra'!$D$8:$D$17))+1,""),ROW()-276)),"")</f>
        <v>Servicios</v>
      </c>
      <c r="C279" s="130" t="str">
        <f t="array" ref="C279">IFERROR(INDEX('03.Muestra'!$F$8:$F$17,SMALL(IF("Página Web"='03.Muestra'!$D$8:$D$17,ROW('03.Muestra'!$F$8:$F$17)-MIN(ROW('03.Muestra'!$D$8:$D$17))+1,""),ROW()-276)),"")</f>
        <v>https://pigmentoayd.com/servicios</v>
      </c>
      <c r="D279" s="103" t="str">
        <f t="shared" si="34"/>
        <v>N/A</v>
      </c>
      <c r="E279" s="66" t="str">
        <f t="shared" si="35"/>
        <v/>
      </c>
      <c r="F279" s="22"/>
      <c r="G279" s="18"/>
      <c r="H279" s="18"/>
      <c r="I279" s="18"/>
      <c r="J279" s="18"/>
      <c r="K279" s="108"/>
      <c r="L279" s="18"/>
      <c r="M279" s="18"/>
      <c r="N279" s="18"/>
      <c r="O279" s="18"/>
      <c r="P279" s="18"/>
      <c r="Q279" s="18"/>
      <c r="R279" s="18"/>
      <c r="S279" s="18"/>
      <c r="T279" s="18"/>
      <c r="U279" s="18"/>
      <c r="V279" s="18"/>
      <c r="W279" s="18"/>
      <c r="X279" s="18"/>
      <c r="Y279" s="18"/>
      <c r="Z279" s="22"/>
      <c r="AA279" s="22"/>
      <c r="AB279" s="22"/>
      <c r="AC279" s="22"/>
      <c r="AD279" s="22"/>
      <c r="AE279" s="22"/>
      <c r="AF279" s="22"/>
      <c r="AG279" s="22"/>
      <c r="AH279" s="22"/>
      <c r="AI279" s="22"/>
    </row>
    <row r="280" spans="1:35" ht="12" customHeight="1">
      <c r="A280" s="98" t="str">
        <f t="array" ref="A280">IFERROR(INDEX('03.Muestra'!$B$8:$B$17,SMALL(IF("Página Web"='03.Muestra'!$D$8:$D$17,ROW('03.Muestra'!$B$8:$B$17)-MIN(ROW('03.Muestra'!$D$8:$D$17))+1,""),ROW()-276)),"")</f>
        <v/>
      </c>
      <c r="B280" s="129" t="str">
        <f t="array" ref="B280">IFERROR(INDEX('03.Muestra'!$C$8:$C$17,SMALL(IF("Página Web"='03.Muestra'!$D$8:$D$17,ROW('03.Muestra'!$C$8:$C$17)-MIN(ROW('03.Muestra'!$D$8:$D$17))+1,""),ROW()-276)),"")</f>
        <v/>
      </c>
      <c r="C280" s="129" t="str">
        <f t="array" ref="C280">IFERROR(INDEX('03.Muestra'!$F$8:$F$17,SMALL(IF("Página Web"='03.Muestra'!$D$8:$D$17,ROW('03.Muestra'!$F$8:$F$17)-MIN(ROW('03.Muestra'!$D$8:$D$17))+1,""),ROW()-276)),"")</f>
        <v/>
      </c>
      <c r="D280" s="103" t="str">
        <f t="shared" si="34"/>
        <v/>
      </c>
      <c r="E280" s="66" t="str">
        <f t="shared" si="35"/>
        <v/>
      </c>
      <c r="F280" s="22"/>
      <c r="G280" s="18"/>
      <c r="H280" s="18"/>
      <c r="I280" s="18"/>
      <c r="J280" s="18"/>
      <c r="K280" s="108"/>
      <c r="L280" s="18"/>
      <c r="M280" s="18"/>
      <c r="N280" s="18"/>
      <c r="O280" s="18"/>
      <c r="P280" s="18"/>
      <c r="Q280" s="18"/>
      <c r="R280" s="18"/>
      <c r="S280" s="18"/>
      <c r="T280" s="18"/>
      <c r="U280" s="18"/>
      <c r="V280" s="18"/>
      <c r="W280" s="18"/>
      <c r="X280" s="18"/>
      <c r="Y280" s="18"/>
      <c r="Z280" s="22"/>
      <c r="AA280" s="22"/>
      <c r="AB280" s="22"/>
      <c r="AC280" s="22"/>
      <c r="AD280" s="22"/>
      <c r="AE280" s="22"/>
      <c r="AF280" s="22"/>
      <c r="AG280" s="22"/>
      <c r="AH280" s="22"/>
      <c r="AI280" s="22"/>
    </row>
    <row r="281" spans="1:35" ht="12" customHeight="1">
      <c r="A281" s="98" t="str">
        <f t="array" ref="A281">IFERROR(INDEX('03.Muestra'!$B$8:$B$17,SMALL(IF("Página Web"='03.Muestra'!$D$8:$D$17,ROW('03.Muestra'!$B$8:$B$17)-MIN(ROW('03.Muestra'!$D$8:$D$17))+1,""),ROW()-276)),"")</f>
        <v/>
      </c>
      <c r="B281" s="129" t="str">
        <f t="array" ref="B281">IFERROR(INDEX('03.Muestra'!$C$8:$C$17,SMALL(IF("Página Web"='03.Muestra'!$D$8:$D$17,ROW('03.Muestra'!$C$8:$C$17)-MIN(ROW('03.Muestra'!$D$8:$D$17))+1,""),ROW()-276)),"")</f>
        <v/>
      </c>
      <c r="C281" s="129" t="str">
        <f t="array" ref="C281">IFERROR(INDEX('03.Muestra'!$F$8:$F$17,SMALL(IF("Página Web"='03.Muestra'!$D$8:$D$17,ROW('03.Muestra'!$F$8:$F$17)-MIN(ROW('03.Muestra'!$D$8:$D$17))+1,""),ROW()-276)),"")</f>
        <v/>
      </c>
      <c r="D281" s="103" t="str">
        <f t="shared" si="34"/>
        <v/>
      </c>
      <c r="E281" s="66" t="str">
        <f t="shared" si="35"/>
        <v/>
      </c>
      <c r="F281" s="22"/>
      <c r="G281" s="18"/>
      <c r="H281" s="18"/>
      <c r="I281" s="18"/>
      <c r="J281" s="18"/>
      <c r="K281" s="108"/>
      <c r="L281" s="18"/>
      <c r="M281" s="18"/>
      <c r="N281" s="18"/>
      <c r="O281" s="18"/>
      <c r="P281" s="18"/>
      <c r="Q281" s="18"/>
      <c r="R281" s="18"/>
      <c r="S281" s="18"/>
      <c r="T281" s="18"/>
      <c r="U281" s="18"/>
      <c r="V281" s="18"/>
      <c r="W281" s="18"/>
      <c r="X281" s="18"/>
      <c r="Y281" s="18"/>
      <c r="Z281" s="22"/>
      <c r="AA281" s="22"/>
      <c r="AB281" s="22"/>
      <c r="AC281" s="22"/>
      <c r="AD281" s="22"/>
      <c r="AE281" s="22"/>
      <c r="AF281" s="22"/>
      <c r="AG281" s="22"/>
      <c r="AH281" s="22"/>
      <c r="AI281" s="22"/>
    </row>
    <row r="282" spans="1:35" ht="12" customHeight="1">
      <c r="A282" s="98" t="str">
        <f t="array" ref="A282">IFERROR(INDEX('03.Muestra'!$B$8:$B$17,SMALL(IF("Página Web"='03.Muestra'!$D$8:$D$17,ROW('03.Muestra'!$B$8:$B$17)-MIN(ROW('03.Muestra'!$D$8:$D$17))+1,""),ROW()-276)),"")</f>
        <v/>
      </c>
      <c r="B282" s="129" t="str">
        <f t="array" ref="B282">IFERROR(INDEX('03.Muestra'!$C$8:$C$17,SMALL(IF("Página Web"='03.Muestra'!$D$8:$D$17,ROW('03.Muestra'!$C$8:$C$17)-MIN(ROW('03.Muestra'!$D$8:$D$17))+1,""),ROW()-276)),"")</f>
        <v/>
      </c>
      <c r="C282" s="129" t="str">
        <f t="array" ref="C282">IFERROR(INDEX('03.Muestra'!$F$8:$F$17,SMALL(IF("Página Web"='03.Muestra'!$D$8:$D$17,ROW('03.Muestra'!$F$8:$F$17)-MIN(ROW('03.Muestra'!$D$8:$D$17))+1,""),ROW()-276)),"")</f>
        <v/>
      </c>
      <c r="D282" s="103" t="str">
        <f t="shared" si="34"/>
        <v/>
      </c>
      <c r="E282" s="66" t="str">
        <f t="shared" si="35"/>
        <v/>
      </c>
      <c r="F282" s="22"/>
      <c r="G282" s="18"/>
      <c r="H282" s="18"/>
      <c r="I282" s="18"/>
      <c r="J282" s="18"/>
      <c r="K282" s="108"/>
      <c r="L282" s="18"/>
      <c r="M282" s="18"/>
      <c r="N282" s="18"/>
      <c r="O282" s="18"/>
      <c r="P282" s="18"/>
      <c r="Q282" s="18"/>
      <c r="R282" s="18"/>
      <c r="S282" s="18"/>
      <c r="T282" s="18"/>
      <c r="U282" s="18"/>
      <c r="V282" s="18"/>
      <c r="W282" s="18"/>
      <c r="X282" s="18"/>
      <c r="Y282" s="18"/>
      <c r="Z282" s="22"/>
      <c r="AA282" s="22"/>
      <c r="AB282" s="22"/>
      <c r="AC282" s="22"/>
      <c r="AD282" s="22"/>
      <c r="AE282" s="22"/>
      <c r="AF282" s="22"/>
      <c r="AG282" s="22"/>
      <c r="AH282" s="22"/>
      <c r="AI282" s="22"/>
    </row>
    <row r="283" spans="1:35" ht="12" customHeight="1">
      <c r="A283" s="98" t="str">
        <f t="array" ref="A283">IFERROR(INDEX('03.Muestra'!$B$8:$B$17,SMALL(IF("Página Web"='03.Muestra'!$D$8:$D$17,ROW('03.Muestra'!$B$8:$B$17)-MIN(ROW('03.Muestra'!$D$8:$D$17))+1,""),ROW()-276)),"")</f>
        <v/>
      </c>
      <c r="B283" s="129" t="str">
        <f t="array" ref="B283">IFERROR(INDEX('03.Muestra'!$C$8:$C$17,SMALL(IF("Página Web"='03.Muestra'!$D$8:$D$17,ROW('03.Muestra'!$C$8:$C$17)-MIN(ROW('03.Muestra'!$D$8:$D$17))+1,""),ROW()-276)),"")</f>
        <v/>
      </c>
      <c r="C283" s="129" t="str">
        <f t="array" ref="C283">IFERROR(INDEX('03.Muestra'!$F$8:$F$17,SMALL(IF("Página Web"='03.Muestra'!$D$8:$D$17,ROW('03.Muestra'!$F$8:$F$17)-MIN(ROW('03.Muestra'!$D$8:$D$17))+1,""),ROW()-276)),"")</f>
        <v/>
      </c>
      <c r="D283" s="103" t="str">
        <f t="shared" si="34"/>
        <v/>
      </c>
      <c r="E283" s="66" t="str">
        <f t="shared" si="35"/>
        <v/>
      </c>
      <c r="F283" s="18"/>
      <c r="G283" s="18"/>
      <c r="H283" s="18"/>
      <c r="I283" s="18"/>
      <c r="J283" s="18"/>
      <c r="K283" s="108"/>
      <c r="L283" s="18"/>
      <c r="M283" s="18"/>
      <c r="N283" s="18"/>
      <c r="O283" s="18"/>
      <c r="P283" s="18"/>
      <c r="Q283" s="18"/>
      <c r="R283" s="18"/>
      <c r="S283" s="18"/>
      <c r="T283" s="18"/>
      <c r="U283" s="18"/>
      <c r="V283" s="18"/>
      <c r="W283" s="18"/>
      <c r="X283" s="18"/>
      <c r="Y283" s="18"/>
      <c r="Z283" s="22"/>
      <c r="AA283" s="22"/>
      <c r="AB283" s="22"/>
      <c r="AC283" s="22"/>
      <c r="AD283" s="22"/>
      <c r="AE283" s="22"/>
      <c r="AF283" s="22"/>
      <c r="AG283" s="22"/>
      <c r="AH283" s="22"/>
      <c r="AI283" s="22"/>
    </row>
    <row r="284" spans="1:35" ht="12" customHeight="1">
      <c r="A284" s="98" t="str">
        <f t="array" ref="A284">IFERROR(INDEX('03.Muestra'!$B$8:$B$17,SMALL(IF("Página Web"='03.Muestra'!$D$8:$D$17,ROW('03.Muestra'!$B$8:$B$17)-MIN(ROW('03.Muestra'!$D$8:$D$17))+1,""),ROW()-276)),"")</f>
        <v/>
      </c>
      <c r="B284" s="129" t="str">
        <f t="array" ref="B284">IFERROR(INDEX('03.Muestra'!$C$8:$C$17,SMALL(IF("Página Web"='03.Muestra'!$D$8:$D$17,ROW('03.Muestra'!$C$8:$C$17)-MIN(ROW('03.Muestra'!$D$8:$D$17))+1,""),ROW()-276)),"")</f>
        <v/>
      </c>
      <c r="C284" s="129" t="str">
        <f t="array" ref="C284">IFERROR(INDEX('03.Muestra'!$F$8:$F$17,SMALL(IF("Página Web"='03.Muestra'!$D$8:$D$17,ROW('03.Muestra'!$F$8:$F$17)-MIN(ROW('03.Muestra'!$D$8:$D$17))+1,""),ROW()-276)),"")</f>
        <v/>
      </c>
      <c r="D284" s="103" t="str">
        <f t="shared" si="34"/>
        <v/>
      </c>
      <c r="E284" s="66" t="str">
        <f t="shared" si="35"/>
        <v/>
      </c>
      <c r="F284" s="18"/>
      <c r="G284" s="18"/>
      <c r="H284" s="18"/>
      <c r="I284" s="18"/>
      <c r="J284" s="18"/>
      <c r="K284" s="108"/>
      <c r="L284" s="18"/>
      <c r="M284" s="18"/>
      <c r="N284" s="18"/>
      <c r="O284" s="18"/>
      <c r="P284" s="18"/>
      <c r="Q284" s="18"/>
      <c r="R284" s="18"/>
      <c r="S284" s="18"/>
      <c r="T284" s="18"/>
      <c r="U284" s="18"/>
      <c r="V284" s="18"/>
      <c r="W284" s="18"/>
      <c r="X284" s="18"/>
      <c r="Y284" s="18"/>
      <c r="Z284" s="22"/>
      <c r="AA284" s="22"/>
      <c r="AB284" s="22"/>
      <c r="AC284" s="22"/>
      <c r="AD284" s="22"/>
      <c r="AE284" s="22"/>
      <c r="AF284" s="22"/>
      <c r="AG284" s="22"/>
      <c r="AH284" s="22"/>
      <c r="AI284" s="22"/>
    </row>
    <row r="285" spans="1:35" ht="12" customHeight="1">
      <c r="A285" s="98" t="str">
        <f t="array" ref="A285">IFERROR(INDEX('03.Muestra'!$B$8:$B$17,SMALL(IF("Página Web"='03.Muestra'!$D$8:$D$17,ROW('03.Muestra'!$B$8:$B$17)-MIN(ROW('03.Muestra'!$D$8:$D$17))+1,""),ROW()-276)),"")</f>
        <v/>
      </c>
      <c r="B285" s="129" t="str">
        <f t="array" ref="B285">IFERROR(INDEX('03.Muestra'!$C$8:$C$17,SMALL(IF("Página Web"='03.Muestra'!$D$8:$D$17,ROW('03.Muestra'!$C$8:$C$17)-MIN(ROW('03.Muestra'!$D$8:$D$17))+1,""),ROW()-276)),"")</f>
        <v/>
      </c>
      <c r="C285" s="129" t="str">
        <f t="array" ref="C285">IFERROR(INDEX('03.Muestra'!$F$8:$F$17,SMALL(IF("Página Web"='03.Muestra'!$D$8:$D$17,ROW('03.Muestra'!$F$8:$F$17)-MIN(ROW('03.Muestra'!$D$8:$D$17))+1,""),ROW()-276)),"")</f>
        <v/>
      </c>
      <c r="D285" s="103" t="str">
        <f t="shared" si="34"/>
        <v/>
      </c>
      <c r="E285" s="66" t="str">
        <f t="shared" si="35"/>
        <v/>
      </c>
      <c r="F285" s="18"/>
      <c r="G285" s="18"/>
      <c r="H285" s="18"/>
      <c r="I285" s="18"/>
      <c r="J285" s="18"/>
      <c r="K285" s="108"/>
      <c r="L285" s="18"/>
      <c r="M285" s="18"/>
      <c r="N285" s="18"/>
      <c r="O285" s="18"/>
      <c r="P285" s="18"/>
      <c r="Q285" s="18"/>
      <c r="R285" s="18"/>
      <c r="S285" s="18"/>
      <c r="T285" s="18"/>
      <c r="U285" s="18"/>
      <c r="V285" s="18"/>
      <c r="W285" s="18"/>
      <c r="X285" s="18"/>
      <c r="Y285" s="18"/>
      <c r="Z285" s="22"/>
      <c r="AA285" s="22"/>
      <c r="AB285" s="22"/>
      <c r="AC285" s="22"/>
      <c r="AD285" s="22"/>
      <c r="AE285" s="22"/>
      <c r="AF285" s="22"/>
      <c r="AG285" s="22"/>
      <c r="AH285" s="22"/>
      <c r="AI285" s="22"/>
    </row>
    <row r="286" spans="1:35" ht="12" customHeight="1">
      <c r="A286" s="98" t="str">
        <f t="array" ref="A286">IFERROR(INDEX('03.Muestra'!$B$8:$B$17,SMALL(IF("Página Web"='03.Muestra'!$D$8:$D$17,ROW('03.Muestra'!$B$8:$B$17)-MIN(ROW('03.Muestra'!$D$8:$D$17))+1,""),ROW()-276)),"")</f>
        <v/>
      </c>
      <c r="B286" s="129" t="str">
        <f t="array" ref="B286">IFERROR(INDEX('03.Muestra'!$C$8:$C$17,SMALL(IF("Página Web"='03.Muestra'!$D$8:$D$17,ROW('03.Muestra'!$C$8:$C$17)-MIN(ROW('03.Muestra'!$D$8:$D$17))+1,""),ROW()-276)),"")</f>
        <v/>
      </c>
      <c r="C286" s="129" t="str">
        <f t="array" ref="C286">IFERROR(INDEX('03.Muestra'!$F$8:$F$17,SMALL(IF("Página Web"='03.Muestra'!$D$8:$D$17,ROW('03.Muestra'!$F$8:$F$17)-MIN(ROW('03.Muestra'!$D$8:$D$17))+1,""),ROW()-276)),"")</f>
        <v/>
      </c>
      <c r="D286" s="103" t="str">
        <f t="shared" si="34"/>
        <v/>
      </c>
      <c r="E286" s="66" t="str">
        <f t="shared" si="35"/>
        <v/>
      </c>
      <c r="F286" s="18"/>
      <c r="G286" s="18"/>
      <c r="H286" s="18"/>
      <c r="I286" s="18"/>
      <c r="J286" s="18"/>
      <c r="K286" s="108"/>
      <c r="L286" s="18"/>
      <c r="M286" s="18"/>
      <c r="N286" s="18"/>
      <c r="O286" s="18"/>
      <c r="P286" s="18"/>
      <c r="Q286" s="18"/>
      <c r="R286" s="18"/>
      <c r="S286" s="18"/>
      <c r="T286" s="18"/>
      <c r="U286" s="18"/>
      <c r="V286" s="18"/>
      <c r="W286" s="18"/>
      <c r="X286" s="18"/>
      <c r="Y286" s="18"/>
      <c r="Z286" s="22"/>
      <c r="AA286" s="22"/>
      <c r="AB286" s="22"/>
      <c r="AC286" s="22"/>
      <c r="AD286" s="22"/>
      <c r="AE286" s="22"/>
      <c r="AF286" s="22"/>
      <c r="AG286" s="22"/>
      <c r="AH286" s="22"/>
      <c r="AI286" s="22"/>
    </row>
    <row r="287" spans="1:35" ht="12" customHeight="1">
      <c r="A287" s="63"/>
      <c r="B287" s="133"/>
      <c r="C287" s="133"/>
      <c r="D287" s="134"/>
      <c r="E287" s="66"/>
      <c r="F287" s="18"/>
      <c r="G287" s="18"/>
      <c r="H287" s="18"/>
      <c r="I287" s="18"/>
      <c r="J287" s="18"/>
      <c r="K287" s="108"/>
      <c r="L287" s="18"/>
      <c r="M287" s="18"/>
      <c r="N287" s="18"/>
      <c r="O287" s="18"/>
      <c r="P287" s="18"/>
      <c r="Q287" s="18"/>
      <c r="R287" s="18"/>
      <c r="S287" s="18"/>
      <c r="T287" s="18"/>
      <c r="U287" s="18"/>
      <c r="V287" s="18"/>
      <c r="W287" s="18"/>
      <c r="X287" s="18"/>
      <c r="Y287" s="18"/>
      <c r="Z287" s="22"/>
      <c r="AA287" s="22"/>
      <c r="AB287" s="22"/>
      <c r="AC287" s="22"/>
      <c r="AD287" s="22"/>
      <c r="AE287" s="22"/>
      <c r="AF287" s="22"/>
      <c r="AG287" s="22"/>
      <c r="AH287" s="22"/>
      <c r="AI287" s="22"/>
    </row>
    <row r="288" spans="1:35" ht="12" customHeight="1">
      <c r="A288" s="63"/>
      <c r="B288" s="133"/>
      <c r="C288" s="133"/>
      <c r="D288" s="134"/>
      <c r="E288" s="66"/>
      <c r="F288" s="18"/>
      <c r="G288" s="18"/>
      <c r="H288" s="18"/>
      <c r="I288" s="18"/>
      <c r="J288" s="18"/>
      <c r="K288" s="108"/>
      <c r="L288" s="18"/>
      <c r="M288" s="18"/>
      <c r="N288" s="18"/>
      <c r="O288" s="18"/>
      <c r="P288" s="18"/>
      <c r="Q288" s="18"/>
      <c r="R288" s="18"/>
      <c r="S288" s="18"/>
      <c r="T288" s="18"/>
      <c r="U288" s="18"/>
      <c r="V288" s="18"/>
      <c r="W288" s="18"/>
      <c r="X288" s="18"/>
      <c r="Y288" s="18"/>
      <c r="Z288" s="22"/>
      <c r="AA288" s="22"/>
      <c r="AB288" s="22"/>
      <c r="AC288" s="22"/>
      <c r="AD288" s="22"/>
      <c r="AE288" s="22"/>
      <c r="AF288" s="22"/>
      <c r="AG288" s="22"/>
      <c r="AH288" s="22"/>
      <c r="AI288" s="22"/>
    </row>
    <row r="289" spans="1:35" ht="12.75" customHeight="1">
      <c r="A289" s="111"/>
      <c r="B289" s="112"/>
      <c r="C289" s="111"/>
      <c r="D289" s="135"/>
      <c r="E289" s="66"/>
      <c r="F289" s="18"/>
      <c r="G289" s="18"/>
      <c r="H289" s="18"/>
      <c r="I289" s="18"/>
      <c r="J289" s="18"/>
      <c r="K289" s="108"/>
      <c r="L289" s="18"/>
      <c r="M289" s="18"/>
      <c r="N289" s="18"/>
      <c r="O289" s="18"/>
      <c r="P289" s="18"/>
      <c r="Q289" s="18"/>
      <c r="R289" s="18"/>
      <c r="S289" s="18"/>
      <c r="T289" s="18"/>
      <c r="U289" s="18"/>
      <c r="V289" s="18"/>
      <c r="W289" s="18"/>
      <c r="X289" s="18"/>
      <c r="Y289" s="18"/>
      <c r="Z289" s="22"/>
      <c r="AA289" s="22"/>
      <c r="AB289" s="22"/>
      <c r="AC289" s="22"/>
      <c r="AD289" s="22"/>
      <c r="AE289" s="22"/>
      <c r="AF289" s="22"/>
      <c r="AG289" s="22"/>
      <c r="AH289" s="22"/>
      <c r="AI289" s="22"/>
    </row>
    <row r="290" spans="1:35" ht="15.75" customHeight="1">
      <c r="A290" s="109"/>
      <c r="B290" s="109"/>
      <c r="C290" s="109"/>
      <c r="D290" s="136"/>
      <c r="E290" s="66"/>
      <c r="F290" s="92"/>
      <c r="G290" s="18"/>
      <c r="H290" s="18"/>
      <c r="I290" s="18"/>
      <c r="J290" s="18"/>
      <c r="K290" s="108"/>
      <c r="L290" s="18"/>
      <c r="M290" s="18"/>
      <c r="N290" s="18"/>
      <c r="O290" s="18"/>
      <c r="P290" s="18"/>
      <c r="Q290" s="18"/>
      <c r="R290" s="18"/>
      <c r="S290" s="18"/>
      <c r="T290" s="18"/>
      <c r="U290" s="18"/>
      <c r="V290" s="18"/>
      <c r="W290" s="18"/>
      <c r="X290" s="18"/>
      <c r="Y290" s="18"/>
      <c r="Z290" s="22"/>
      <c r="AA290" s="22"/>
      <c r="AB290" s="22"/>
      <c r="AC290" s="22"/>
      <c r="AD290" s="22"/>
      <c r="AE290" s="22"/>
      <c r="AF290" s="22"/>
      <c r="AG290" s="22"/>
      <c r="AH290" s="22"/>
      <c r="AI290" s="22"/>
    </row>
    <row r="291" spans="1:35" ht="12" customHeight="1">
      <c r="A291" s="22"/>
      <c r="B291" s="18"/>
      <c r="C291" s="18"/>
      <c r="D291" s="127"/>
      <c r="E291" s="66"/>
      <c r="F291" s="18"/>
      <c r="G291" s="18"/>
      <c r="H291" s="18"/>
      <c r="I291" s="18"/>
      <c r="J291" s="18"/>
      <c r="K291" s="108"/>
      <c r="L291" s="18"/>
      <c r="M291" s="18"/>
      <c r="N291" s="18"/>
      <c r="O291" s="18"/>
      <c r="P291" s="18"/>
      <c r="Q291" s="18"/>
      <c r="R291" s="18"/>
      <c r="S291" s="18"/>
      <c r="T291" s="18"/>
      <c r="U291" s="18"/>
      <c r="V291" s="18"/>
      <c r="W291" s="18"/>
      <c r="X291" s="18"/>
      <c r="Y291" s="18"/>
      <c r="Z291" s="22"/>
      <c r="AA291" s="22"/>
      <c r="AB291" s="22"/>
      <c r="AC291" s="22"/>
      <c r="AD291" s="22"/>
      <c r="AE291" s="22"/>
      <c r="AF291" s="22"/>
      <c r="AG291" s="22"/>
      <c r="AH291" s="22"/>
      <c r="AI291" s="22"/>
    </row>
    <row r="292" spans="1:35" ht="12" customHeight="1">
      <c r="A292" s="22"/>
      <c r="B292" s="18"/>
      <c r="C292" s="18"/>
      <c r="D292" s="127"/>
      <c r="E292" s="100"/>
      <c r="F292" s="18"/>
      <c r="G292" s="18"/>
      <c r="H292" s="18"/>
      <c r="I292" s="18"/>
      <c r="J292" s="18"/>
      <c r="K292" s="108"/>
      <c r="L292" s="18"/>
      <c r="M292" s="18"/>
      <c r="N292" s="18"/>
      <c r="O292" s="18"/>
      <c r="P292" s="18"/>
      <c r="Q292" s="18"/>
      <c r="R292" s="18"/>
      <c r="S292" s="18"/>
      <c r="T292" s="18"/>
      <c r="U292" s="18"/>
      <c r="V292" s="18"/>
      <c r="W292" s="18"/>
      <c r="X292" s="18"/>
      <c r="Y292" s="18"/>
      <c r="Z292" s="22"/>
      <c r="AA292" s="22"/>
      <c r="AB292" s="22"/>
      <c r="AC292" s="22"/>
      <c r="AD292" s="22"/>
      <c r="AE292" s="22"/>
      <c r="AF292" s="22"/>
      <c r="AG292" s="22"/>
      <c r="AH292" s="22"/>
      <c r="AI292" s="22"/>
    </row>
    <row r="293" spans="1:35" ht="32.25" customHeight="1">
      <c r="A293" s="94" t="s">
        <v>100</v>
      </c>
      <c r="B293" s="95" t="s">
        <v>86</v>
      </c>
      <c r="C293" s="96" t="s">
        <v>128</v>
      </c>
      <c r="D293" s="128" t="s">
        <v>106</v>
      </c>
      <c r="E293" s="114"/>
      <c r="F293" s="22"/>
      <c r="G293" s="22"/>
      <c r="H293" s="22"/>
      <c r="I293" s="22"/>
      <c r="J293" s="22"/>
      <c r="K293" s="108"/>
      <c r="L293" s="18"/>
      <c r="M293" s="18"/>
      <c r="N293" s="18"/>
      <c r="O293" s="18"/>
      <c r="P293" s="18"/>
      <c r="Q293" s="18"/>
      <c r="R293" s="18"/>
      <c r="S293" s="18"/>
      <c r="T293" s="18"/>
      <c r="U293" s="18"/>
      <c r="V293" s="18"/>
      <c r="W293" s="18"/>
      <c r="X293" s="18"/>
      <c r="Y293" s="18"/>
      <c r="Z293" s="22"/>
      <c r="AA293" s="22"/>
      <c r="AB293" s="22"/>
      <c r="AC293" s="22"/>
      <c r="AD293" s="22"/>
      <c r="AE293" s="22"/>
      <c r="AF293" s="22"/>
      <c r="AG293" s="22"/>
      <c r="AH293" s="22"/>
      <c r="AI293" s="22"/>
    </row>
    <row r="294" spans="1:35" ht="12" customHeight="1">
      <c r="A294" s="98">
        <f t="array" ref="A294">IFERROR(INDEX('03.Muestra'!$B$8:$B$17,SMALL(IF("Página Web"='03.Muestra'!$D$8:$D$17,ROW('03.Muestra'!$B$8:$B$17)-MIN(ROW('03.Muestra'!$D$8:$D$17))+1,""),ROW()-293)),"")</f>
        <v>1</v>
      </c>
      <c r="B294" s="129" t="str">
        <f t="array" ref="B294">IFERROR(INDEX('03.Muestra'!$C$8:$C$17,SMALL(IF("Página Web"='03.Muestra'!$D$8:$D$17,ROW('03.Muestra'!$C$8:$C$17)-MIN(ROW('03.Muestra'!$D$8:$D$17))+1,""),ROW()-293)),"")</f>
        <v>Home</v>
      </c>
      <c r="C294" s="130" t="str">
        <f t="array" ref="C294">IFERROR(INDEX('03.Muestra'!$F$8:$F$17,SMALL(IF("Página Web"='03.Muestra'!$D$8:$D$17,ROW('03.Muestra'!$F$8:$F$17)-MIN(ROW('03.Muestra'!$D$8:$D$17))+1,""),ROW()-293)),"")</f>
        <v>https://pigmentoayd.com/</v>
      </c>
      <c r="D294" s="103" t="str">
        <f t="shared" ref="D294:D303" si="36">IF(C294="","",$D$18)</f>
        <v>N/A</v>
      </c>
      <c r="E294" s="66" t="str">
        <f t="shared" ref="E294:E303" si="37">IF(D294&lt;&gt;"",IF(AND(B294&lt;&gt;"",C294&lt;&gt;""),"","ERR"),"")</f>
        <v/>
      </c>
      <c r="F294" s="104" t="s">
        <v>89</v>
      </c>
      <c r="G294" s="89" t="s">
        <v>98</v>
      </c>
      <c r="H294" s="84" t="s">
        <v>93</v>
      </c>
      <c r="I294" s="105" t="s">
        <v>91</v>
      </c>
      <c r="J294" s="106" t="s">
        <v>87</v>
      </c>
      <c r="K294" s="137" t="s">
        <v>97</v>
      </c>
      <c r="L294" s="18"/>
      <c r="M294" s="18"/>
      <c r="N294" s="18"/>
      <c r="O294" s="18"/>
      <c r="P294" s="18"/>
      <c r="Q294" s="18"/>
      <c r="R294" s="18"/>
      <c r="S294" s="18"/>
      <c r="T294" s="18"/>
      <c r="U294" s="18"/>
      <c r="V294" s="18"/>
      <c r="W294" s="18"/>
      <c r="X294" s="18"/>
      <c r="Y294" s="18"/>
      <c r="Z294" s="22"/>
      <c r="AA294" s="22"/>
      <c r="AB294" s="22"/>
      <c r="AC294" s="22"/>
      <c r="AD294" s="22"/>
      <c r="AE294" s="22"/>
      <c r="AF294" s="22"/>
      <c r="AG294" s="22"/>
      <c r="AH294" s="22"/>
      <c r="AI294" s="22"/>
    </row>
    <row r="295" spans="1:35" ht="12" customHeight="1">
      <c r="A295" s="98">
        <f t="array" ref="A295">IFERROR(INDEX('03.Muestra'!$B$8:$B$17,SMALL(IF("Página Web"='03.Muestra'!$D$8:$D$17,ROW('03.Muestra'!$B$8:$B$17)-MIN(ROW('03.Muestra'!$D$8:$D$17))+1,""),ROW()-293)),"")</f>
        <v>2</v>
      </c>
      <c r="B295" s="129" t="str">
        <f t="array" ref="B295">IFERROR(INDEX('03.Muestra'!$C$8:$C$17,SMALL(IF("Página Web"='03.Muestra'!$D$8:$D$17,ROW('03.Muestra'!$C$8:$C$17)-MIN(ROW('03.Muestra'!$D$8:$D$17))+1,""),ROW()-293)),"")</f>
        <v>Contacto</v>
      </c>
      <c r="C295" s="130" t="str">
        <f t="array" ref="C295">IFERROR(INDEX('03.Muestra'!$F$8:$F$17,SMALL(IF("Página Web"='03.Muestra'!$D$8:$D$17,ROW('03.Muestra'!$F$8:$F$17)-MIN(ROW('03.Muestra'!$D$8:$D$17))+1,""),ROW()-293)),"")</f>
        <v>https://pigmentoayd.com/contacto</v>
      </c>
      <c r="D295" s="103" t="str">
        <f t="shared" si="36"/>
        <v>N/A</v>
      </c>
      <c r="E295" s="66" t="str">
        <f t="shared" si="37"/>
        <v/>
      </c>
      <c r="F295" s="107">
        <f ca="1">COUNTIF($D294:INDIRECT("$D" &amp;  SUM(ROW()-1,'03.Muestra'!$D$20)-1),F294)</f>
        <v>0</v>
      </c>
      <c r="G295" s="107">
        <f ca="1">COUNTIF($D294:INDIRECT("$D" &amp;  SUM(ROW()-1,'03.Muestra'!$D$20)-1),G294)</f>
        <v>0</v>
      </c>
      <c r="H295" s="107">
        <f ca="1">COUNTIF($D294:INDIRECT("$D" &amp;  SUM(ROW()-1,'03.Muestra'!$D$20)-1),H294)</f>
        <v>3</v>
      </c>
      <c r="I295" s="107">
        <f ca="1">COUNTIF($D294:INDIRECT("$D" &amp;  SUM(ROW()-1,'03.Muestra'!$D$20)-1),I294)</f>
        <v>0</v>
      </c>
      <c r="J295" s="107">
        <f ca="1">COUNTIF($D294:INDIRECT("$D" &amp;  SUM(ROW()-1,'03.Muestra'!$D$20)-1),J294)</f>
        <v>0</v>
      </c>
      <c r="K295" s="138">
        <f ca="1">IF(COUNTIF('03.Muestra'!$D$8:$D$17,"Página Web")=0,0,COUNTBLANK($D294:INDIRECT("$D" &amp;  SUM(ROW()-1,COUNTIF('03.Muestra'!$D$8:$D$17,"Página Web"))-1)))</f>
        <v>0</v>
      </c>
      <c r="L295" s="18"/>
      <c r="M295" s="18"/>
      <c r="N295" s="18"/>
      <c r="O295" s="18"/>
      <c r="P295" s="18"/>
      <c r="Q295" s="18"/>
      <c r="R295" s="18"/>
      <c r="S295" s="18"/>
      <c r="T295" s="18"/>
      <c r="U295" s="18"/>
      <c r="V295" s="18"/>
      <c r="W295" s="18"/>
      <c r="X295" s="18"/>
      <c r="Y295" s="18"/>
      <c r="Z295" s="22"/>
      <c r="AA295" s="22"/>
      <c r="AB295" s="22"/>
      <c r="AC295" s="22"/>
      <c r="AD295" s="22"/>
      <c r="AE295" s="22"/>
      <c r="AF295" s="22"/>
      <c r="AG295" s="22"/>
      <c r="AH295" s="22"/>
      <c r="AI295" s="22"/>
    </row>
    <row r="296" spans="1:35" ht="12" customHeight="1">
      <c r="A296" s="98">
        <f t="array" ref="A296">IFERROR(INDEX('03.Muestra'!$B$8:$B$17,SMALL(IF("Página Web"='03.Muestra'!$D$8:$D$17,ROW('03.Muestra'!$B$8:$B$17)-MIN(ROW('03.Muestra'!$D$8:$D$17))+1,""),ROW()-293)),"")</f>
        <v>3</v>
      </c>
      <c r="B296" s="129" t="str">
        <f t="array" ref="B296">IFERROR(INDEX('03.Muestra'!$C$8:$C$17,SMALL(IF("Página Web"='03.Muestra'!$D$8:$D$17,ROW('03.Muestra'!$C$8:$C$17)-MIN(ROW('03.Muestra'!$D$8:$D$17))+1,""),ROW()-293)),"")</f>
        <v>Servicios</v>
      </c>
      <c r="C296" s="130" t="str">
        <f t="array" ref="C296">IFERROR(INDEX('03.Muestra'!$F$8:$F$17,SMALL(IF("Página Web"='03.Muestra'!$D$8:$D$17,ROW('03.Muestra'!$F$8:$F$17)-MIN(ROW('03.Muestra'!$D$8:$D$17))+1,""),ROW()-293)),"")</f>
        <v>https://pigmentoayd.com/servicios</v>
      </c>
      <c r="D296" s="103" t="str">
        <f t="shared" si="36"/>
        <v>N/A</v>
      </c>
      <c r="E296" s="66" t="str">
        <f t="shared" si="37"/>
        <v/>
      </c>
      <c r="F296" s="22"/>
      <c r="G296" s="18"/>
      <c r="H296" s="18"/>
      <c r="I296" s="18"/>
      <c r="J296" s="18"/>
      <c r="K296" s="108"/>
      <c r="L296" s="18"/>
      <c r="M296" s="18"/>
      <c r="N296" s="18"/>
      <c r="O296" s="18"/>
      <c r="P296" s="18"/>
      <c r="Q296" s="18"/>
      <c r="R296" s="18"/>
      <c r="S296" s="18"/>
      <c r="T296" s="18"/>
      <c r="U296" s="18"/>
      <c r="V296" s="18"/>
      <c r="W296" s="18"/>
      <c r="X296" s="18"/>
      <c r="Y296" s="18"/>
      <c r="Z296" s="22"/>
      <c r="AA296" s="22"/>
      <c r="AB296" s="22"/>
      <c r="AC296" s="22"/>
      <c r="AD296" s="22"/>
      <c r="AE296" s="22"/>
      <c r="AF296" s="22"/>
      <c r="AG296" s="22"/>
      <c r="AH296" s="22"/>
      <c r="AI296" s="22"/>
    </row>
    <row r="297" spans="1:35" ht="12" customHeight="1">
      <c r="A297" s="98" t="str">
        <f t="array" ref="A297">IFERROR(INDEX('03.Muestra'!$B$8:$B$17,SMALL(IF("Página Web"='03.Muestra'!$D$8:$D$17,ROW('03.Muestra'!$B$8:$B$17)-MIN(ROW('03.Muestra'!$D$8:$D$17))+1,""),ROW()-293)),"")</f>
        <v/>
      </c>
      <c r="B297" s="129" t="str">
        <f t="array" ref="B297">IFERROR(INDEX('03.Muestra'!$C$8:$C$17,SMALL(IF("Página Web"='03.Muestra'!$D$8:$D$17,ROW('03.Muestra'!$C$8:$C$17)-MIN(ROW('03.Muestra'!$D$8:$D$17))+1,""),ROW()-293)),"")</f>
        <v/>
      </c>
      <c r="C297" s="129" t="str">
        <f t="array" ref="C297">IFERROR(INDEX('03.Muestra'!$F$8:$F$17,SMALL(IF("Página Web"='03.Muestra'!$D$8:$D$17,ROW('03.Muestra'!$F$8:$F$17)-MIN(ROW('03.Muestra'!$D$8:$D$17))+1,""),ROW()-293)),"")</f>
        <v/>
      </c>
      <c r="D297" s="103" t="str">
        <f t="shared" si="36"/>
        <v/>
      </c>
      <c r="E297" s="66" t="str">
        <f t="shared" si="37"/>
        <v/>
      </c>
      <c r="F297" s="22"/>
      <c r="G297" s="18"/>
      <c r="H297" s="18"/>
      <c r="I297" s="18"/>
      <c r="J297" s="18"/>
      <c r="K297" s="108"/>
      <c r="L297" s="18"/>
      <c r="M297" s="18"/>
      <c r="N297" s="18"/>
      <c r="O297" s="18"/>
      <c r="P297" s="18"/>
      <c r="Q297" s="18"/>
      <c r="R297" s="18"/>
      <c r="S297" s="18"/>
      <c r="T297" s="18"/>
      <c r="U297" s="18"/>
      <c r="V297" s="18"/>
      <c r="W297" s="18"/>
      <c r="X297" s="18"/>
      <c r="Y297" s="18"/>
      <c r="Z297" s="22"/>
      <c r="AA297" s="22"/>
      <c r="AB297" s="22"/>
      <c r="AC297" s="22"/>
      <c r="AD297" s="22"/>
      <c r="AE297" s="22"/>
      <c r="AF297" s="22"/>
      <c r="AG297" s="22"/>
      <c r="AH297" s="22"/>
      <c r="AI297" s="22"/>
    </row>
    <row r="298" spans="1:35" ht="12" customHeight="1">
      <c r="A298" s="98" t="str">
        <f t="array" ref="A298">IFERROR(INDEX('03.Muestra'!$B$8:$B$17,SMALL(IF("Página Web"='03.Muestra'!$D$8:$D$17,ROW('03.Muestra'!$B$8:$B$17)-MIN(ROW('03.Muestra'!$D$8:$D$17))+1,""),ROW()-293)),"")</f>
        <v/>
      </c>
      <c r="B298" s="129" t="str">
        <f t="array" ref="B298">IFERROR(INDEX('03.Muestra'!$C$8:$C$17,SMALL(IF("Página Web"='03.Muestra'!$D$8:$D$17,ROW('03.Muestra'!$C$8:$C$17)-MIN(ROW('03.Muestra'!$D$8:$D$17))+1,""),ROW()-293)),"")</f>
        <v/>
      </c>
      <c r="C298" s="129" t="str">
        <f t="array" ref="C298">IFERROR(INDEX('03.Muestra'!$F$8:$F$17,SMALL(IF("Página Web"='03.Muestra'!$D$8:$D$17,ROW('03.Muestra'!$F$8:$F$17)-MIN(ROW('03.Muestra'!$D$8:$D$17))+1,""),ROW()-293)),"")</f>
        <v/>
      </c>
      <c r="D298" s="103" t="str">
        <f t="shared" si="36"/>
        <v/>
      </c>
      <c r="E298" s="66" t="str">
        <f t="shared" si="37"/>
        <v/>
      </c>
      <c r="F298" s="22"/>
      <c r="G298" s="18"/>
      <c r="H298" s="18"/>
      <c r="I298" s="18"/>
      <c r="J298" s="18"/>
      <c r="K298" s="108"/>
      <c r="L298" s="18"/>
      <c r="M298" s="18"/>
      <c r="N298" s="18"/>
      <c r="O298" s="18"/>
      <c r="P298" s="18"/>
      <c r="Q298" s="18"/>
      <c r="R298" s="18"/>
      <c r="S298" s="18"/>
      <c r="T298" s="18"/>
      <c r="U298" s="18"/>
      <c r="V298" s="18"/>
      <c r="W298" s="18"/>
      <c r="X298" s="18"/>
      <c r="Y298" s="18"/>
      <c r="Z298" s="22"/>
      <c r="AA298" s="22"/>
      <c r="AB298" s="22"/>
      <c r="AC298" s="22"/>
      <c r="AD298" s="22"/>
      <c r="AE298" s="22"/>
      <c r="AF298" s="22"/>
      <c r="AG298" s="22"/>
      <c r="AH298" s="22"/>
      <c r="AI298" s="22"/>
    </row>
    <row r="299" spans="1:35" ht="12" customHeight="1">
      <c r="A299" s="98" t="str">
        <f t="array" ref="A299">IFERROR(INDEX('03.Muestra'!$B$8:$B$17,SMALL(IF("Página Web"='03.Muestra'!$D$8:$D$17,ROW('03.Muestra'!$B$8:$B$17)-MIN(ROW('03.Muestra'!$D$8:$D$17))+1,""),ROW()-293)),"")</f>
        <v/>
      </c>
      <c r="B299" s="129" t="str">
        <f t="array" ref="B299">IFERROR(INDEX('03.Muestra'!$C$8:$C$17,SMALL(IF("Página Web"='03.Muestra'!$D$8:$D$17,ROW('03.Muestra'!$C$8:$C$17)-MIN(ROW('03.Muestra'!$D$8:$D$17))+1,""),ROW()-293)),"")</f>
        <v/>
      </c>
      <c r="C299" s="129" t="str">
        <f t="array" ref="C299">IFERROR(INDEX('03.Muestra'!$F$8:$F$17,SMALL(IF("Página Web"='03.Muestra'!$D$8:$D$17,ROW('03.Muestra'!$F$8:$F$17)-MIN(ROW('03.Muestra'!$D$8:$D$17))+1,""),ROW()-293)),"")</f>
        <v/>
      </c>
      <c r="D299" s="103" t="str">
        <f t="shared" si="36"/>
        <v/>
      </c>
      <c r="E299" s="66" t="str">
        <f t="shared" si="37"/>
        <v/>
      </c>
      <c r="F299" s="22"/>
      <c r="G299" s="18"/>
      <c r="H299" s="18"/>
      <c r="I299" s="18"/>
      <c r="J299" s="18"/>
      <c r="K299" s="108"/>
      <c r="L299" s="18"/>
      <c r="M299" s="18"/>
      <c r="N299" s="18"/>
      <c r="O299" s="18"/>
      <c r="P299" s="18"/>
      <c r="Q299" s="18"/>
      <c r="R299" s="18"/>
      <c r="S299" s="18"/>
      <c r="T299" s="18"/>
      <c r="U299" s="18"/>
      <c r="V299" s="18"/>
      <c r="W299" s="18"/>
      <c r="X299" s="18"/>
      <c r="Y299" s="18"/>
      <c r="Z299" s="22"/>
      <c r="AA299" s="22"/>
      <c r="AB299" s="22"/>
      <c r="AC299" s="22"/>
      <c r="AD299" s="22"/>
      <c r="AE299" s="22"/>
      <c r="AF299" s="22"/>
      <c r="AG299" s="22"/>
      <c r="AH299" s="22"/>
      <c r="AI299" s="22"/>
    </row>
    <row r="300" spans="1:35" ht="12" customHeight="1">
      <c r="A300" s="98" t="str">
        <f t="array" ref="A300">IFERROR(INDEX('03.Muestra'!$B$8:$B$17,SMALL(IF("Página Web"='03.Muestra'!$D$8:$D$17,ROW('03.Muestra'!$B$8:$B$17)-MIN(ROW('03.Muestra'!$D$8:$D$17))+1,""),ROW()-293)),"")</f>
        <v/>
      </c>
      <c r="B300" s="129" t="str">
        <f t="array" ref="B300">IFERROR(INDEX('03.Muestra'!$C$8:$C$17,SMALL(IF("Página Web"='03.Muestra'!$D$8:$D$17,ROW('03.Muestra'!$C$8:$C$17)-MIN(ROW('03.Muestra'!$D$8:$D$17))+1,""),ROW()-293)),"")</f>
        <v/>
      </c>
      <c r="C300" s="129" t="str">
        <f t="array" ref="C300">IFERROR(INDEX('03.Muestra'!$F$8:$F$17,SMALL(IF("Página Web"='03.Muestra'!$D$8:$D$17,ROW('03.Muestra'!$F$8:$F$17)-MIN(ROW('03.Muestra'!$D$8:$D$17))+1,""),ROW()-293)),"")</f>
        <v/>
      </c>
      <c r="D300" s="103" t="str">
        <f t="shared" si="36"/>
        <v/>
      </c>
      <c r="E300" s="66" t="str">
        <f t="shared" si="37"/>
        <v/>
      </c>
      <c r="F300" s="18"/>
      <c r="G300" s="18"/>
      <c r="H300" s="18"/>
      <c r="I300" s="18"/>
      <c r="J300" s="18"/>
      <c r="K300" s="108"/>
      <c r="L300" s="18"/>
      <c r="M300" s="18"/>
      <c r="N300" s="18"/>
      <c r="O300" s="18"/>
      <c r="P300" s="18"/>
      <c r="Q300" s="18"/>
      <c r="R300" s="18"/>
      <c r="S300" s="18"/>
      <c r="T300" s="18"/>
      <c r="U300" s="18"/>
      <c r="V300" s="18"/>
      <c r="W300" s="18"/>
      <c r="X300" s="18"/>
      <c r="Y300" s="18"/>
      <c r="Z300" s="22"/>
      <c r="AA300" s="22"/>
      <c r="AB300" s="22"/>
      <c r="AC300" s="22"/>
      <c r="AD300" s="22"/>
      <c r="AE300" s="22"/>
      <c r="AF300" s="22"/>
      <c r="AG300" s="22"/>
      <c r="AH300" s="22"/>
      <c r="AI300" s="22"/>
    </row>
    <row r="301" spans="1:35" ht="12" customHeight="1">
      <c r="A301" s="98" t="str">
        <f t="array" ref="A301">IFERROR(INDEX('03.Muestra'!$B$8:$B$17,SMALL(IF("Página Web"='03.Muestra'!$D$8:$D$17,ROW('03.Muestra'!$B$8:$B$17)-MIN(ROW('03.Muestra'!$D$8:$D$17))+1,""),ROW()-293)),"")</f>
        <v/>
      </c>
      <c r="B301" s="129" t="str">
        <f t="array" ref="B301">IFERROR(INDEX('03.Muestra'!$C$8:$C$17,SMALL(IF("Página Web"='03.Muestra'!$D$8:$D$17,ROW('03.Muestra'!$C$8:$C$17)-MIN(ROW('03.Muestra'!$D$8:$D$17))+1,""),ROW()-293)),"")</f>
        <v/>
      </c>
      <c r="C301" s="129" t="str">
        <f t="array" ref="C301">IFERROR(INDEX('03.Muestra'!$F$8:$F$17,SMALL(IF("Página Web"='03.Muestra'!$D$8:$D$17,ROW('03.Muestra'!$F$8:$F$17)-MIN(ROW('03.Muestra'!$D$8:$D$17))+1,""),ROW()-293)),"")</f>
        <v/>
      </c>
      <c r="D301" s="103" t="str">
        <f t="shared" si="36"/>
        <v/>
      </c>
      <c r="E301" s="66" t="str">
        <f t="shared" si="37"/>
        <v/>
      </c>
      <c r="F301" s="18"/>
      <c r="G301" s="18"/>
      <c r="H301" s="18"/>
      <c r="I301" s="18"/>
      <c r="J301" s="18"/>
      <c r="K301" s="108"/>
      <c r="L301" s="18"/>
      <c r="M301" s="18"/>
      <c r="N301" s="18"/>
      <c r="O301" s="18"/>
      <c r="P301" s="18"/>
      <c r="Q301" s="18"/>
      <c r="R301" s="18"/>
      <c r="S301" s="18"/>
      <c r="T301" s="18"/>
      <c r="U301" s="18"/>
      <c r="V301" s="18"/>
      <c r="W301" s="18"/>
      <c r="X301" s="18"/>
      <c r="Y301" s="18"/>
      <c r="Z301" s="22"/>
      <c r="AA301" s="22"/>
      <c r="AB301" s="22"/>
      <c r="AC301" s="22"/>
      <c r="AD301" s="22"/>
      <c r="AE301" s="22"/>
      <c r="AF301" s="22"/>
      <c r="AG301" s="22"/>
      <c r="AH301" s="22"/>
      <c r="AI301" s="22"/>
    </row>
    <row r="302" spans="1:35" ht="12" customHeight="1">
      <c r="A302" s="98" t="str">
        <f t="array" ref="A302">IFERROR(INDEX('03.Muestra'!$B$8:$B$17,SMALL(IF("Página Web"='03.Muestra'!$D$8:$D$17,ROW('03.Muestra'!$B$8:$B$17)-MIN(ROW('03.Muestra'!$D$8:$D$17))+1,""),ROW()-293)),"")</f>
        <v/>
      </c>
      <c r="B302" s="129" t="str">
        <f t="array" ref="B302">IFERROR(INDEX('03.Muestra'!$C$8:$C$17,SMALL(IF("Página Web"='03.Muestra'!$D$8:$D$17,ROW('03.Muestra'!$C$8:$C$17)-MIN(ROW('03.Muestra'!$D$8:$D$17))+1,""),ROW()-293)),"")</f>
        <v/>
      </c>
      <c r="C302" s="129" t="str">
        <f t="array" ref="C302">IFERROR(INDEX('03.Muestra'!$F$8:$F$17,SMALL(IF("Página Web"='03.Muestra'!$D$8:$D$17,ROW('03.Muestra'!$F$8:$F$17)-MIN(ROW('03.Muestra'!$D$8:$D$17))+1,""),ROW()-293)),"")</f>
        <v/>
      </c>
      <c r="D302" s="103" t="str">
        <f t="shared" si="36"/>
        <v/>
      </c>
      <c r="E302" s="66" t="str">
        <f t="shared" si="37"/>
        <v/>
      </c>
      <c r="F302" s="18"/>
      <c r="G302" s="18"/>
      <c r="H302" s="18"/>
      <c r="I302" s="18"/>
      <c r="J302" s="18"/>
      <c r="K302" s="108"/>
      <c r="L302" s="18"/>
      <c r="M302" s="18"/>
      <c r="N302" s="18"/>
      <c r="O302" s="18"/>
      <c r="P302" s="18"/>
      <c r="Q302" s="18"/>
      <c r="R302" s="18"/>
      <c r="S302" s="18"/>
      <c r="T302" s="18"/>
      <c r="U302" s="18"/>
      <c r="V302" s="18"/>
      <c r="W302" s="18"/>
      <c r="X302" s="18"/>
      <c r="Y302" s="18"/>
      <c r="Z302" s="22"/>
      <c r="AA302" s="22"/>
      <c r="AB302" s="22"/>
      <c r="AC302" s="22"/>
      <c r="AD302" s="22"/>
      <c r="AE302" s="22"/>
      <c r="AF302" s="22"/>
      <c r="AG302" s="22"/>
      <c r="AH302" s="22"/>
      <c r="AI302" s="22"/>
    </row>
    <row r="303" spans="1:35" ht="12" customHeight="1">
      <c r="A303" s="98" t="str">
        <f t="array" ref="A303">IFERROR(INDEX('03.Muestra'!$B$8:$B$17,SMALL(IF("Página Web"='03.Muestra'!$D$8:$D$17,ROW('03.Muestra'!$B$8:$B$17)-MIN(ROW('03.Muestra'!$D$8:$D$17))+1,""),ROW()-293)),"")</f>
        <v/>
      </c>
      <c r="B303" s="129" t="str">
        <f t="array" ref="B303">IFERROR(INDEX('03.Muestra'!$C$8:$C$17,SMALL(IF("Página Web"='03.Muestra'!$D$8:$D$17,ROW('03.Muestra'!$C$8:$C$17)-MIN(ROW('03.Muestra'!$D$8:$D$17))+1,""),ROW()-293)),"")</f>
        <v/>
      </c>
      <c r="C303" s="129" t="str">
        <f t="array" ref="C303">IFERROR(INDEX('03.Muestra'!$F$8:$F$17,SMALL(IF("Página Web"='03.Muestra'!$D$8:$D$17,ROW('03.Muestra'!$F$8:$F$17)-MIN(ROW('03.Muestra'!$D$8:$D$17))+1,""),ROW()-293)),"")</f>
        <v/>
      </c>
      <c r="D303" s="103" t="str">
        <f t="shared" si="36"/>
        <v/>
      </c>
      <c r="E303" s="66" t="str">
        <f t="shared" si="37"/>
        <v/>
      </c>
      <c r="F303" s="18"/>
      <c r="G303" s="18"/>
      <c r="H303" s="18"/>
      <c r="I303" s="18"/>
      <c r="J303" s="18"/>
      <c r="K303" s="108"/>
      <c r="L303" s="18"/>
      <c r="M303" s="18"/>
      <c r="N303" s="18"/>
      <c r="O303" s="18"/>
      <c r="P303" s="18"/>
      <c r="Q303" s="18"/>
      <c r="R303" s="18"/>
      <c r="S303" s="18"/>
      <c r="T303" s="18"/>
      <c r="U303" s="18"/>
      <c r="V303" s="18"/>
      <c r="W303" s="18"/>
      <c r="X303" s="18"/>
      <c r="Y303" s="18"/>
      <c r="Z303" s="22"/>
      <c r="AA303" s="22"/>
      <c r="AB303" s="22"/>
      <c r="AC303" s="22"/>
      <c r="AD303" s="22"/>
      <c r="AE303" s="22"/>
      <c r="AF303" s="22"/>
      <c r="AG303" s="22"/>
      <c r="AH303" s="22"/>
      <c r="AI303" s="22"/>
    </row>
    <row r="304" spans="1:35" ht="12" customHeight="1">
      <c r="A304" s="63"/>
      <c r="B304" s="133"/>
      <c r="C304" s="133"/>
      <c r="D304" s="134"/>
      <c r="E304" s="66"/>
      <c r="F304" s="18"/>
      <c r="G304" s="18"/>
      <c r="H304" s="18"/>
      <c r="I304" s="18"/>
      <c r="J304" s="18"/>
      <c r="K304" s="108"/>
      <c r="L304" s="18"/>
      <c r="M304" s="18"/>
      <c r="N304" s="18"/>
      <c r="O304" s="18"/>
      <c r="P304" s="18"/>
      <c r="Q304" s="18"/>
      <c r="R304" s="18"/>
      <c r="S304" s="18"/>
      <c r="T304" s="18"/>
      <c r="U304" s="18"/>
      <c r="V304" s="18"/>
      <c r="W304" s="18"/>
      <c r="X304" s="18"/>
      <c r="Y304" s="18"/>
      <c r="Z304" s="22"/>
      <c r="AA304" s="22"/>
      <c r="AB304" s="22"/>
      <c r="AC304" s="22"/>
      <c r="AD304" s="22"/>
      <c r="AE304" s="22"/>
      <c r="AF304" s="22"/>
      <c r="AG304" s="22"/>
      <c r="AH304" s="22"/>
      <c r="AI304" s="22"/>
    </row>
    <row r="305" spans="1:35" ht="12" customHeight="1">
      <c r="A305" s="63"/>
      <c r="B305" s="133"/>
      <c r="C305" s="133"/>
      <c r="D305" s="134"/>
      <c r="E305" s="66"/>
      <c r="F305" s="18"/>
      <c r="G305" s="18"/>
      <c r="H305" s="18"/>
      <c r="I305" s="18"/>
      <c r="J305" s="18"/>
      <c r="K305" s="108"/>
      <c r="L305" s="18"/>
      <c r="M305" s="18"/>
      <c r="N305" s="18"/>
      <c r="O305" s="18"/>
      <c r="P305" s="18"/>
      <c r="Q305" s="18"/>
      <c r="R305" s="18"/>
      <c r="S305" s="18"/>
      <c r="T305" s="18"/>
      <c r="U305" s="18"/>
      <c r="V305" s="18"/>
      <c r="W305" s="18"/>
      <c r="X305" s="18"/>
      <c r="Y305" s="18"/>
      <c r="Z305" s="22"/>
      <c r="AA305" s="22"/>
      <c r="AB305" s="22"/>
      <c r="AC305" s="22"/>
      <c r="AD305" s="22"/>
      <c r="AE305" s="22"/>
      <c r="AF305" s="22"/>
      <c r="AG305" s="22"/>
      <c r="AH305" s="22"/>
      <c r="AI305" s="22"/>
    </row>
    <row r="306" spans="1:35" ht="12.75" customHeight="1">
      <c r="A306" s="111"/>
      <c r="B306" s="112"/>
      <c r="C306" s="111"/>
      <c r="D306" s="135"/>
      <c r="E306" s="66"/>
      <c r="F306" s="18"/>
      <c r="G306" s="18"/>
      <c r="H306" s="18"/>
      <c r="I306" s="18"/>
      <c r="J306" s="18"/>
      <c r="K306" s="108"/>
      <c r="L306" s="18"/>
      <c r="M306" s="18"/>
      <c r="N306" s="18"/>
      <c r="O306" s="18"/>
      <c r="P306" s="18"/>
      <c r="Q306" s="18"/>
      <c r="R306" s="18"/>
      <c r="S306" s="18"/>
      <c r="T306" s="18"/>
      <c r="U306" s="18"/>
      <c r="V306" s="18"/>
      <c r="W306" s="18"/>
      <c r="X306" s="18"/>
      <c r="Y306" s="18"/>
      <c r="Z306" s="22"/>
      <c r="AA306" s="22"/>
      <c r="AB306" s="22"/>
      <c r="AC306" s="22"/>
      <c r="AD306" s="22"/>
      <c r="AE306" s="22"/>
      <c r="AF306" s="22"/>
      <c r="AG306" s="22"/>
      <c r="AH306" s="22"/>
      <c r="AI306" s="22"/>
    </row>
    <row r="307" spans="1:35" ht="18" customHeight="1">
      <c r="A307" s="109"/>
      <c r="B307" s="109"/>
      <c r="C307" s="109"/>
      <c r="D307" s="136"/>
      <c r="E307" s="66"/>
      <c r="F307" s="92"/>
      <c r="G307" s="18"/>
      <c r="H307" s="18"/>
      <c r="I307" s="18"/>
      <c r="J307" s="18"/>
      <c r="K307" s="108"/>
      <c r="L307" s="18"/>
      <c r="M307" s="18"/>
      <c r="N307" s="18"/>
      <c r="O307" s="18"/>
      <c r="P307" s="18"/>
      <c r="Q307" s="18"/>
      <c r="R307" s="18"/>
      <c r="S307" s="18"/>
      <c r="T307" s="18"/>
      <c r="U307" s="18"/>
      <c r="V307" s="18"/>
      <c r="W307" s="18"/>
      <c r="X307" s="18"/>
      <c r="Y307" s="18"/>
      <c r="Z307" s="22"/>
      <c r="AA307" s="22"/>
      <c r="AB307" s="22"/>
      <c r="AC307" s="22"/>
      <c r="AD307" s="22"/>
      <c r="AE307" s="22"/>
      <c r="AF307" s="22"/>
      <c r="AG307" s="22"/>
      <c r="AH307" s="22"/>
      <c r="AI307" s="22"/>
    </row>
    <row r="308" spans="1:35" ht="12" customHeight="1">
      <c r="A308" s="22"/>
      <c r="B308" s="18"/>
      <c r="C308" s="18"/>
      <c r="D308" s="127"/>
      <c r="E308" s="66"/>
      <c r="F308" s="18"/>
      <c r="G308" s="18"/>
      <c r="H308" s="18"/>
      <c r="I308" s="18"/>
      <c r="J308" s="18"/>
      <c r="K308" s="108"/>
      <c r="L308" s="18"/>
      <c r="M308" s="18"/>
      <c r="N308" s="18"/>
      <c r="O308" s="18"/>
      <c r="P308" s="18"/>
      <c r="Q308" s="18"/>
      <c r="R308" s="18"/>
      <c r="S308" s="18"/>
      <c r="T308" s="18"/>
      <c r="U308" s="18"/>
      <c r="V308" s="18"/>
      <c r="W308" s="18"/>
      <c r="X308" s="18"/>
      <c r="Y308" s="18"/>
      <c r="Z308" s="22"/>
      <c r="AA308" s="22"/>
      <c r="AB308" s="22"/>
      <c r="AC308" s="22"/>
      <c r="AD308" s="22"/>
      <c r="AE308" s="22"/>
      <c r="AF308" s="22"/>
      <c r="AG308" s="22"/>
      <c r="AH308" s="22"/>
      <c r="AI308" s="22"/>
    </row>
    <row r="309" spans="1:35" ht="12" customHeight="1">
      <c r="A309" s="22"/>
      <c r="B309" s="18"/>
      <c r="C309" s="18"/>
      <c r="D309" s="127"/>
      <c r="E309" s="100"/>
      <c r="F309" s="18"/>
      <c r="G309" s="18"/>
      <c r="H309" s="18"/>
      <c r="I309" s="18"/>
      <c r="J309" s="18"/>
      <c r="K309" s="108"/>
      <c r="L309" s="18"/>
      <c r="M309" s="18"/>
      <c r="N309" s="18"/>
      <c r="O309" s="18"/>
      <c r="P309" s="18"/>
      <c r="Q309" s="18"/>
      <c r="R309" s="18"/>
      <c r="S309" s="18"/>
      <c r="T309" s="18"/>
      <c r="U309" s="18"/>
      <c r="V309" s="18"/>
      <c r="W309" s="18"/>
      <c r="X309" s="18"/>
      <c r="Y309" s="18"/>
      <c r="Z309" s="22"/>
      <c r="AA309" s="22"/>
      <c r="AB309" s="22"/>
      <c r="AC309" s="22"/>
      <c r="AD309" s="22"/>
      <c r="AE309" s="22"/>
      <c r="AF309" s="22"/>
      <c r="AG309" s="22"/>
      <c r="AH309" s="22"/>
      <c r="AI309" s="22"/>
    </row>
    <row r="310" spans="1:35" ht="32.25" customHeight="1">
      <c r="A310" s="94" t="s">
        <v>100</v>
      </c>
      <c r="B310" s="95" t="s">
        <v>86</v>
      </c>
      <c r="C310" s="140" t="s">
        <v>129</v>
      </c>
      <c r="D310" s="128" t="s">
        <v>106</v>
      </c>
      <c r="E310" s="114"/>
      <c r="F310" s="22"/>
      <c r="G310" s="22"/>
      <c r="H310" s="22"/>
      <c r="I310" s="22"/>
      <c r="J310" s="22"/>
      <c r="K310" s="108"/>
      <c r="L310" s="18"/>
      <c r="M310" s="18"/>
      <c r="N310" s="18"/>
      <c r="O310" s="18"/>
      <c r="P310" s="18"/>
      <c r="Q310" s="18"/>
      <c r="R310" s="18"/>
      <c r="S310" s="18"/>
      <c r="T310" s="18"/>
      <c r="U310" s="18"/>
      <c r="V310" s="18"/>
      <c r="W310" s="18"/>
      <c r="X310" s="18"/>
      <c r="Y310" s="18"/>
      <c r="Z310" s="22"/>
      <c r="AA310" s="22"/>
      <c r="AB310" s="22"/>
      <c r="AC310" s="22"/>
      <c r="AD310" s="22"/>
      <c r="AE310" s="22"/>
      <c r="AF310" s="22"/>
      <c r="AG310" s="22"/>
      <c r="AH310" s="22"/>
      <c r="AI310" s="22"/>
    </row>
    <row r="311" spans="1:35" ht="12" customHeight="1">
      <c r="A311" s="98">
        <f t="array" ref="A311">IFERROR(INDEX('03.Muestra'!$B$8:$B$17,SMALL(IF("Página Web"='03.Muestra'!$D$8:$D$17,ROW('03.Muestra'!$B$8:$B$17)-MIN(ROW('03.Muestra'!$D$8:$D$17))+1,""),ROW()-310)),"")</f>
        <v>1</v>
      </c>
      <c r="B311" s="129" t="str">
        <f t="array" ref="B311">IFERROR(INDEX('03.Muestra'!$C$8:$C$17,SMALL(IF("Página Web"='03.Muestra'!$D$8:$D$17,ROW('03.Muestra'!$C$8:$C$17)-MIN(ROW('03.Muestra'!$D$8:$D$17))+1,""),ROW()-310)),"")</f>
        <v>Home</v>
      </c>
      <c r="C311" s="130" t="str">
        <f t="array" ref="C311">IFERROR(INDEX('03.Muestra'!$F$8:$F$17,SMALL(IF("Página Web"='03.Muestra'!$D$8:$D$17,ROW('03.Muestra'!$F$8:$F$17)-MIN(ROW('03.Muestra'!$D$8:$D$17))+1,""),ROW()-310)),"")</f>
        <v>https://pigmentoayd.com/</v>
      </c>
      <c r="D311" s="103" t="str">
        <f t="shared" ref="D311:D320" si="38">IF(C311="","",$D$18)</f>
        <v>N/A</v>
      </c>
      <c r="E311" s="66" t="str">
        <f t="shared" ref="E311:E320" si="39">IF(D311&lt;&gt;"",IF(AND(B311&lt;&gt;"",C311&lt;&gt;""),"","ERR"),"")</f>
        <v/>
      </c>
      <c r="F311" s="104" t="s">
        <v>89</v>
      </c>
      <c r="G311" s="89" t="s">
        <v>98</v>
      </c>
      <c r="H311" s="84" t="s">
        <v>93</v>
      </c>
      <c r="I311" s="105" t="s">
        <v>91</v>
      </c>
      <c r="J311" s="106" t="s">
        <v>87</v>
      </c>
      <c r="K311" s="137" t="s">
        <v>97</v>
      </c>
      <c r="L311" s="18"/>
      <c r="M311" s="18"/>
      <c r="N311" s="18"/>
      <c r="O311" s="18"/>
      <c r="P311" s="18"/>
      <c r="Q311" s="18"/>
      <c r="R311" s="18"/>
      <c r="S311" s="18"/>
      <c r="T311" s="18"/>
      <c r="U311" s="18"/>
      <c r="V311" s="18"/>
      <c r="W311" s="18"/>
      <c r="X311" s="18"/>
      <c r="Y311" s="18"/>
      <c r="Z311" s="22"/>
      <c r="AA311" s="22"/>
      <c r="AB311" s="22"/>
      <c r="AC311" s="22"/>
      <c r="AD311" s="22"/>
      <c r="AE311" s="22"/>
      <c r="AF311" s="22"/>
      <c r="AG311" s="22"/>
      <c r="AH311" s="22"/>
      <c r="AI311" s="22"/>
    </row>
    <row r="312" spans="1:35" ht="12" customHeight="1">
      <c r="A312" s="98">
        <f t="array" ref="A312">IFERROR(INDEX('03.Muestra'!$B$8:$B$17,SMALL(IF("Página Web"='03.Muestra'!$D$8:$D$17,ROW('03.Muestra'!$B$8:$B$17)-MIN(ROW('03.Muestra'!$D$8:$D$17))+1,""),ROW()-310)),"")</f>
        <v>2</v>
      </c>
      <c r="B312" s="129" t="str">
        <f t="array" ref="B312">IFERROR(INDEX('03.Muestra'!$C$8:$C$17,SMALL(IF("Página Web"='03.Muestra'!$D$8:$D$17,ROW('03.Muestra'!$C$8:$C$17)-MIN(ROW('03.Muestra'!$D$8:$D$17))+1,""),ROW()-310)),"")</f>
        <v>Contacto</v>
      </c>
      <c r="C312" s="130" t="str">
        <f t="array" ref="C312">IFERROR(INDEX('03.Muestra'!$F$8:$F$17,SMALL(IF("Página Web"='03.Muestra'!$D$8:$D$17,ROW('03.Muestra'!$F$8:$F$17)-MIN(ROW('03.Muestra'!$D$8:$D$17))+1,""),ROW()-310)),"")</f>
        <v>https://pigmentoayd.com/contacto</v>
      </c>
      <c r="D312" s="103" t="str">
        <f t="shared" si="38"/>
        <v>N/A</v>
      </c>
      <c r="E312" s="66" t="str">
        <f t="shared" si="39"/>
        <v/>
      </c>
      <c r="F312" s="107">
        <f ca="1">COUNTIF($D311:INDIRECT("$D" &amp;  SUM(ROW()-1,'03.Muestra'!$D$20)-1),F311)</f>
        <v>0</v>
      </c>
      <c r="G312" s="107">
        <f ca="1">COUNTIF($D311:INDIRECT("$D" &amp;  SUM(ROW()-1,'03.Muestra'!$D$20)-1),G311)</f>
        <v>0</v>
      </c>
      <c r="H312" s="107">
        <f ca="1">COUNTIF($D311:INDIRECT("$D" &amp;  SUM(ROW()-1,'03.Muestra'!$D$20)-1),H311)</f>
        <v>3</v>
      </c>
      <c r="I312" s="107">
        <f ca="1">COUNTIF($D311:INDIRECT("$D" &amp;  SUM(ROW()-1,'03.Muestra'!$D$20)-1),I311)</f>
        <v>0</v>
      </c>
      <c r="J312" s="107">
        <f ca="1">COUNTIF($D311:INDIRECT("$D" &amp;  SUM(ROW()-1,'03.Muestra'!$D$20)-1),J311)</f>
        <v>0</v>
      </c>
      <c r="K312" s="138">
        <f ca="1">IF(COUNTIF('03.Muestra'!$D$8:$D$17,"Página Web")=0,0,COUNTBLANK($D311:INDIRECT("$D" &amp;  SUM(ROW()-1,COUNTIF('03.Muestra'!$D$8:$D$17,"Página Web"))-1)))</f>
        <v>0</v>
      </c>
      <c r="L312" s="18"/>
      <c r="M312" s="18"/>
      <c r="N312" s="18"/>
      <c r="O312" s="18"/>
      <c r="P312" s="18"/>
      <c r="Q312" s="18"/>
      <c r="R312" s="18"/>
      <c r="S312" s="18"/>
      <c r="T312" s="18"/>
      <c r="U312" s="18"/>
      <c r="V312" s="18"/>
      <c r="W312" s="18"/>
      <c r="X312" s="18"/>
      <c r="Y312" s="18"/>
      <c r="Z312" s="22"/>
      <c r="AA312" s="22"/>
      <c r="AB312" s="22"/>
      <c r="AC312" s="22"/>
      <c r="AD312" s="22"/>
      <c r="AE312" s="22"/>
      <c r="AF312" s="22"/>
      <c r="AG312" s="22"/>
      <c r="AH312" s="22"/>
      <c r="AI312" s="22"/>
    </row>
    <row r="313" spans="1:35" ht="12" customHeight="1">
      <c r="A313" s="98">
        <f t="array" ref="A313">IFERROR(INDEX('03.Muestra'!$B$8:$B$17,SMALL(IF("Página Web"='03.Muestra'!$D$8:$D$17,ROW('03.Muestra'!$B$8:$B$17)-MIN(ROW('03.Muestra'!$D$8:$D$17))+1,""),ROW()-310)),"")</f>
        <v>3</v>
      </c>
      <c r="B313" s="129" t="str">
        <f t="array" ref="B313">IFERROR(INDEX('03.Muestra'!$C$8:$C$17,SMALL(IF("Página Web"='03.Muestra'!$D$8:$D$17,ROW('03.Muestra'!$C$8:$C$17)-MIN(ROW('03.Muestra'!$D$8:$D$17))+1,""),ROW()-310)),"")</f>
        <v>Servicios</v>
      </c>
      <c r="C313" s="130" t="str">
        <f t="array" ref="C313">IFERROR(INDEX('03.Muestra'!$F$8:$F$17,SMALL(IF("Página Web"='03.Muestra'!$D$8:$D$17,ROW('03.Muestra'!$F$8:$F$17)-MIN(ROW('03.Muestra'!$D$8:$D$17))+1,""),ROW()-310)),"")</f>
        <v>https://pigmentoayd.com/servicios</v>
      </c>
      <c r="D313" s="103" t="str">
        <f t="shared" si="38"/>
        <v>N/A</v>
      </c>
      <c r="E313" s="66" t="str">
        <f t="shared" si="39"/>
        <v/>
      </c>
      <c r="F313" s="22"/>
      <c r="G313" s="18"/>
      <c r="H313" s="18"/>
      <c r="I313" s="18"/>
      <c r="J313" s="18"/>
      <c r="K313" s="108"/>
      <c r="L313" s="18"/>
      <c r="M313" s="18"/>
      <c r="N313" s="18"/>
      <c r="O313" s="18"/>
      <c r="P313" s="18"/>
      <c r="Q313" s="18"/>
      <c r="R313" s="18"/>
      <c r="S313" s="18"/>
      <c r="T313" s="18"/>
      <c r="U313" s="18"/>
      <c r="V313" s="18"/>
      <c r="W313" s="18"/>
      <c r="X313" s="18"/>
      <c r="Y313" s="18"/>
      <c r="Z313" s="22"/>
      <c r="AA313" s="22"/>
      <c r="AB313" s="22"/>
      <c r="AC313" s="22"/>
      <c r="AD313" s="22"/>
      <c r="AE313" s="22"/>
      <c r="AF313" s="22"/>
      <c r="AG313" s="22"/>
      <c r="AH313" s="22"/>
      <c r="AI313" s="22"/>
    </row>
    <row r="314" spans="1:35" ht="12" customHeight="1">
      <c r="A314" s="98" t="str">
        <f t="array" ref="A314">IFERROR(INDEX('03.Muestra'!$B$8:$B$17,SMALL(IF("Página Web"='03.Muestra'!$D$8:$D$17,ROW('03.Muestra'!$B$8:$B$17)-MIN(ROW('03.Muestra'!$D$8:$D$17))+1,""),ROW()-310)),"")</f>
        <v/>
      </c>
      <c r="B314" s="129" t="str">
        <f t="array" ref="B314">IFERROR(INDEX('03.Muestra'!$C$8:$C$17,SMALL(IF("Página Web"='03.Muestra'!$D$8:$D$17,ROW('03.Muestra'!$C$8:$C$17)-MIN(ROW('03.Muestra'!$D$8:$D$17))+1,""),ROW()-310)),"")</f>
        <v/>
      </c>
      <c r="C314" s="129" t="str">
        <f t="array" ref="C314">IFERROR(INDEX('03.Muestra'!$F$8:$F$17,SMALL(IF("Página Web"='03.Muestra'!$D$8:$D$17,ROW('03.Muestra'!$F$8:$F$17)-MIN(ROW('03.Muestra'!$D$8:$D$17))+1,""),ROW()-310)),"")</f>
        <v/>
      </c>
      <c r="D314" s="103" t="str">
        <f t="shared" si="38"/>
        <v/>
      </c>
      <c r="E314" s="66" t="str">
        <f t="shared" si="39"/>
        <v/>
      </c>
      <c r="F314" s="22"/>
      <c r="G314" s="18"/>
      <c r="H314" s="18"/>
      <c r="I314" s="18"/>
      <c r="J314" s="18"/>
      <c r="K314" s="108"/>
      <c r="L314" s="18"/>
      <c r="M314" s="18"/>
      <c r="N314" s="18"/>
      <c r="O314" s="18"/>
      <c r="P314" s="18"/>
      <c r="Q314" s="18"/>
      <c r="R314" s="18"/>
      <c r="S314" s="18"/>
      <c r="T314" s="18"/>
      <c r="U314" s="18"/>
      <c r="V314" s="18"/>
      <c r="W314" s="18"/>
      <c r="X314" s="18"/>
      <c r="Y314" s="18"/>
      <c r="Z314" s="22"/>
      <c r="AA314" s="22"/>
      <c r="AB314" s="22"/>
      <c r="AC314" s="22"/>
      <c r="AD314" s="22"/>
      <c r="AE314" s="22"/>
      <c r="AF314" s="22"/>
      <c r="AG314" s="22"/>
      <c r="AH314" s="22"/>
      <c r="AI314" s="22"/>
    </row>
    <row r="315" spans="1:35" ht="12" customHeight="1">
      <c r="A315" s="98" t="str">
        <f t="array" ref="A315">IFERROR(INDEX('03.Muestra'!$B$8:$B$17,SMALL(IF("Página Web"='03.Muestra'!$D$8:$D$17,ROW('03.Muestra'!$B$8:$B$17)-MIN(ROW('03.Muestra'!$D$8:$D$17))+1,""),ROW()-310)),"")</f>
        <v/>
      </c>
      <c r="B315" s="129" t="str">
        <f t="array" ref="B315">IFERROR(INDEX('03.Muestra'!$C$8:$C$17,SMALL(IF("Página Web"='03.Muestra'!$D$8:$D$17,ROW('03.Muestra'!$C$8:$C$17)-MIN(ROW('03.Muestra'!$D$8:$D$17))+1,""),ROW()-310)),"")</f>
        <v/>
      </c>
      <c r="C315" s="129" t="str">
        <f t="array" ref="C315">IFERROR(INDEX('03.Muestra'!$F$8:$F$17,SMALL(IF("Página Web"='03.Muestra'!$D$8:$D$17,ROW('03.Muestra'!$F$8:$F$17)-MIN(ROW('03.Muestra'!$D$8:$D$17))+1,""),ROW()-310)),"")</f>
        <v/>
      </c>
      <c r="D315" s="103" t="str">
        <f t="shared" si="38"/>
        <v/>
      </c>
      <c r="E315" s="66" t="str">
        <f t="shared" si="39"/>
        <v/>
      </c>
      <c r="F315" s="22"/>
      <c r="G315" s="18"/>
      <c r="H315" s="18"/>
      <c r="I315" s="18"/>
      <c r="J315" s="18"/>
      <c r="K315" s="108"/>
      <c r="L315" s="18"/>
      <c r="M315" s="18"/>
      <c r="N315" s="18"/>
      <c r="O315" s="18"/>
      <c r="P315" s="18"/>
      <c r="Q315" s="18"/>
      <c r="R315" s="18"/>
      <c r="S315" s="18"/>
      <c r="T315" s="18"/>
      <c r="U315" s="18"/>
      <c r="V315" s="18"/>
      <c r="W315" s="18"/>
      <c r="X315" s="18"/>
      <c r="Y315" s="18"/>
      <c r="Z315" s="22"/>
      <c r="AA315" s="22"/>
      <c r="AB315" s="22"/>
      <c r="AC315" s="22"/>
      <c r="AD315" s="22"/>
      <c r="AE315" s="22"/>
      <c r="AF315" s="22"/>
      <c r="AG315" s="22"/>
      <c r="AH315" s="22"/>
      <c r="AI315" s="22"/>
    </row>
    <row r="316" spans="1:35" ht="12" customHeight="1">
      <c r="A316" s="98" t="str">
        <f t="array" ref="A316">IFERROR(INDEX('03.Muestra'!$B$8:$B$17,SMALL(IF("Página Web"='03.Muestra'!$D$8:$D$17,ROW('03.Muestra'!$B$8:$B$17)-MIN(ROW('03.Muestra'!$D$8:$D$17))+1,""),ROW()-310)),"")</f>
        <v/>
      </c>
      <c r="B316" s="129" t="str">
        <f t="array" ref="B316">IFERROR(INDEX('03.Muestra'!$C$8:$C$17,SMALL(IF("Página Web"='03.Muestra'!$D$8:$D$17,ROW('03.Muestra'!$C$8:$C$17)-MIN(ROW('03.Muestra'!$D$8:$D$17))+1,""),ROW()-310)),"")</f>
        <v/>
      </c>
      <c r="C316" s="129" t="str">
        <f t="array" ref="C316">IFERROR(INDEX('03.Muestra'!$F$8:$F$17,SMALL(IF("Página Web"='03.Muestra'!$D$8:$D$17,ROW('03.Muestra'!$F$8:$F$17)-MIN(ROW('03.Muestra'!$D$8:$D$17))+1,""),ROW()-310)),"")</f>
        <v/>
      </c>
      <c r="D316" s="103" t="str">
        <f t="shared" si="38"/>
        <v/>
      </c>
      <c r="E316" s="66" t="str">
        <f t="shared" si="39"/>
        <v/>
      </c>
      <c r="F316" s="22"/>
      <c r="G316" s="18"/>
      <c r="H316" s="18"/>
      <c r="I316" s="18"/>
      <c r="J316" s="18"/>
      <c r="K316" s="108"/>
      <c r="L316" s="18"/>
      <c r="M316" s="18"/>
      <c r="N316" s="18"/>
      <c r="O316" s="18"/>
      <c r="P316" s="18"/>
      <c r="Q316" s="18"/>
      <c r="R316" s="18"/>
      <c r="S316" s="18"/>
      <c r="T316" s="18"/>
      <c r="U316" s="18"/>
      <c r="V316" s="18"/>
      <c r="W316" s="18"/>
      <c r="X316" s="18"/>
      <c r="Y316" s="18"/>
      <c r="Z316" s="22"/>
      <c r="AA316" s="22"/>
      <c r="AB316" s="22"/>
      <c r="AC316" s="22"/>
      <c r="AD316" s="22"/>
      <c r="AE316" s="22"/>
      <c r="AF316" s="22"/>
      <c r="AG316" s="22"/>
      <c r="AH316" s="22"/>
      <c r="AI316" s="22"/>
    </row>
    <row r="317" spans="1:35" ht="12" customHeight="1">
      <c r="A317" s="98" t="str">
        <f t="array" ref="A317">IFERROR(INDEX('03.Muestra'!$B$8:$B$17,SMALL(IF("Página Web"='03.Muestra'!$D$8:$D$17,ROW('03.Muestra'!$B$8:$B$17)-MIN(ROW('03.Muestra'!$D$8:$D$17))+1,""),ROW()-310)),"")</f>
        <v/>
      </c>
      <c r="B317" s="129" t="str">
        <f t="array" ref="B317">IFERROR(INDEX('03.Muestra'!$C$8:$C$17,SMALL(IF("Página Web"='03.Muestra'!$D$8:$D$17,ROW('03.Muestra'!$C$8:$C$17)-MIN(ROW('03.Muestra'!$D$8:$D$17))+1,""),ROW()-310)),"")</f>
        <v/>
      </c>
      <c r="C317" s="129" t="str">
        <f t="array" ref="C317">IFERROR(INDEX('03.Muestra'!$F$8:$F$17,SMALL(IF("Página Web"='03.Muestra'!$D$8:$D$17,ROW('03.Muestra'!$F$8:$F$17)-MIN(ROW('03.Muestra'!$D$8:$D$17))+1,""),ROW()-310)),"")</f>
        <v/>
      </c>
      <c r="D317" s="103" t="str">
        <f t="shared" si="38"/>
        <v/>
      </c>
      <c r="E317" s="66" t="str">
        <f t="shared" si="39"/>
        <v/>
      </c>
      <c r="F317" s="18"/>
      <c r="G317" s="18"/>
      <c r="H317" s="18"/>
      <c r="I317" s="18"/>
      <c r="J317" s="18"/>
      <c r="K317" s="108"/>
      <c r="L317" s="18"/>
      <c r="M317" s="18"/>
      <c r="N317" s="18"/>
      <c r="O317" s="18"/>
      <c r="P317" s="18"/>
      <c r="Q317" s="18"/>
      <c r="R317" s="18"/>
      <c r="S317" s="18"/>
      <c r="T317" s="18"/>
      <c r="U317" s="18"/>
      <c r="V317" s="18"/>
      <c r="W317" s="18"/>
      <c r="X317" s="18"/>
      <c r="Y317" s="18"/>
      <c r="Z317" s="22"/>
      <c r="AA317" s="22"/>
      <c r="AB317" s="22"/>
      <c r="AC317" s="22"/>
      <c r="AD317" s="22"/>
      <c r="AE317" s="22"/>
      <c r="AF317" s="22"/>
      <c r="AG317" s="22"/>
      <c r="AH317" s="22"/>
      <c r="AI317" s="22"/>
    </row>
    <row r="318" spans="1:35" ht="12" customHeight="1">
      <c r="A318" s="98" t="str">
        <f t="array" ref="A318">IFERROR(INDEX('03.Muestra'!$B$8:$B$17,SMALL(IF("Página Web"='03.Muestra'!$D$8:$D$17,ROW('03.Muestra'!$B$8:$B$17)-MIN(ROW('03.Muestra'!$D$8:$D$17))+1,""),ROW()-310)),"")</f>
        <v/>
      </c>
      <c r="B318" s="129" t="str">
        <f t="array" ref="B318">IFERROR(INDEX('03.Muestra'!$C$8:$C$17,SMALL(IF("Página Web"='03.Muestra'!$D$8:$D$17,ROW('03.Muestra'!$C$8:$C$17)-MIN(ROW('03.Muestra'!$D$8:$D$17))+1,""),ROW()-310)),"")</f>
        <v/>
      </c>
      <c r="C318" s="129" t="str">
        <f t="array" ref="C318">IFERROR(INDEX('03.Muestra'!$F$8:$F$17,SMALL(IF("Página Web"='03.Muestra'!$D$8:$D$17,ROW('03.Muestra'!$F$8:$F$17)-MIN(ROW('03.Muestra'!$D$8:$D$17))+1,""),ROW()-310)),"")</f>
        <v/>
      </c>
      <c r="D318" s="103" t="str">
        <f t="shared" si="38"/>
        <v/>
      </c>
      <c r="E318" s="66" t="str">
        <f t="shared" si="39"/>
        <v/>
      </c>
      <c r="F318" s="18"/>
      <c r="G318" s="18"/>
      <c r="H318" s="18"/>
      <c r="I318" s="18"/>
      <c r="J318" s="18"/>
      <c r="K318" s="108"/>
      <c r="L318" s="18"/>
      <c r="M318" s="18"/>
      <c r="N318" s="18"/>
      <c r="O318" s="18"/>
      <c r="P318" s="18"/>
      <c r="Q318" s="18"/>
      <c r="R318" s="18"/>
      <c r="S318" s="18"/>
      <c r="T318" s="18"/>
      <c r="U318" s="18"/>
      <c r="V318" s="18"/>
      <c r="W318" s="18"/>
      <c r="X318" s="18"/>
      <c r="Y318" s="18"/>
      <c r="Z318" s="22"/>
      <c r="AA318" s="22"/>
      <c r="AB318" s="22"/>
      <c r="AC318" s="22"/>
      <c r="AD318" s="22"/>
      <c r="AE318" s="22"/>
      <c r="AF318" s="22"/>
      <c r="AG318" s="22"/>
      <c r="AH318" s="22"/>
      <c r="AI318" s="22"/>
    </row>
    <row r="319" spans="1:35" ht="12" customHeight="1">
      <c r="A319" s="98" t="str">
        <f t="array" ref="A319">IFERROR(INDEX('03.Muestra'!$B$8:$B$17,SMALL(IF("Página Web"='03.Muestra'!$D$8:$D$17,ROW('03.Muestra'!$B$8:$B$17)-MIN(ROW('03.Muestra'!$D$8:$D$17))+1,""),ROW()-310)),"")</f>
        <v/>
      </c>
      <c r="B319" s="129" t="str">
        <f t="array" ref="B319">IFERROR(INDEX('03.Muestra'!$C$8:$C$17,SMALL(IF("Página Web"='03.Muestra'!$D$8:$D$17,ROW('03.Muestra'!$C$8:$C$17)-MIN(ROW('03.Muestra'!$D$8:$D$17))+1,""),ROW()-310)),"")</f>
        <v/>
      </c>
      <c r="C319" s="129" t="str">
        <f t="array" ref="C319">IFERROR(INDEX('03.Muestra'!$F$8:$F$17,SMALL(IF("Página Web"='03.Muestra'!$D$8:$D$17,ROW('03.Muestra'!$F$8:$F$17)-MIN(ROW('03.Muestra'!$D$8:$D$17))+1,""),ROW()-310)),"")</f>
        <v/>
      </c>
      <c r="D319" s="103" t="str">
        <f t="shared" si="38"/>
        <v/>
      </c>
      <c r="E319" s="66" t="str">
        <f t="shared" si="39"/>
        <v/>
      </c>
      <c r="F319" s="18"/>
      <c r="G319" s="18"/>
      <c r="H319" s="18"/>
      <c r="I319" s="18"/>
      <c r="J319" s="18"/>
      <c r="K319" s="108"/>
      <c r="L319" s="18"/>
      <c r="M319" s="18"/>
      <c r="N319" s="18"/>
      <c r="O319" s="18"/>
      <c r="P319" s="18"/>
      <c r="Q319" s="18"/>
      <c r="R319" s="18"/>
      <c r="S319" s="18"/>
      <c r="T319" s="18"/>
      <c r="U319" s="18"/>
      <c r="V319" s="18"/>
      <c r="W319" s="18"/>
      <c r="X319" s="18"/>
      <c r="Y319" s="18"/>
      <c r="Z319" s="22"/>
      <c r="AA319" s="22"/>
      <c r="AB319" s="22"/>
      <c r="AC319" s="22"/>
      <c r="AD319" s="22"/>
      <c r="AE319" s="22"/>
      <c r="AF319" s="22"/>
      <c r="AG319" s="22"/>
      <c r="AH319" s="22"/>
      <c r="AI319" s="22"/>
    </row>
    <row r="320" spans="1:35" ht="12" customHeight="1">
      <c r="A320" s="99" t="str">
        <f t="array" ref="A320">IFERROR(INDEX('03.Muestra'!$B$8:$B$17,SMALL(IF("Página Web"='03.Muestra'!$D$8:$D$17,ROW('03.Muestra'!$B$8:$B$17)-MIN(ROW('03.Muestra'!$D$8:$D$17))+1,""),ROW()-310)),"")</f>
        <v/>
      </c>
      <c r="B320" s="141" t="str">
        <f t="array" ref="B320">IFERROR(INDEX('03.Muestra'!$C$8:$C$17,SMALL(IF("Página Web"='03.Muestra'!$D$8:$D$17,ROW('03.Muestra'!$C$8:$C$17)-MIN(ROW('03.Muestra'!$D$8:$D$17))+1,""),ROW()-310)),"")</f>
        <v/>
      </c>
      <c r="C320" s="141" t="str">
        <f t="array" ref="C320">IFERROR(INDEX('03.Muestra'!$F$8:$F$17,SMALL(IF("Página Web"='03.Muestra'!$D$8:$D$17,ROW('03.Muestra'!$F$8:$F$17)-MIN(ROW('03.Muestra'!$D$8:$D$17))+1,""),ROW()-310)),"")</f>
        <v/>
      </c>
      <c r="D320" s="103" t="str">
        <f t="shared" si="38"/>
        <v/>
      </c>
      <c r="E320" s="66" t="str">
        <f t="shared" si="39"/>
        <v/>
      </c>
      <c r="F320" s="18"/>
      <c r="G320" s="18"/>
      <c r="H320" s="18"/>
      <c r="I320" s="18"/>
      <c r="J320" s="18"/>
      <c r="K320" s="108"/>
      <c r="L320" s="18"/>
      <c r="M320" s="18"/>
      <c r="N320" s="18"/>
      <c r="O320" s="18"/>
      <c r="P320" s="18"/>
      <c r="Q320" s="18"/>
      <c r="R320" s="18"/>
      <c r="S320" s="18"/>
      <c r="T320" s="18"/>
      <c r="U320" s="18"/>
      <c r="V320" s="18"/>
      <c r="W320" s="18"/>
      <c r="X320" s="18"/>
      <c r="Y320" s="18"/>
      <c r="Z320" s="22"/>
      <c r="AA320" s="22"/>
      <c r="AB320" s="22"/>
      <c r="AC320" s="22"/>
      <c r="AD320" s="22"/>
      <c r="AE320" s="22"/>
      <c r="AF320" s="22"/>
      <c r="AG320" s="22"/>
      <c r="AH320" s="22"/>
      <c r="AI320" s="22"/>
    </row>
    <row r="321" spans="1:35" ht="12" customHeight="1">
      <c r="A321" s="63"/>
      <c r="B321" s="133"/>
      <c r="C321" s="133"/>
      <c r="D321" s="134"/>
      <c r="E321" s="66"/>
      <c r="F321" s="18"/>
      <c r="G321" s="18"/>
      <c r="H321" s="18"/>
      <c r="I321" s="18"/>
      <c r="J321" s="18"/>
      <c r="K321" s="108"/>
      <c r="L321" s="18"/>
      <c r="M321" s="18"/>
      <c r="N321" s="18"/>
      <c r="O321" s="18"/>
      <c r="P321" s="18"/>
      <c r="Q321" s="18"/>
      <c r="R321" s="18"/>
      <c r="S321" s="18"/>
      <c r="T321" s="18"/>
      <c r="U321" s="18"/>
      <c r="V321" s="18"/>
      <c r="W321" s="18"/>
      <c r="X321" s="18"/>
      <c r="Y321" s="18"/>
      <c r="Z321" s="22"/>
      <c r="AA321" s="22"/>
      <c r="AB321" s="22"/>
      <c r="AC321" s="22"/>
      <c r="AD321" s="22"/>
      <c r="AE321" s="22"/>
      <c r="AF321" s="22"/>
      <c r="AG321" s="22"/>
      <c r="AH321" s="22"/>
      <c r="AI321" s="22"/>
    </row>
    <row r="322" spans="1:35" ht="12" customHeight="1">
      <c r="A322" s="63"/>
      <c r="B322" s="133"/>
      <c r="C322" s="133"/>
      <c r="D322" s="134"/>
      <c r="E322" s="66"/>
      <c r="F322" s="18"/>
      <c r="G322" s="18"/>
      <c r="H322" s="18"/>
      <c r="I322" s="18"/>
      <c r="J322" s="18"/>
      <c r="K322" s="108"/>
      <c r="L322" s="18"/>
      <c r="M322" s="18"/>
      <c r="N322" s="18"/>
      <c r="O322" s="18"/>
      <c r="P322" s="18"/>
      <c r="Q322" s="18"/>
      <c r="R322" s="18"/>
      <c r="S322" s="18"/>
      <c r="T322" s="18"/>
      <c r="U322" s="18"/>
      <c r="V322" s="18"/>
      <c r="W322" s="18"/>
      <c r="X322" s="18"/>
      <c r="Y322" s="18"/>
      <c r="Z322" s="22"/>
      <c r="AA322" s="22"/>
      <c r="AB322" s="22"/>
      <c r="AC322" s="22"/>
      <c r="AD322" s="22"/>
      <c r="AE322" s="22"/>
      <c r="AF322" s="22"/>
      <c r="AG322" s="22"/>
      <c r="AH322" s="22"/>
      <c r="AI322" s="22"/>
    </row>
    <row r="323" spans="1:35" ht="39.75" customHeight="1">
      <c r="A323" s="111"/>
      <c r="B323" s="112"/>
      <c r="C323" s="111"/>
      <c r="D323" s="135"/>
      <c r="E323" s="66"/>
      <c r="F323" s="18"/>
      <c r="G323" s="18"/>
      <c r="H323" s="18"/>
      <c r="I323" s="18"/>
      <c r="J323" s="18"/>
      <c r="K323" s="108"/>
      <c r="L323" s="18"/>
      <c r="M323" s="18"/>
      <c r="N323" s="18"/>
      <c r="O323" s="18"/>
      <c r="P323" s="18"/>
      <c r="Q323" s="18"/>
      <c r="R323" s="18"/>
      <c r="S323" s="18"/>
      <c r="T323" s="18"/>
      <c r="U323" s="18"/>
      <c r="V323" s="18"/>
      <c r="W323" s="18"/>
      <c r="X323" s="18"/>
      <c r="Y323" s="18"/>
      <c r="Z323" s="22"/>
      <c r="AA323" s="22"/>
      <c r="AB323" s="22"/>
      <c r="AC323" s="22"/>
      <c r="AD323" s="22"/>
      <c r="AE323" s="22"/>
      <c r="AF323" s="22"/>
      <c r="AG323" s="22"/>
      <c r="AH323" s="22"/>
      <c r="AI323" s="22"/>
    </row>
    <row r="324" spans="1:35" ht="18" customHeight="1">
      <c r="A324" s="109"/>
      <c r="B324" s="109"/>
      <c r="C324" s="109"/>
      <c r="D324" s="136"/>
      <c r="E324" s="66"/>
      <c r="F324" s="92"/>
      <c r="G324" s="18"/>
      <c r="H324" s="18"/>
      <c r="I324" s="18"/>
      <c r="J324" s="18"/>
      <c r="K324" s="108"/>
      <c r="L324" s="18"/>
      <c r="M324" s="18"/>
      <c r="N324" s="18"/>
      <c r="O324" s="18"/>
      <c r="P324" s="18"/>
      <c r="Q324" s="18"/>
      <c r="R324" s="18"/>
      <c r="S324" s="18"/>
      <c r="T324" s="18"/>
      <c r="U324" s="18"/>
      <c r="V324" s="18"/>
      <c r="W324" s="18"/>
      <c r="X324" s="18"/>
      <c r="Y324" s="18"/>
      <c r="Z324" s="22"/>
      <c r="AA324" s="22"/>
      <c r="AB324" s="22"/>
      <c r="AC324" s="22"/>
      <c r="AD324" s="22"/>
      <c r="AE324" s="22"/>
      <c r="AF324" s="22"/>
      <c r="AG324" s="22"/>
      <c r="AH324" s="22"/>
      <c r="AI324" s="22"/>
    </row>
    <row r="325" spans="1:35" ht="12" customHeight="1">
      <c r="A325" s="22"/>
      <c r="B325" s="18"/>
      <c r="C325" s="18"/>
      <c r="D325" s="127"/>
      <c r="E325" s="66"/>
      <c r="F325" s="18"/>
      <c r="G325" s="18"/>
      <c r="H325" s="18"/>
      <c r="I325" s="18"/>
      <c r="J325" s="18"/>
      <c r="K325" s="108"/>
      <c r="L325" s="18"/>
      <c r="M325" s="18"/>
      <c r="N325" s="18"/>
      <c r="O325" s="18"/>
      <c r="P325" s="18"/>
      <c r="Q325" s="18"/>
      <c r="R325" s="18"/>
      <c r="S325" s="18"/>
      <c r="T325" s="18"/>
      <c r="U325" s="18"/>
      <c r="V325" s="18"/>
      <c r="W325" s="18"/>
      <c r="X325" s="18"/>
      <c r="Y325" s="18"/>
      <c r="Z325" s="22"/>
      <c r="AA325" s="22"/>
      <c r="AB325" s="22"/>
      <c r="AC325" s="22"/>
      <c r="AD325" s="22"/>
      <c r="AE325" s="22"/>
      <c r="AF325" s="22"/>
      <c r="AG325" s="22"/>
      <c r="AH325" s="22"/>
      <c r="AI325" s="22"/>
    </row>
    <row r="326" spans="1:35" ht="12" customHeight="1">
      <c r="A326" s="22"/>
      <c r="B326" s="18"/>
      <c r="C326" s="18"/>
      <c r="D326" s="127"/>
      <c r="E326" s="100"/>
      <c r="F326" s="18"/>
      <c r="G326" s="18"/>
      <c r="H326" s="18"/>
      <c r="I326" s="18"/>
      <c r="J326" s="18"/>
      <c r="K326" s="108"/>
      <c r="L326" s="18"/>
      <c r="M326" s="18"/>
      <c r="N326" s="18"/>
      <c r="O326" s="18"/>
      <c r="P326" s="18"/>
      <c r="Q326" s="18"/>
      <c r="R326" s="18"/>
      <c r="S326" s="18"/>
      <c r="T326" s="18"/>
      <c r="U326" s="18"/>
      <c r="V326" s="18"/>
      <c r="W326" s="18"/>
      <c r="X326" s="18"/>
      <c r="Y326" s="18"/>
      <c r="Z326" s="22"/>
      <c r="AA326" s="22"/>
      <c r="AB326" s="22"/>
      <c r="AC326" s="22"/>
      <c r="AD326" s="22"/>
      <c r="AE326" s="22"/>
      <c r="AF326" s="22"/>
      <c r="AG326" s="22"/>
      <c r="AH326" s="22"/>
      <c r="AI326" s="22"/>
    </row>
    <row r="327" spans="1:35" ht="46.5" customHeight="1">
      <c r="A327" s="94" t="s">
        <v>100</v>
      </c>
      <c r="B327" s="95" t="s">
        <v>86</v>
      </c>
      <c r="C327" s="140" t="s">
        <v>130</v>
      </c>
      <c r="D327" s="128" t="s">
        <v>106</v>
      </c>
      <c r="E327" s="114"/>
      <c r="F327" s="22"/>
      <c r="G327" s="22"/>
      <c r="H327" s="22"/>
      <c r="I327" s="22"/>
      <c r="J327" s="22"/>
      <c r="K327" s="108"/>
      <c r="L327" s="18"/>
      <c r="M327" s="18"/>
      <c r="N327" s="18"/>
      <c r="O327" s="18"/>
      <c r="P327" s="18"/>
      <c r="Q327" s="18"/>
      <c r="R327" s="18"/>
      <c r="S327" s="18"/>
      <c r="T327" s="18"/>
      <c r="U327" s="18"/>
      <c r="V327" s="18"/>
      <c r="W327" s="18"/>
      <c r="X327" s="18"/>
      <c r="Y327" s="18"/>
      <c r="Z327" s="22"/>
      <c r="AA327" s="22"/>
      <c r="AB327" s="22"/>
      <c r="AC327" s="22"/>
      <c r="AD327" s="22"/>
      <c r="AE327" s="22"/>
      <c r="AF327" s="22"/>
      <c r="AG327" s="22"/>
      <c r="AH327" s="22"/>
      <c r="AI327" s="22"/>
    </row>
    <row r="328" spans="1:35" ht="12" customHeight="1">
      <c r="A328" s="98">
        <f t="array" ref="A328">IFERROR(INDEX('03.Muestra'!$B$8:$B$17,SMALL(IF("Página Web"='03.Muestra'!$D$8:$D$17,ROW('03.Muestra'!$B$8:$B$17)-MIN(ROW('03.Muestra'!$D$8:$D$17))+1,""),ROW()-327)),"")</f>
        <v>1</v>
      </c>
      <c r="B328" s="129" t="str">
        <f t="array" ref="B328">IFERROR(INDEX('03.Muestra'!$C$8:$C$17,SMALL(IF("Página Web"='03.Muestra'!$D$8:$D$17,ROW('03.Muestra'!$C$8:$C$17)-MIN(ROW('03.Muestra'!$D$8:$D$17))+1,""),ROW()-327)),"")</f>
        <v>Home</v>
      </c>
      <c r="C328" s="130" t="str">
        <f t="array" ref="C328">IFERROR(INDEX('03.Muestra'!$F$8:$F$17,SMALL(IF("Página Web"='03.Muestra'!$D$8:$D$17,ROW('03.Muestra'!$F$8:$F$17)-MIN(ROW('03.Muestra'!$D$8:$D$17))+1,""),ROW()-327)),"")</f>
        <v>https://pigmentoayd.com/</v>
      </c>
      <c r="D328" s="103" t="str">
        <f t="shared" ref="D328:D337" si="40">IF(C328="","",$D$18)</f>
        <v>N/A</v>
      </c>
      <c r="E328" s="66" t="str">
        <f t="shared" ref="E328:E337" si="41">IF(D328&lt;&gt;"",IF(AND(B328&lt;&gt;"",C328&lt;&gt;""),"","ERR"),"")</f>
        <v/>
      </c>
      <c r="F328" s="104" t="s">
        <v>89</v>
      </c>
      <c r="G328" s="89" t="s">
        <v>98</v>
      </c>
      <c r="H328" s="84" t="s">
        <v>93</v>
      </c>
      <c r="I328" s="105" t="s">
        <v>91</v>
      </c>
      <c r="J328" s="106" t="s">
        <v>87</v>
      </c>
      <c r="K328" s="137" t="s">
        <v>97</v>
      </c>
      <c r="L328" s="18"/>
      <c r="M328" s="18"/>
      <c r="N328" s="18"/>
      <c r="O328" s="18"/>
      <c r="P328" s="18"/>
      <c r="Q328" s="18"/>
      <c r="R328" s="18"/>
      <c r="S328" s="18"/>
      <c r="T328" s="18"/>
      <c r="U328" s="18"/>
      <c r="V328" s="18"/>
      <c r="W328" s="18"/>
      <c r="X328" s="18"/>
      <c r="Y328" s="18"/>
      <c r="Z328" s="22"/>
      <c r="AA328" s="22"/>
      <c r="AB328" s="22"/>
      <c r="AC328" s="22"/>
      <c r="AD328" s="22"/>
      <c r="AE328" s="22"/>
      <c r="AF328" s="22"/>
      <c r="AG328" s="22"/>
      <c r="AH328" s="22"/>
      <c r="AI328" s="22"/>
    </row>
    <row r="329" spans="1:35" ht="12" customHeight="1">
      <c r="A329" s="98">
        <f t="array" ref="A329">IFERROR(INDEX('03.Muestra'!$B$8:$B$17,SMALL(IF("Página Web"='03.Muestra'!$D$8:$D$17,ROW('03.Muestra'!$B$8:$B$17)-MIN(ROW('03.Muestra'!$D$8:$D$17))+1,""),ROW()-327)),"")</f>
        <v>2</v>
      </c>
      <c r="B329" s="129" t="str">
        <f t="array" ref="B329">IFERROR(INDEX('03.Muestra'!$C$8:$C$17,SMALL(IF("Página Web"='03.Muestra'!$D$8:$D$17,ROW('03.Muestra'!$C$8:$C$17)-MIN(ROW('03.Muestra'!$D$8:$D$17))+1,""),ROW()-327)),"")</f>
        <v>Contacto</v>
      </c>
      <c r="C329" s="130" t="str">
        <f t="array" ref="C329">IFERROR(INDEX('03.Muestra'!$F$8:$F$17,SMALL(IF("Página Web"='03.Muestra'!$D$8:$D$17,ROW('03.Muestra'!$F$8:$F$17)-MIN(ROW('03.Muestra'!$D$8:$D$17))+1,""),ROW()-327)),"")</f>
        <v>https://pigmentoayd.com/contacto</v>
      </c>
      <c r="D329" s="103" t="str">
        <f t="shared" si="40"/>
        <v>N/A</v>
      </c>
      <c r="E329" s="66" t="str">
        <f t="shared" si="41"/>
        <v/>
      </c>
      <c r="F329" s="107">
        <f ca="1">COUNTIF($D328:INDIRECT("$D" &amp;  SUM(ROW()-1,'03.Muestra'!$D$20)-1),F328)</f>
        <v>0</v>
      </c>
      <c r="G329" s="107">
        <f ca="1">COUNTIF($D328:INDIRECT("$D" &amp;  SUM(ROW()-1,'03.Muestra'!$D$20)-1),G328)</f>
        <v>0</v>
      </c>
      <c r="H329" s="107">
        <f ca="1">COUNTIF($D328:INDIRECT("$D" &amp;  SUM(ROW()-1,'03.Muestra'!$D$20)-1),H328)</f>
        <v>3</v>
      </c>
      <c r="I329" s="107">
        <f ca="1">COUNTIF($D328:INDIRECT("$D" &amp;  SUM(ROW()-1,'03.Muestra'!$D$20)-1),I328)</f>
        <v>0</v>
      </c>
      <c r="J329" s="107">
        <f ca="1">COUNTIF($D328:INDIRECT("$D" &amp;  SUM(ROW()-1,'03.Muestra'!$D$20)-1),J328)</f>
        <v>0</v>
      </c>
      <c r="K329" s="138">
        <f ca="1">IF(COUNTIF('03.Muestra'!$D$8:$D$17,"Página Web")=0,0,COUNTBLANK($D328:INDIRECT("$D" &amp;  SUM(ROW()-1,COUNTIF('03.Muestra'!$D$8:$D$17,"Página Web"))-1)))</f>
        <v>0</v>
      </c>
      <c r="L329" s="18"/>
      <c r="M329" s="18"/>
      <c r="N329" s="18"/>
      <c r="O329" s="18"/>
      <c r="P329" s="18"/>
      <c r="Q329" s="18"/>
      <c r="R329" s="18"/>
      <c r="S329" s="18"/>
      <c r="T329" s="18"/>
      <c r="U329" s="18"/>
      <c r="V329" s="18"/>
      <c r="W329" s="18"/>
      <c r="X329" s="18"/>
      <c r="Y329" s="18"/>
      <c r="Z329" s="22"/>
      <c r="AA329" s="22"/>
      <c r="AB329" s="22"/>
      <c r="AC329" s="22"/>
      <c r="AD329" s="22"/>
      <c r="AE329" s="22"/>
      <c r="AF329" s="22"/>
      <c r="AG329" s="22"/>
      <c r="AH329" s="22"/>
      <c r="AI329" s="22"/>
    </row>
    <row r="330" spans="1:35" ht="12" customHeight="1">
      <c r="A330" s="98">
        <f t="array" ref="A330">IFERROR(INDEX('03.Muestra'!$B$8:$B$17,SMALL(IF("Página Web"='03.Muestra'!$D$8:$D$17,ROW('03.Muestra'!$B$8:$B$17)-MIN(ROW('03.Muestra'!$D$8:$D$17))+1,""),ROW()-327)),"")</f>
        <v>3</v>
      </c>
      <c r="B330" s="129" t="str">
        <f t="array" ref="B330">IFERROR(INDEX('03.Muestra'!$C$8:$C$17,SMALL(IF("Página Web"='03.Muestra'!$D$8:$D$17,ROW('03.Muestra'!$C$8:$C$17)-MIN(ROW('03.Muestra'!$D$8:$D$17))+1,""),ROW()-327)),"")</f>
        <v>Servicios</v>
      </c>
      <c r="C330" s="130" t="str">
        <f t="array" ref="C330">IFERROR(INDEX('03.Muestra'!$F$8:$F$17,SMALL(IF("Página Web"='03.Muestra'!$D$8:$D$17,ROW('03.Muestra'!$F$8:$F$17)-MIN(ROW('03.Muestra'!$D$8:$D$17))+1,""),ROW()-327)),"")</f>
        <v>https://pigmentoayd.com/servicios</v>
      </c>
      <c r="D330" s="103" t="str">
        <f t="shared" si="40"/>
        <v>N/A</v>
      </c>
      <c r="E330" s="66" t="str">
        <f t="shared" si="41"/>
        <v/>
      </c>
      <c r="F330" s="22"/>
      <c r="G330" s="18"/>
      <c r="H330" s="18"/>
      <c r="I330" s="18"/>
      <c r="J330" s="18"/>
      <c r="K330" s="108"/>
      <c r="L330" s="18"/>
      <c r="M330" s="18"/>
      <c r="N330" s="18"/>
      <c r="O330" s="18"/>
      <c r="P330" s="18"/>
      <c r="Q330" s="18"/>
      <c r="R330" s="18"/>
      <c r="S330" s="18"/>
      <c r="T330" s="18"/>
      <c r="U330" s="18"/>
      <c r="V330" s="18"/>
      <c r="W330" s="18"/>
      <c r="X330" s="18"/>
      <c r="Y330" s="18"/>
      <c r="Z330" s="22"/>
      <c r="AA330" s="22"/>
      <c r="AB330" s="22"/>
      <c r="AC330" s="22"/>
      <c r="AD330" s="22"/>
      <c r="AE330" s="22"/>
      <c r="AF330" s="22"/>
      <c r="AG330" s="22"/>
      <c r="AH330" s="22"/>
      <c r="AI330" s="22"/>
    </row>
    <row r="331" spans="1:35" ht="12" customHeight="1">
      <c r="A331" s="98" t="str">
        <f t="array" ref="A331">IFERROR(INDEX('03.Muestra'!$B$8:$B$17,SMALL(IF("Página Web"='03.Muestra'!$D$8:$D$17,ROW('03.Muestra'!$B$8:$B$17)-MIN(ROW('03.Muestra'!$D$8:$D$17))+1,""),ROW()-327)),"")</f>
        <v/>
      </c>
      <c r="B331" s="129" t="str">
        <f t="array" ref="B331">IFERROR(INDEX('03.Muestra'!$C$8:$C$17,SMALL(IF("Página Web"='03.Muestra'!$D$8:$D$17,ROW('03.Muestra'!$C$8:$C$17)-MIN(ROW('03.Muestra'!$D$8:$D$17))+1,""),ROW()-327)),"")</f>
        <v/>
      </c>
      <c r="C331" s="129" t="str">
        <f t="array" ref="C331">IFERROR(INDEX('03.Muestra'!$F$8:$F$17,SMALL(IF("Página Web"='03.Muestra'!$D$8:$D$17,ROW('03.Muestra'!$F$8:$F$17)-MIN(ROW('03.Muestra'!$D$8:$D$17))+1,""),ROW()-327)),"")</f>
        <v/>
      </c>
      <c r="D331" s="103" t="str">
        <f t="shared" si="40"/>
        <v/>
      </c>
      <c r="E331" s="66" t="str">
        <f t="shared" si="41"/>
        <v/>
      </c>
      <c r="F331" s="22"/>
      <c r="G331" s="18"/>
      <c r="H331" s="18"/>
      <c r="I331" s="18"/>
      <c r="J331" s="18"/>
      <c r="K331" s="108"/>
      <c r="L331" s="18"/>
      <c r="M331" s="18"/>
      <c r="N331" s="18"/>
      <c r="O331" s="18"/>
      <c r="P331" s="18"/>
      <c r="Q331" s="18"/>
      <c r="R331" s="18"/>
      <c r="S331" s="18"/>
      <c r="T331" s="18"/>
      <c r="U331" s="18"/>
      <c r="V331" s="18"/>
      <c r="W331" s="18"/>
      <c r="X331" s="18"/>
      <c r="Y331" s="18"/>
      <c r="Z331" s="22"/>
      <c r="AA331" s="22"/>
      <c r="AB331" s="22"/>
      <c r="AC331" s="22"/>
      <c r="AD331" s="22"/>
      <c r="AE331" s="22"/>
      <c r="AF331" s="22"/>
      <c r="AG331" s="22"/>
      <c r="AH331" s="22"/>
      <c r="AI331" s="22"/>
    </row>
    <row r="332" spans="1:35" ht="12" customHeight="1">
      <c r="A332" s="98" t="str">
        <f t="array" ref="A332">IFERROR(INDEX('03.Muestra'!$B$8:$B$17,SMALL(IF("Página Web"='03.Muestra'!$D$8:$D$17,ROW('03.Muestra'!$B$8:$B$17)-MIN(ROW('03.Muestra'!$D$8:$D$17))+1,""),ROW()-327)),"")</f>
        <v/>
      </c>
      <c r="B332" s="129" t="str">
        <f t="array" ref="B332">IFERROR(INDEX('03.Muestra'!$C$8:$C$17,SMALL(IF("Página Web"='03.Muestra'!$D$8:$D$17,ROW('03.Muestra'!$C$8:$C$17)-MIN(ROW('03.Muestra'!$D$8:$D$17))+1,""),ROW()-327)),"")</f>
        <v/>
      </c>
      <c r="C332" s="129" t="str">
        <f t="array" ref="C332">IFERROR(INDEX('03.Muestra'!$F$8:$F$17,SMALL(IF("Página Web"='03.Muestra'!$D$8:$D$17,ROW('03.Muestra'!$F$8:$F$17)-MIN(ROW('03.Muestra'!$D$8:$D$17))+1,""),ROW()-327)),"")</f>
        <v/>
      </c>
      <c r="D332" s="103" t="str">
        <f t="shared" si="40"/>
        <v/>
      </c>
      <c r="E332" s="66" t="str">
        <f t="shared" si="41"/>
        <v/>
      </c>
      <c r="F332" s="22"/>
      <c r="G332" s="18"/>
      <c r="H332" s="18"/>
      <c r="I332" s="18"/>
      <c r="J332" s="18"/>
      <c r="K332" s="108"/>
      <c r="L332" s="18"/>
      <c r="M332" s="18"/>
      <c r="N332" s="18"/>
      <c r="O332" s="18"/>
      <c r="P332" s="18"/>
      <c r="Q332" s="18"/>
      <c r="R332" s="18"/>
      <c r="S332" s="18"/>
      <c r="T332" s="18"/>
      <c r="U332" s="18"/>
      <c r="V332" s="18"/>
      <c r="W332" s="18"/>
      <c r="X332" s="18"/>
      <c r="Y332" s="18"/>
      <c r="Z332" s="22"/>
      <c r="AA332" s="22"/>
      <c r="AB332" s="22"/>
      <c r="AC332" s="22"/>
      <c r="AD332" s="22"/>
      <c r="AE332" s="22"/>
      <c r="AF332" s="22"/>
      <c r="AG332" s="22"/>
      <c r="AH332" s="22"/>
      <c r="AI332" s="22"/>
    </row>
    <row r="333" spans="1:35" ht="12" customHeight="1">
      <c r="A333" s="98" t="str">
        <f t="array" ref="A333">IFERROR(INDEX('03.Muestra'!$B$8:$B$17,SMALL(IF("Página Web"='03.Muestra'!$D$8:$D$17,ROW('03.Muestra'!$B$8:$B$17)-MIN(ROW('03.Muestra'!$D$8:$D$17))+1,""),ROW()-327)),"")</f>
        <v/>
      </c>
      <c r="B333" s="129" t="str">
        <f t="array" ref="B333">IFERROR(INDEX('03.Muestra'!$C$8:$C$17,SMALL(IF("Página Web"='03.Muestra'!$D$8:$D$17,ROW('03.Muestra'!$C$8:$C$17)-MIN(ROW('03.Muestra'!$D$8:$D$17))+1,""),ROW()-327)),"")</f>
        <v/>
      </c>
      <c r="C333" s="129" t="str">
        <f t="array" ref="C333">IFERROR(INDEX('03.Muestra'!$F$8:$F$17,SMALL(IF("Página Web"='03.Muestra'!$D$8:$D$17,ROW('03.Muestra'!$F$8:$F$17)-MIN(ROW('03.Muestra'!$D$8:$D$17))+1,""),ROW()-327)),"")</f>
        <v/>
      </c>
      <c r="D333" s="103" t="str">
        <f t="shared" si="40"/>
        <v/>
      </c>
      <c r="E333" s="66" t="str">
        <f t="shared" si="41"/>
        <v/>
      </c>
      <c r="F333" s="22"/>
      <c r="G333" s="18"/>
      <c r="H333" s="18"/>
      <c r="I333" s="18"/>
      <c r="J333" s="18"/>
      <c r="K333" s="108"/>
      <c r="L333" s="18"/>
      <c r="M333" s="18"/>
      <c r="N333" s="18"/>
      <c r="O333" s="18"/>
      <c r="P333" s="18"/>
      <c r="Q333" s="18"/>
      <c r="R333" s="18"/>
      <c r="S333" s="18"/>
      <c r="T333" s="18"/>
      <c r="U333" s="18"/>
      <c r="V333" s="18"/>
      <c r="W333" s="18"/>
      <c r="X333" s="18"/>
      <c r="Y333" s="18"/>
      <c r="Z333" s="22"/>
      <c r="AA333" s="22"/>
      <c r="AB333" s="22"/>
      <c r="AC333" s="22"/>
      <c r="AD333" s="22"/>
      <c r="AE333" s="22"/>
      <c r="AF333" s="22"/>
      <c r="AG333" s="22"/>
      <c r="AH333" s="22"/>
      <c r="AI333" s="22"/>
    </row>
    <row r="334" spans="1:35" ht="12" customHeight="1">
      <c r="A334" s="98" t="str">
        <f t="array" ref="A334">IFERROR(INDEX('03.Muestra'!$B$8:$B$17,SMALL(IF("Página Web"='03.Muestra'!$D$8:$D$17,ROW('03.Muestra'!$B$8:$B$17)-MIN(ROW('03.Muestra'!$D$8:$D$17))+1,""),ROW()-327)),"")</f>
        <v/>
      </c>
      <c r="B334" s="129" t="str">
        <f t="array" ref="B334">IFERROR(INDEX('03.Muestra'!$C$8:$C$17,SMALL(IF("Página Web"='03.Muestra'!$D$8:$D$17,ROW('03.Muestra'!$C$8:$C$17)-MIN(ROW('03.Muestra'!$D$8:$D$17))+1,""),ROW()-327)),"")</f>
        <v/>
      </c>
      <c r="C334" s="129" t="str">
        <f t="array" ref="C334">IFERROR(INDEX('03.Muestra'!$F$8:$F$17,SMALL(IF("Página Web"='03.Muestra'!$D$8:$D$17,ROW('03.Muestra'!$F$8:$F$17)-MIN(ROW('03.Muestra'!$D$8:$D$17))+1,""),ROW()-327)),"")</f>
        <v/>
      </c>
      <c r="D334" s="103" t="str">
        <f t="shared" si="40"/>
        <v/>
      </c>
      <c r="E334" s="66" t="str">
        <f t="shared" si="41"/>
        <v/>
      </c>
      <c r="F334" s="18"/>
      <c r="G334" s="18"/>
      <c r="H334" s="18"/>
      <c r="I334" s="18"/>
      <c r="J334" s="18"/>
      <c r="K334" s="108"/>
      <c r="L334" s="18"/>
      <c r="M334" s="18"/>
      <c r="N334" s="18"/>
      <c r="O334" s="18"/>
      <c r="P334" s="18"/>
      <c r="Q334" s="18"/>
      <c r="R334" s="18"/>
      <c r="S334" s="18"/>
      <c r="T334" s="18"/>
      <c r="U334" s="18"/>
      <c r="V334" s="18"/>
      <c r="W334" s="18"/>
      <c r="X334" s="18"/>
      <c r="Y334" s="18"/>
      <c r="Z334" s="22"/>
      <c r="AA334" s="22"/>
      <c r="AB334" s="22"/>
      <c r="AC334" s="22"/>
      <c r="AD334" s="22"/>
      <c r="AE334" s="22"/>
      <c r="AF334" s="22"/>
      <c r="AG334" s="22"/>
      <c r="AH334" s="22"/>
      <c r="AI334" s="22"/>
    </row>
    <row r="335" spans="1:35" ht="12" customHeight="1">
      <c r="A335" s="98" t="str">
        <f t="array" ref="A335">IFERROR(INDEX('03.Muestra'!$B$8:$B$17,SMALL(IF("Página Web"='03.Muestra'!$D$8:$D$17,ROW('03.Muestra'!$B$8:$B$17)-MIN(ROW('03.Muestra'!$D$8:$D$17))+1,""),ROW()-327)),"")</f>
        <v/>
      </c>
      <c r="B335" s="129" t="str">
        <f t="array" ref="B335">IFERROR(INDEX('03.Muestra'!$C$8:$C$17,SMALL(IF("Página Web"='03.Muestra'!$D$8:$D$17,ROW('03.Muestra'!$C$8:$C$17)-MIN(ROW('03.Muestra'!$D$8:$D$17))+1,""),ROW()-327)),"")</f>
        <v/>
      </c>
      <c r="C335" s="129" t="str">
        <f t="array" ref="C335">IFERROR(INDEX('03.Muestra'!$F$8:$F$17,SMALL(IF("Página Web"='03.Muestra'!$D$8:$D$17,ROW('03.Muestra'!$F$8:$F$17)-MIN(ROW('03.Muestra'!$D$8:$D$17))+1,""),ROW()-327)),"")</f>
        <v/>
      </c>
      <c r="D335" s="103" t="str">
        <f t="shared" si="40"/>
        <v/>
      </c>
      <c r="E335" s="66" t="str">
        <f t="shared" si="41"/>
        <v/>
      </c>
      <c r="F335" s="18"/>
      <c r="G335" s="18"/>
      <c r="H335" s="18"/>
      <c r="I335" s="18"/>
      <c r="J335" s="18"/>
      <c r="K335" s="108"/>
      <c r="L335" s="18"/>
      <c r="M335" s="18"/>
      <c r="N335" s="18"/>
      <c r="O335" s="18"/>
      <c r="P335" s="18"/>
      <c r="Q335" s="18"/>
      <c r="R335" s="18"/>
      <c r="S335" s="18"/>
      <c r="T335" s="18"/>
      <c r="U335" s="18"/>
      <c r="V335" s="18"/>
      <c r="W335" s="18"/>
      <c r="X335" s="18"/>
      <c r="Y335" s="18"/>
      <c r="Z335" s="22"/>
      <c r="AA335" s="22"/>
      <c r="AB335" s="22"/>
      <c r="AC335" s="22"/>
      <c r="AD335" s="22"/>
      <c r="AE335" s="22"/>
      <c r="AF335" s="22"/>
      <c r="AG335" s="22"/>
      <c r="AH335" s="22"/>
      <c r="AI335" s="22"/>
    </row>
    <row r="336" spans="1:35" ht="12" customHeight="1">
      <c r="A336" s="98" t="str">
        <f t="array" ref="A336">IFERROR(INDEX('03.Muestra'!$B$8:$B$17,SMALL(IF("Página Web"='03.Muestra'!$D$8:$D$17,ROW('03.Muestra'!$B$8:$B$17)-MIN(ROW('03.Muestra'!$D$8:$D$17))+1,""),ROW()-327)),"")</f>
        <v/>
      </c>
      <c r="B336" s="129" t="str">
        <f t="array" ref="B336">IFERROR(INDEX('03.Muestra'!$C$8:$C$17,SMALL(IF("Página Web"='03.Muestra'!$D$8:$D$17,ROW('03.Muestra'!$C$8:$C$17)-MIN(ROW('03.Muestra'!$D$8:$D$17))+1,""),ROW()-327)),"")</f>
        <v/>
      </c>
      <c r="C336" s="129" t="str">
        <f t="array" ref="C336">IFERROR(INDEX('03.Muestra'!$F$8:$F$17,SMALL(IF("Página Web"='03.Muestra'!$D$8:$D$17,ROW('03.Muestra'!$F$8:$F$17)-MIN(ROW('03.Muestra'!$D$8:$D$17))+1,""),ROW()-327)),"")</f>
        <v/>
      </c>
      <c r="D336" s="103" t="str">
        <f t="shared" si="40"/>
        <v/>
      </c>
      <c r="E336" s="66" t="str">
        <f t="shared" si="41"/>
        <v/>
      </c>
      <c r="F336" s="18"/>
      <c r="G336" s="18"/>
      <c r="H336" s="18"/>
      <c r="I336" s="18"/>
      <c r="J336" s="18"/>
      <c r="K336" s="108"/>
      <c r="L336" s="18"/>
      <c r="M336" s="18"/>
      <c r="N336" s="18"/>
      <c r="O336" s="18"/>
      <c r="P336" s="18"/>
      <c r="Q336" s="18"/>
      <c r="R336" s="18"/>
      <c r="S336" s="18"/>
      <c r="T336" s="18"/>
      <c r="U336" s="18"/>
      <c r="V336" s="18"/>
      <c r="W336" s="18"/>
      <c r="X336" s="18"/>
      <c r="Y336" s="18"/>
      <c r="Z336" s="22"/>
      <c r="AA336" s="22"/>
      <c r="AB336" s="22"/>
      <c r="AC336" s="22"/>
      <c r="AD336" s="22"/>
      <c r="AE336" s="22"/>
      <c r="AF336" s="22"/>
      <c r="AG336" s="22"/>
      <c r="AH336" s="22"/>
      <c r="AI336" s="22"/>
    </row>
    <row r="337" spans="1:35" ht="12" customHeight="1">
      <c r="A337" s="98" t="str">
        <f t="array" ref="A337">IFERROR(INDEX('03.Muestra'!$B$8:$B$17,SMALL(IF("Página Web"='03.Muestra'!$D$8:$D$17,ROW('03.Muestra'!$B$8:$B$17)-MIN(ROW('03.Muestra'!$D$8:$D$17))+1,""),ROW()-327)),"")</f>
        <v/>
      </c>
      <c r="B337" s="129" t="str">
        <f t="array" ref="B337">IFERROR(INDEX('03.Muestra'!$C$8:$C$17,SMALL(IF("Página Web"='03.Muestra'!$D$8:$D$17,ROW('03.Muestra'!$C$8:$C$17)-MIN(ROW('03.Muestra'!$D$8:$D$17))+1,""),ROW()-327)),"")</f>
        <v/>
      </c>
      <c r="C337" s="129" t="str">
        <f t="array" ref="C337">IFERROR(INDEX('03.Muestra'!$F$8:$F$17,SMALL(IF("Página Web"='03.Muestra'!$D$8:$D$17,ROW('03.Muestra'!$F$8:$F$17)-MIN(ROW('03.Muestra'!$D$8:$D$17))+1,""),ROW()-327)),"")</f>
        <v/>
      </c>
      <c r="D337" s="103" t="str">
        <f t="shared" si="40"/>
        <v/>
      </c>
      <c r="E337" s="66" t="str">
        <f t="shared" si="41"/>
        <v/>
      </c>
      <c r="F337" s="18"/>
      <c r="G337" s="18"/>
      <c r="H337" s="18"/>
      <c r="I337" s="18"/>
      <c r="J337" s="18"/>
      <c r="K337" s="108"/>
      <c r="L337" s="18"/>
      <c r="M337" s="18"/>
      <c r="N337" s="18"/>
      <c r="O337" s="18"/>
      <c r="P337" s="18"/>
      <c r="Q337" s="18"/>
      <c r="R337" s="18"/>
      <c r="S337" s="18"/>
      <c r="T337" s="18"/>
      <c r="U337" s="18"/>
      <c r="V337" s="18"/>
      <c r="W337" s="18"/>
      <c r="X337" s="18"/>
      <c r="Y337" s="18"/>
      <c r="Z337" s="22"/>
      <c r="AA337" s="22"/>
      <c r="AB337" s="22"/>
      <c r="AC337" s="22"/>
      <c r="AD337" s="22"/>
      <c r="AE337" s="22"/>
      <c r="AF337" s="22"/>
      <c r="AG337" s="22"/>
      <c r="AH337" s="22"/>
      <c r="AI337" s="22"/>
    </row>
    <row r="338" spans="1:35" ht="12" customHeight="1">
      <c r="A338" s="22"/>
      <c r="B338" s="18"/>
      <c r="C338" s="18"/>
      <c r="D338" s="127"/>
      <c r="E338" s="66"/>
      <c r="F338" s="18"/>
      <c r="G338" s="18"/>
      <c r="H338" s="18"/>
      <c r="I338" s="18"/>
      <c r="J338" s="18"/>
      <c r="K338" s="18"/>
      <c r="L338" s="18"/>
      <c r="M338" s="18"/>
      <c r="N338" s="18"/>
      <c r="O338" s="18"/>
      <c r="P338" s="18"/>
      <c r="Q338" s="18"/>
      <c r="R338" s="18"/>
      <c r="S338" s="18"/>
      <c r="T338" s="18"/>
      <c r="U338" s="18"/>
      <c r="V338" s="18"/>
      <c r="W338" s="18"/>
      <c r="X338" s="18"/>
      <c r="Y338" s="18"/>
      <c r="Z338" s="22"/>
      <c r="AA338" s="22"/>
      <c r="AB338" s="22"/>
      <c r="AC338" s="22"/>
      <c r="AD338" s="22"/>
      <c r="AE338" s="22"/>
      <c r="AF338" s="22"/>
      <c r="AG338" s="22"/>
      <c r="AH338" s="22"/>
      <c r="AI338" s="22"/>
    </row>
    <row r="339" spans="1:35" ht="12" customHeight="1">
      <c r="A339" s="22"/>
      <c r="B339" s="18"/>
      <c r="C339" s="18"/>
      <c r="D339" s="127"/>
      <c r="E339" s="66"/>
      <c r="F339" s="18"/>
      <c r="G339" s="18"/>
      <c r="H339" s="18"/>
      <c r="I339" s="18"/>
      <c r="J339" s="18"/>
      <c r="K339" s="18"/>
      <c r="L339" s="18"/>
      <c r="M339" s="18"/>
      <c r="N339" s="18"/>
      <c r="O339" s="18"/>
      <c r="P339" s="18"/>
      <c r="Q339" s="18"/>
      <c r="R339" s="18"/>
      <c r="S339" s="18"/>
      <c r="T339" s="18"/>
      <c r="U339" s="18"/>
      <c r="V339" s="18"/>
      <c r="W339" s="18"/>
      <c r="X339" s="18"/>
      <c r="Y339" s="18"/>
      <c r="Z339" s="22"/>
      <c r="AA339" s="22"/>
      <c r="AB339" s="22"/>
      <c r="AC339" s="22"/>
      <c r="AD339" s="22"/>
      <c r="AE339" s="22"/>
      <c r="AF339" s="22"/>
      <c r="AG339" s="22"/>
      <c r="AH339" s="22"/>
      <c r="AI339" s="22"/>
    </row>
    <row r="340" spans="1:35" ht="12" customHeight="1">
      <c r="A340" s="22"/>
      <c r="B340" s="18"/>
      <c r="C340" s="18"/>
      <c r="D340" s="127"/>
      <c r="E340" s="66"/>
      <c r="F340" s="18"/>
      <c r="G340" s="18"/>
      <c r="H340" s="18"/>
      <c r="I340" s="18"/>
      <c r="J340" s="18"/>
      <c r="K340" s="18"/>
      <c r="L340" s="18"/>
      <c r="M340" s="18"/>
      <c r="N340" s="18"/>
      <c r="O340" s="18"/>
      <c r="P340" s="18"/>
      <c r="Q340" s="18"/>
      <c r="R340" s="18"/>
      <c r="S340" s="18"/>
      <c r="T340" s="18"/>
      <c r="U340" s="18"/>
      <c r="V340" s="18"/>
      <c r="W340" s="18"/>
      <c r="X340" s="18"/>
      <c r="Y340" s="18"/>
      <c r="Z340" s="22"/>
      <c r="AA340" s="22"/>
      <c r="AB340" s="22"/>
      <c r="AC340" s="22"/>
      <c r="AD340" s="22"/>
      <c r="AE340" s="22"/>
      <c r="AF340" s="22"/>
      <c r="AG340" s="22"/>
      <c r="AH340" s="22"/>
      <c r="AI340" s="22"/>
    </row>
    <row r="341" spans="1:35" ht="12" customHeight="1">
      <c r="A341" s="22"/>
      <c r="B341" s="18"/>
      <c r="C341" s="18"/>
      <c r="D341" s="127"/>
      <c r="E341" s="66"/>
      <c r="F341" s="18"/>
      <c r="G341" s="18"/>
      <c r="H341" s="18"/>
      <c r="I341" s="18"/>
      <c r="J341" s="18"/>
      <c r="K341" s="18"/>
      <c r="L341" s="18"/>
      <c r="M341" s="18"/>
      <c r="N341" s="18"/>
      <c r="O341" s="18"/>
      <c r="P341" s="18"/>
      <c r="Q341" s="18"/>
      <c r="R341" s="18"/>
      <c r="S341" s="18"/>
      <c r="T341" s="18"/>
      <c r="U341" s="18"/>
      <c r="V341" s="18"/>
      <c r="W341" s="18"/>
      <c r="X341" s="18"/>
      <c r="Y341" s="18"/>
      <c r="Z341" s="22"/>
      <c r="AA341" s="22"/>
      <c r="AB341" s="22"/>
      <c r="AC341" s="22"/>
      <c r="AD341" s="22"/>
      <c r="AE341" s="22"/>
      <c r="AF341" s="22"/>
      <c r="AG341" s="22"/>
      <c r="AH341" s="22"/>
      <c r="AI341" s="22"/>
    </row>
    <row r="342" spans="1:35" ht="12" customHeight="1">
      <c r="A342" s="22"/>
      <c r="B342" s="18"/>
      <c r="C342" s="18"/>
      <c r="D342" s="127"/>
      <c r="E342" s="66"/>
      <c r="F342" s="18"/>
      <c r="G342" s="18"/>
      <c r="H342" s="18"/>
      <c r="I342" s="18"/>
      <c r="J342" s="18"/>
      <c r="K342" s="18"/>
      <c r="L342" s="18"/>
      <c r="M342" s="18"/>
      <c r="N342" s="18"/>
      <c r="O342" s="18"/>
      <c r="P342" s="18"/>
      <c r="Q342" s="18"/>
      <c r="R342" s="18"/>
      <c r="S342" s="18"/>
      <c r="T342" s="18"/>
      <c r="U342" s="18"/>
      <c r="V342" s="18"/>
      <c r="W342" s="18"/>
      <c r="X342" s="18"/>
      <c r="Y342" s="18"/>
      <c r="Z342" s="22"/>
      <c r="AA342" s="22"/>
      <c r="AB342" s="22"/>
      <c r="AC342" s="22"/>
      <c r="AD342" s="22"/>
      <c r="AE342" s="22"/>
      <c r="AF342" s="22"/>
      <c r="AG342" s="22"/>
      <c r="AH342" s="22"/>
      <c r="AI342" s="22"/>
    </row>
    <row r="343" spans="1:35" ht="12" customHeight="1">
      <c r="A343" s="22"/>
      <c r="B343" s="18"/>
      <c r="C343" s="18"/>
      <c r="D343" s="127"/>
      <c r="E343" s="66"/>
      <c r="F343" s="18"/>
      <c r="G343" s="18"/>
      <c r="H343" s="18"/>
      <c r="I343" s="18"/>
      <c r="J343" s="18"/>
      <c r="K343" s="18"/>
      <c r="L343" s="18"/>
      <c r="M343" s="18"/>
      <c r="N343" s="18"/>
      <c r="O343" s="18"/>
      <c r="P343" s="18"/>
      <c r="Q343" s="18"/>
      <c r="R343" s="18"/>
      <c r="S343" s="18"/>
      <c r="T343" s="18"/>
      <c r="U343" s="18"/>
      <c r="V343" s="18"/>
      <c r="W343" s="18"/>
      <c r="X343" s="18"/>
      <c r="Y343" s="18"/>
      <c r="Z343" s="22"/>
      <c r="AA343" s="22"/>
      <c r="AB343" s="22"/>
      <c r="AC343" s="22"/>
      <c r="AD343" s="22"/>
      <c r="AE343" s="22"/>
      <c r="AF343" s="22"/>
      <c r="AG343" s="22"/>
      <c r="AH343" s="22"/>
      <c r="AI343" s="22"/>
    </row>
    <row r="344" spans="1:35" ht="12" customHeight="1">
      <c r="A344" s="22"/>
      <c r="B344" s="18"/>
      <c r="C344" s="18"/>
      <c r="D344" s="127"/>
      <c r="E344" s="66"/>
      <c r="F344" s="18"/>
      <c r="G344" s="18"/>
      <c r="H344" s="18"/>
      <c r="I344" s="18"/>
      <c r="J344" s="18"/>
      <c r="K344" s="18"/>
      <c r="L344" s="18"/>
      <c r="M344" s="18"/>
      <c r="N344" s="18"/>
      <c r="O344" s="18"/>
      <c r="P344" s="18"/>
      <c r="Q344" s="18"/>
      <c r="R344" s="18"/>
      <c r="S344" s="18"/>
      <c r="T344" s="18"/>
      <c r="U344" s="18"/>
      <c r="V344" s="18"/>
      <c r="W344" s="18"/>
      <c r="X344" s="18"/>
      <c r="Y344" s="18"/>
      <c r="Z344" s="22"/>
      <c r="AA344" s="22"/>
      <c r="AB344" s="22"/>
      <c r="AC344" s="22"/>
      <c r="AD344" s="22"/>
      <c r="AE344" s="22"/>
      <c r="AF344" s="22"/>
      <c r="AG344" s="22"/>
      <c r="AH344" s="22"/>
      <c r="AI344" s="22"/>
    </row>
    <row r="345" spans="1:35" ht="12" customHeight="1">
      <c r="A345" s="22"/>
      <c r="B345" s="18"/>
      <c r="C345" s="18"/>
      <c r="D345" s="127"/>
      <c r="E345" s="66"/>
      <c r="F345" s="18"/>
      <c r="G345" s="18"/>
      <c r="H345" s="18"/>
      <c r="I345" s="18"/>
      <c r="J345" s="18"/>
      <c r="K345" s="18"/>
      <c r="L345" s="18"/>
      <c r="M345" s="18"/>
      <c r="N345" s="18"/>
      <c r="O345" s="18"/>
      <c r="P345" s="18"/>
      <c r="Q345" s="18"/>
      <c r="R345" s="18"/>
      <c r="S345" s="18"/>
      <c r="T345" s="18"/>
      <c r="U345" s="18"/>
      <c r="V345" s="18"/>
      <c r="W345" s="18"/>
      <c r="X345" s="18"/>
      <c r="Y345" s="18"/>
      <c r="Z345" s="22"/>
      <c r="AA345" s="22"/>
      <c r="AB345" s="22"/>
      <c r="AC345" s="22"/>
      <c r="AD345" s="22"/>
      <c r="AE345" s="22"/>
      <c r="AF345" s="22"/>
      <c r="AG345" s="22"/>
      <c r="AH345" s="22"/>
      <c r="AI345" s="22"/>
    </row>
    <row r="346" spans="1:35" ht="12" customHeight="1">
      <c r="A346" s="22"/>
      <c r="B346" s="18"/>
      <c r="C346" s="18"/>
      <c r="D346" s="127"/>
      <c r="E346" s="66"/>
      <c r="F346" s="18"/>
      <c r="G346" s="18"/>
      <c r="H346" s="18"/>
      <c r="I346" s="18"/>
      <c r="J346" s="18"/>
      <c r="K346" s="18"/>
      <c r="L346" s="18"/>
      <c r="M346" s="18"/>
      <c r="N346" s="18"/>
      <c r="O346" s="18"/>
      <c r="P346" s="18"/>
      <c r="Q346" s="18"/>
      <c r="R346" s="18"/>
      <c r="S346" s="18"/>
      <c r="T346" s="18"/>
      <c r="U346" s="18"/>
      <c r="V346" s="18"/>
      <c r="W346" s="18"/>
      <c r="X346" s="18"/>
      <c r="Y346" s="18"/>
      <c r="Z346" s="22"/>
      <c r="AA346" s="22"/>
      <c r="AB346" s="22"/>
      <c r="AC346" s="22"/>
      <c r="AD346" s="22"/>
      <c r="AE346" s="22"/>
      <c r="AF346" s="22"/>
      <c r="AG346" s="22"/>
      <c r="AH346" s="22"/>
      <c r="AI346" s="22"/>
    </row>
    <row r="347" spans="1:35" ht="12.75" customHeight="1">
      <c r="A347" s="22"/>
      <c r="B347" s="22"/>
      <c r="C347" s="22"/>
      <c r="D347" s="134"/>
      <c r="E347" s="63"/>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row>
    <row r="348" spans="1:35" ht="12.75" customHeight="1">
      <c r="A348" s="22"/>
      <c r="B348" s="22"/>
      <c r="C348" s="22"/>
      <c r="D348" s="134"/>
      <c r="E348" s="63"/>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row>
    <row r="349" spans="1:35" ht="12.75" customHeight="1">
      <c r="A349" s="22"/>
      <c r="B349" s="22"/>
      <c r="C349" s="22"/>
      <c r="D349" s="134"/>
      <c r="E349" s="63"/>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row>
    <row r="350" spans="1:35" ht="12.75" customHeight="1">
      <c r="A350" s="22"/>
      <c r="B350" s="22"/>
      <c r="C350" s="22"/>
      <c r="D350" s="134"/>
      <c r="E350" s="63"/>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row>
    <row r="351" spans="1:35" ht="12.75" customHeight="1">
      <c r="A351" s="22"/>
      <c r="B351" s="22"/>
      <c r="C351" s="22"/>
      <c r="D351" s="134"/>
      <c r="E351" s="63"/>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row>
    <row r="352" spans="1:35" ht="12.75" customHeight="1">
      <c r="A352" s="22"/>
      <c r="B352" s="22"/>
      <c r="C352" s="22"/>
      <c r="D352" s="134"/>
      <c r="E352" s="63"/>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row>
    <row r="353" spans="1:35" ht="12.75" customHeight="1">
      <c r="A353" s="22"/>
      <c r="B353" s="22"/>
      <c r="C353" s="22"/>
      <c r="D353" s="134"/>
      <c r="E353" s="63"/>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row>
    <row r="354" spans="1:35" ht="12.75" customHeight="1">
      <c r="A354" s="22"/>
      <c r="B354" s="22"/>
      <c r="C354" s="22"/>
      <c r="D354" s="134"/>
      <c r="E354" s="63"/>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row>
    <row r="355" spans="1:35" ht="12.75" customHeight="1">
      <c r="A355" s="22"/>
      <c r="B355" s="22"/>
      <c r="C355" s="22"/>
      <c r="D355" s="134"/>
      <c r="E355" s="63"/>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row>
    <row r="356" spans="1:35" ht="12.75" customHeight="1">
      <c r="A356" s="22"/>
      <c r="B356" s="22"/>
      <c r="C356" s="22"/>
      <c r="D356" s="134"/>
      <c r="E356" s="63"/>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row>
    <row r="357" spans="1:35" ht="12.75" customHeight="1">
      <c r="A357" s="22"/>
      <c r="B357" s="22"/>
      <c r="C357" s="22"/>
      <c r="D357" s="134"/>
      <c r="E357" s="63"/>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row>
    <row r="358" spans="1:35" ht="12.75" customHeight="1">
      <c r="A358" s="22"/>
      <c r="B358" s="22"/>
      <c r="C358" s="22"/>
      <c r="D358" s="134"/>
      <c r="E358" s="63"/>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row>
    <row r="359" spans="1:35" ht="12.75" customHeight="1">
      <c r="A359" s="22"/>
      <c r="B359" s="22"/>
      <c r="C359" s="22"/>
      <c r="D359" s="134"/>
      <c r="E359" s="63"/>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row>
    <row r="360" spans="1:35" ht="12.75" customHeight="1">
      <c r="A360" s="22"/>
      <c r="B360" s="22"/>
      <c r="C360" s="22"/>
      <c r="D360" s="134"/>
      <c r="E360" s="63"/>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row>
    <row r="361" spans="1:35" ht="12.75" customHeight="1">
      <c r="A361" s="22"/>
      <c r="B361" s="22"/>
      <c r="C361" s="22"/>
      <c r="D361" s="134"/>
      <c r="E361" s="63"/>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row>
    <row r="362" spans="1:35" ht="12.75" customHeight="1">
      <c r="A362" s="22"/>
      <c r="B362" s="22"/>
      <c r="C362" s="22"/>
      <c r="D362" s="134"/>
      <c r="E362" s="63"/>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row>
    <row r="363" spans="1:35" ht="12.75" customHeight="1">
      <c r="A363" s="22"/>
      <c r="B363" s="22"/>
      <c r="C363" s="22"/>
      <c r="D363" s="134"/>
      <c r="E363" s="63"/>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row>
    <row r="364" spans="1:35" ht="12.75" customHeight="1">
      <c r="A364" s="22"/>
      <c r="B364" s="22"/>
      <c r="C364" s="22"/>
      <c r="D364" s="134"/>
      <c r="E364" s="63"/>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row>
    <row r="365" spans="1:35" ht="12.75" customHeight="1">
      <c r="A365" s="22"/>
      <c r="B365" s="22"/>
      <c r="C365" s="22"/>
      <c r="D365" s="134"/>
      <c r="E365" s="63"/>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row>
    <row r="366" spans="1:35" ht="12.75" customHeight="1">
      <c r="A366" s="22"/>
      <c r="B366" s="22"/>
      <c r="C366" s="22"/>
      <c r="D366" s="134"/>
      <c r="E366" s="63"/>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row>
    <row r="367" spans="1:35" ht="12.75" customHeight="1">
      <c r="A367" s="22"/>
      <c r="B367" s="22"/>
      <c r="C367" s="22"/>
      <c r="D367" s="134"/>
      <c r="E367" s="63"/>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row>
    <row r="368" spans="1:35" ht="12.75" customHeight="1">
      <c r="A368" s="22"/>
      <c r="B368" s="22"/>
      <c r="C368" s="22"/>
      <c r="D368" s="134"/>
      <c r="E368" s="63"/>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row>
    <row r="369" spans="1:35" ht="12.75" customHeight="1">
      <c r="A369" s="22"/>
      <c r="B369" s="22"/>
      <c r="C369" s="22"/>
      <c r="D369" s="134"/>
      <c r="E369" s="63"/>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row>
    <row r="370" spans="1:35" ht="12.75" customHeight="1">
      <c r="A370" s="22"/>
      <c r="B370" s="22"/>
      <c r="C370" s="22"/>
      <c r="D370" s="134"/>
      <c r="E370" s="63"/>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row>
    <row r="371" spans="1:35" ht="12.75" customHeight="1">
      <c r="A371" s="22"/>
      <c r="B371" s="22"/>
      <c r="C371" s="22"/>
      <c r="D371" s="134"/>
      <c r="E371" s="63"/>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row>
    <row r="372" spans="1:35" ht="12.75" customHeight="1">
      <c r="A372" s="22"/>
      <c r="B372" s="22"/>
      <c r="C372" s="22"/>
      <c r="D372" s="134"/>
      <c r="E372" s="63"/>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row>
    <row r="373" spans="1:35" ht="12.75" customHeight="1">
      <c r="A373" s="22"/>
      <c r="B373" s="22"/>
      <c r="C373" s="22"/>
      <c r="D373" s="134"/>
      <c r="E373" s="63"/>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row>
    <row r="374" spans="1:35" ht="12.75" customHeight="1">
      <c r="A374" s="22"/>
      <c r="B374" s="22"/>
      <c r="C374" s="22"/>
      <c r="D374" s="134"/>
      <c r="E374" s="63"/>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row>
    <row r="375" spans="1:35" ht="12.75" customHeight="1">
      <c r="A375" s="22"/>
      <c r="B375" s="22"/>
      <c r="C375" s="22"/>
      <c r="D375" s="134"/>
      <c r="E375" s="63"/>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row>
    <row r="376" spans="1:35" ht="12.75" customHeight="1">
      <c r="A376" s="22"/>
      <c r="B376" s="22"/>
      <c r="C376" s="22"/>
      <c r="D376" s="134"/>
      <c r="E376" s="63"/>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row>
    <row r="377" spans="1:35" ht="12.75" customHeight="1">
      <c r="A377" s="22"/>
      <c r="B377" s="22"/>
      <c r="C377" s="22"/>
      <c r="D377" s="134"/>
      <c r="E377" s="63"/>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row>
    <row r="378" spans="1:35" ht="12.75" customHeight="1">
      <c r="A378" s="22"/>
      <c r="B378" s="22"/>
      <c r="C378" s="22"/>
      <c r="D378" s="134"/>
      <c r="E378" s="63"/>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row>
    <row r="379" spans="1:35" ht="12.75" customHeight="1">
      <c r="A379" s="22"/>
      <c r="B379" s="22"/>
      <c r="C379" s="22"/>
      <c r="D379" s="134"/>
      <c r="E379" s="63"/>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row>
    <row r="380" spans="1:35" ht="12.75" customHeight="1">
      <c r="A380" s="22"/>
      <c r="B380" s="22"/>
      <c r="C380" s="22"/>
      <c r="D380" s="134"/>
      <c r="E380" s="63"/>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row>
    <row r="381" spans="1:35" ht="12.75" customHeight="1">
      <c r="A381" s="22"/>
      <c r="B381" s="22"/>
      <c r="C381" s="22"/>
      <c r="D381" s="134"/>
      <c r="E381" s="63"/>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row>
    <row r="382" spans="1:35" ht="12.75" customHeight="1">
      <c r="A382" s="22"/>
      <c r="B382" s="22"/>
      <c r="C382" s="22"/>
      <c r="D382" s="134"/>
      <c r="E382" s="63"/>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row>
    <row r="383" spans="1:35" ht="12.75" customHeight="1">
      <c r="A383" s="22"/>
      <c r="B383" s="22"/>
      <c r="C383" s="22"/>
      <c r="D383" s="134"/>
      <c r="E383" s="63"/>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row>
    <row r="384" spans="1:35" ht="12.75" customHeight="1">
      <c r="A384" s="22"/>
      <c r="B384" s="22"/>
      <c r="C384" s="22"/>
      <c r="D384" s="134"/>
      <c r="E384" s="63"/>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row>
    <row r="385" spans="1:35" ht="12.75" customHeight="1">
      <c r="A385" s="22"/>
      <c r="B385" s="22"/>
      <c r="C385" s="22"/>
      <c r="D385" s="134"/>
      <c r="E385" s="63"/>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row>
    <row r="386" spans="1:35" ht="12.75" customHeight="1">
      <c r="A386" s="22"/>
      <c r="B386" s="22"/>
      <c r="C386" s="22"/>
      <c r="D386" s="134"/>
      <c r="E386" s="63"/>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row>
    <row r="387" spans="1:35" ht="12.75" customHeight="1">
      <c r="A387" s="22"/>
      <c r="B387" s="22"/>
      <c r="C387" s="22"/>
      <c r="D387" s="134"/>
      <c r="E387" s="63"/>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row>
    <row r="388" spans="1:35" ht="12.75" customHeight="1">
      <c r="A388" s="22"/>
      <c r="B388" s="22"/>
      <c r="C388" s="22"/>
      <c r="D388" s="134"/>
      <c r="E388" s="63"/>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row>
    <row r="389" spans="1:35" ht="12.75" customHeight="1">
      <c r="A389" s="22"/>
      <c r="B389" s="22"/>
      <c r="C389" s="22"/>
      <c r="D389" s="134"/>
      <c r="E389" s="63"/>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row>
    <row r="390" spans="1:35" ht="12.75" customHeight="1">
      <c r="A390" s="22"/>
      <c r="B390" s="22"/>
      <c r="C390" s="22"/>
      <c r="D390" s="134"/>
      <c r="E390" s="63"/>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row>
    <row r="391" spans="1:35" ht="12.75" customHeight="1">
      <c r="A391" s="22"/>
      <c r="B391" s="22"/>
      <c r="C391" s="22"/>
      <c r="D391" s="134"/>
      <c r="E391" s="63"/>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row>
    <row r="392" spans="1:35" ht="12.75" customHeight="1">
      <c r="A392" s="22"/>
      <c r="B392" s="22"/>
      <c r="C392" s="22"/>
      <c r="D392" s="134"/>
      <c r="E392" s="63"/>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row>
    <row r="393" spans="1:35" ht="12.75" customHeight="1">
      <c r="A393" s="22"/>
      <c r="B393" s="22"/>
      <c r="C393" s="22"/>
      <c r="D393" s="134"/>
      <c r="E393" s="63"/>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row>
    <row r="394" spans="1:35" ht="12.75" customHeight="1">
      <c r="A394" s="22"/>
      <c r="B394" s="22"/>
      <c r="C394" s="22"/>
      <c r="D394" s="134"/>
      <c r="E394" s="63"/>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row>
    <row r="395" spans="1:35" ht="12.75" customHeight="1">
      <c r="A395" s="22"/>
      <c r="B395" s="22"/>
      <c r="C395" s="22"/>
      <c r="D395" s="134"/>
      <c r="E395" s="63"/>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row>
    <row r="396" spans="1:35" ht="12.75" customHeight="1">
      <c r="A396" s="22"/>
      <c r="B396" s="22"/>
      <c r="C396" s="22"/>
      <c r="D396" s="134"/>
      <c r="E396" s="63"/>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row>
    <row r="397" spans="1:35" ht="12.75" customHeight="1">
      <c r="A397" s="22"/>
      <c r="B397" s="22"/>
      <c r="C397" s="22"/>
      <c r="D397" s="134"/>
      <c r="E397" s="63"/>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row>
    <row r="398" spans="1:35" ht="12.75" customHeight="1">
      <c r="A398" s="22"/>
      <c r="B398" s="22"/>
      <c r="C398" s="22"/>
      <c r="D398" s="134"/>
      <c r="E398" s="63"/>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row>
    <row r="399" spans="1:35" ht="12.75" customHeight="1">
      <c r="A399" s="22"/>
      <c r="B399" s="22"/>
      <c r="C399" s="22"/>
      <c r="D399" s="134"/>
      <c r="E399" s="63"/>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row>
    <row r="400" spans="1:35" ht="12.75" customHeight="1">
      <c r="A400" s="22"/>
      <c r="B400" s="22"/>
      <c r="C400" s="22"/>
      <c r="D400" s="134"/>
      <c r="E400" s="63"/>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row>
    <row r="401" spans="1:35" ht="12.75" customHeight="1">
      <c r="A401" s="22"/>
      <c r="B401" s="22"/>
      <c r="C401" s="22"/>
      <c r="D401" s="134"/>
      <c r="E401" s="63"/>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row>
    <row r="402" spans="1:35" ht="12.75" customHeight="1">
      <c r="A402" s="22"/>
      <c r="B402" s="22"/>
      <c r="C402" s="22"/>
      <c r="D402" s="134"/>
      <c r="E402" s="63"/>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row>
    <row r="403" spans="1:35" ht="12.75" customHeight="1">
      <c r="A403" s="22"/>
      <c r="B403" s="22"/>
      <c r="C403" s="22"/>
      <c r="D403" s="134"/>
      <c r="E403" s="63"/>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row>
    <row r="404" spans="1:35" ht="12.75" customHeight="1">
      <c r="A404" s="22"/>
      <c r="B404" s="22"/>
      <c r="C404" s="22"/>
      <c r="D404" s="134"/>
      <c r="E404" s="63"/>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row>
    <row r="405" spans="1:35" ht="12.75" customHeight="1">
      <c r="A405" s="22"/>
      <c r="B405" s="22"/>
      <c r="C405" s="22"/>
      <c r="D405" s="134"/>
      <c r="E405" s="63"/>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row>
    <row r="406" spans="1:35" ht="12.75" customHeight="1">
      <c r="A406" s="22"/>
      <c r="B406" s="22"/>
      <c r="C406" s="22"/>
      <c r="D406" s="134"/>
      <c r="E406" s="63"/>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row>
    <row r="407" spans="1:35" ht="12.75" customHeight="1">
      <c r="A407" s="22"/>
      <c r="B407" s="22"/>
      <c r="C407" s="22"/>
      <c r="D407" s="134"/>
      <c r="E407" s="63"/>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row>
    <row r="408" spans="1:35" ht="12.75" customHeight="1">
      <c r="A408" s="22"/>
      <c r="B408" s="22"/>
      <c r="C408" s="22"/>
      <c r="D408" s="134"/>
      <c r="E408" s="63"/>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row>
    <row r="409" spans="1:35" ht="12.75" customHeight="1">
      <c r="A409" s="22"/>
      <c r="B409" s="22"/>
      <c r="C409" s="22"/>
      <c r="D409" s="134"/>
      <c r="E409" s="63"/>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row>
    <row r="410" spans="1:35" ht="12.75" customHeight="1">
      <c r="A410" s="22"/>
      <c r="B410" s="22"/>
      <c r="C410" s="22"/>
      <c r="D410" s="134"/>
      <c r="E410" s="63"/>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row>
    <row r="411" spans="1:35" ht="12.75" customHeight="1">
      <c r="A411" s="22"/>
      <c r="B411" s="22"/>
      <c r="C411" s="22"/>
      <c r="D411" s="134"/>
      <c r="E411" s="63"/>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row>
    <row r="412" spans="1:35" ht="12.75" customHeight="1">
      <c r="A412" s="22"/>
      <c r="B412" s="22"/>
      <c r="C412" s="22"/>
      <c r="D412" s="134"/>
      <c r="E412" s="63"/>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row>
    <row r="413" spans="1:35" ht="12.75" customHeight="1">
      <c r="A413" s="22"/>
      <c r="B413" s="22"/>
      <c r="C413" s="22"/>
      <c r="D413" s="134"/>
      <c r="E413" s="63"/>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row>
    <row r="414" spans="1:35" ht="12.75" customHeight="1">
      <c r="A414" s="22"/>
      <c r="B414" s="22"/>
      <c r="C414" s="22"/>
      <c r="D414" s="134"/>
      <c r="E414" s="63"/>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row>
    <row r="415" spans="1:35" ht="12.75" customHeight="1">
      <c r="A415" s="22"/>
      <c r="B415" s="22"/>
      <c r="C415" s="22"/>
      <c r="D415" s="134"/>
      <c r="E415" s="63"/>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row>
    <row r="416" spans="1:35" ht="12.75" customHeight="1">
      <c r="A416" s="22"/>
      <c r="B416" s="22"/>
      <c r="C416" s="22"/>
      <c r="D416" s="134"/>
      <c r="E416" s="63"/>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row>
    <row r="417" spans="1:35" ht="12.75" customHeight="1">
      <c r="A417" s="22"/>
      <c r="B417" s="22"/>
      <c r="C417" s="22"/>
      <c r="D417" s="134"/>
      <c r="E417" s="63"/>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row>
    <row r="418" spans="1:35" ht="12.75" customHeight="1">
      <c r="A418" s="22"/>
      <c r="B418" s="22"/>
      <c r="C418" s="22"/>
      <c r="D418" s="134"/>
      <c r="E418" s="63"/>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row>
    <row r="419" spans="1:35" ht="12.75" customHeight="1">
      <c r="A419" s="22"/>
      <c r="B419" s="22"/>
      <c r="C419" s="22"/>
      <c r="D419" s="134"/>
      <c r="E419" s="63"/>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row>
    <row r="420" spans="1:35" ht="12.75" customHeight="1">
      <c r="A420" s="22"/>
      <c r="B420" s="22"/>
      <c r="C420" s="22"/>
      <c r="D420" s="134"/>
      <c r="E420" s="63"/>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row>
    <row r="421" spans="1:35" ht="12.75" customHeight="1">
      <c r="A421" s="22"/>
      <c r="B421" s="22"/>
      <c r="C421" s="22"/>
      <c r="D421" s="134"/>
      <c r="E421" s="63"/>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row>
    <row r="422" spans="1:35" ht="12.75" customHeight="1">
      <c r="A422" s="22"/>
      <c r="B422" s="22"/>
      <c r="C422" s="22"/>
      <c r="D422" s="134"/>
      <c r="E422" s="63"/>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row>
    <row r="423" spans="1:35" ht="12.75" customHeight="1">
      <c r="A423" s="22"/>
      <c r="B423" s="22"/>
      <c r="C423" s="22"/>
      <c r="D423" s="134"/>
      <c r="E423" s="63"/>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row>
    <row r="424" spans="1:35" ht="12.75" customHeight="1">
      <c r="A424" s="22"/>
      <c r="B424" s="22"/>
      <c r="C424" s="22"/>
      <c r="D424" s="134"/>
      <c r="E424" s="63"/>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row>
    <row r="425" spans="1:35" ht="12.75" customHeight="1">
      <c r="A425" s="22"/>
      <c r="B425" s="22"/>
      <c r="C425" s="22"/>
      <c r="D425" s="134"/>
      <c r="E425" s="63"/>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row>
    <row r="426" spans="1:35" ht="12.75" customHeight="1">
      <c r="A426" s="22"/>
      <c r="B426" s="22"/>
      <c r="C426" s="22"/>
      <c r="D426" s="134"/>
      <c r="E426" s="63"/>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row>
    <row r="427" spans="1:35" ht="12.75" customHeight="1">
      <c r="A427" s="22"/>
      <c r="B427" s="22"/>
      <c r="C427" s="22"/>
      <c r="D427" s="134"/>
      <c r="E427" s="63"/>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row>
    <row r="428" spans="1:35" ht="12.75" customHeight="1">
      <c r="A428" s="22"/>
      <c r="B428" s="22"/>
      <c r="C428" s="22"/>
      <c r="D428" s="134"/>
      <c r="E428" s="63"/>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row>
    <row r="429" spans="1:35" ht="12.75" customHeight="1">
      <c r="A429" s="22"/>
      <c r="B429" s="22"/>
      <c r="C429" s="22"/>
      <c r="D429" s="134"/>
      <c r="E429" s="63"/>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row>
    <row r="430" spans="1:35" ht="12.75" customHeight="1">
      <c r="A430" s="22"/>
      <c r="B430" s="22"/>
      <c r="C430" s="22"/>
      <c r="D430" s="134"/>
      <c r="E430" s="63"/>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row>
    <row r="431" spans="1:35" ht="12.75" customHeight="1">
      <c r="A431" s="22"/>
      <c r="B431" s="22"/>
      <c r="C431" s="22"/>
      <c r="D431" s="134"/>
      <c r="E431" s="63"/>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row>
    <row r="432" spans="1:35" ht="12.75" customHeight="1">
      <c r="A432" s="22"/>
      <c r="B432" s="22"/>
      <c r="C432" s="22"/>
      <c r="D432" s="134"/>
      <c r="E432" s="63"/>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row>
    <row r="433" spans="1:35" ht="12.75" customHeight="1">
      <c r="A433" s="22"/>
      <c r="B433" s="22"/>
      <c r="C433" s="22"/>
      <c r="D433" s="134"/>
      <c r="E433" s="63"/>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row>
    <row r="434" spans="1:35" ht="12.75" customHeight="1">
      <c r="A434" s="22"/>
      <c r="B434" s="22"/>
      <c r="C434" s="22"/>
      <c r="D434" s="134"/>
      <c r="E434" s="63"/>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row>
    <row r="435" spans="1:35" ht="12.75" customHeight="1">
      <c r="A435" s="22"/>
      <c r="B435" s="22"/>
      <c r="C435" s="22"/>
      <c r="D435" s="134"/>
      <c r="E435" s="63"/>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row>
    <row r="436" spans="1:35" ht="12.75" customHeight="1">
      <c r="A436" s="22"/>
      <c r="B436" s="22"/>
      <c r="C436" s="22"/>
      <c r="D436" s="134"/>
      <c r="E436" s="63"/>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row>
    <row r="437" spans="1:35" ht="12.75" customHeight="1">
      <c r="A437" s="22"/>
      <c r="B437" s="22"/>
      <c r="C437" s="22"/>
      <c r="D437" s="134"/>
      <c r="E437" s="63"/>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row>
    <row r="438" spans="1:35" ht="12.75" customHeight="1">
      <c r="A438" s="22"/>
      <c r="B438" s="22"/>
      <c r="C438" s="22"/>
      <c r="D438" s="134"/>
      <c r="E438" s="63"/>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row>
    <row r="439" spans="1:35" ht="12.75" customHeight="1">
      <c r="A439" s="22"/>
      <c r="B439" s="22"/>
      <c r="C439" s="22"/>
      <c r="D439" s="134"/>
      <c r="E439" s="63"/>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row>
    <row r="440" spans="1:35" ht="12.75" customHeight="1">
      <c r="A440" s="22"/>
      <c r="B440" s="22"/>
      <c r="C440" s="22"/>
      <c r="D440" s="134"/>
      <c r="E440" s="63"/>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row>
    <row r="441" spans="1:35" ht="12.75" customHeight="1">
      <c r="A441" s="22"/>
      <c r="B441" s="22"/>
      <c r="C441" s="22"/>
      <c r="D441" s="134"/>
      <c r="E441" s="63"/>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row>
    <row r="442" spans="1:35" ht="12.75" customHeight="1">
      <c r="A442" s="22"/>
      <c r="B442" s="22"/>
      <c r="C442" s="22"/>
      <c r="D442" s="134"/>
      <c r="E442" s="63"/>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row>
    <row r="443" spans="1:35" ht="12.75" customHeight="1">
      <c r="A443" s="22"/>
      <c r="B443" s="22"/>
      <c r="C443" s="22"/>
      <c r="D443" s="134"/>
      <c r="E443" s="63"/>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row>
    <row r="444" spans="1:35" ht="12.75" customHeight="1">
      <c r="A444" s="22"/>
      <c r="B444" s="22"/>
      <c r="C444" s="22"/>
      <c r="D444" s="134"/>
      <c r="E444" s="63"/>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row>
    <row r="445" spans="1:35" ht="12.75" customHeight="1">
      <c r="A445" s="22"/>
      <c r="B445" s="22"/>
      <c r="C445" s="22"/>
      <c r="D445" s="134"/>
      <c r="E445" s="63"/>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row>
    <row r="446" spans="1:35" ht="12.75" customHeight="1">
      <c r="A446" s="22"/>
      <c r="B446" s="22"/>
      <c r="C446" s="22"/>
      <c r="D446" s="134"/>
      <c r="E446" s="63"/>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row>
    <row r="447" spans="1:35" ht="12.75" customHeight="1">
      <c r="A447" s="22"/>
      <c r="B447" s="22"/>
      <c r="C447" s="22"/>
      <c r="D447" s="134"/>
      <c r="E447" s="63"/>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row>
    <row r="448" spans="1:35" ht="12.75" customHeight="1">
      <c r="A448" s="22"/>
      <c r="B448" s="22"/>
      <c r="C448" s="22"/>
      <c r="D448" s="134"/>
      <c r="E448" s="63"/>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row>
    <row r="449" spans="1:35" ht="12.75" customHeight="1">
      <c r="A449" s="22"/>
      <c r="B449" s="22"/>
      <c r="C449" s="22"/>
      <c r="D449" s="134"/>
      <c r="E449" s="63"/>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row>
    <row r="450" spans="1:35" ht="12.75" customHeight="1">
      <c r="A450" s="22"/>
      <c r="B450" s="22"/>
      <c r="C450" s="22"/>
      <c r="D450" s="134"/>
      <c r="E450" s="63"/>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row>
    <row r="451" spans="1:35" ht="12.75" customHeight="1">
      <c r="A451" s="22"/>
      <c r="B451" s="22"/>
      <c r="C451" s="22"/>
      <c r="D451" s="134"/>
      <c r="E451" s="63"/>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row>
    <row r="452" spans="1:35" ht="12.75" customHeight="1">
      <c r="A452" s="22"/>
      <c r="B452" s="22"/>
      <c r="C452" s="22"/>
      <c r="D452" s="134"/>
      <c r="E452" s="63"/>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row>
    <row r="453" spans="1:35" ht="12.75" customHeight="1">
      <c r="A453" s="22"/>
      <c r="B453" s="22"/>
      <c r="C453" s="22"/>
      <c r="D453" s="134"/>
      <c r="E453" s="63"/>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row>
    <row r="454" spans="1:35" ht="12.75" customHeight="1">
      <c r="A454" s="22"/>
      <c r="B454" s="22"/>
      <c r="C454" s="22"/>
      <c r="D454" s="134"/>
      <c r="E454" s="63"/>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row>
    <row r="455" spans="1:35" ht="12.75" customHeight="1">
      <c r="A455" s="22"/>
      <c r="B455" s="22"/>
      <c r="C455" s="22"/>
      <c r="D455" s="134"/>
      <c r="E455" s="63"/>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row>
    <row r="456" spans="1:35" ht="12.75" customHeight="1">
      <c r="A456" s="22"/>
      <c r="B456" s="22"/>
      <c r="C456" s="22"/>
      <c r="D456" s="134"/>
      <c r="E456" s="63"/>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row>
    <row r="457" spans="1:35" ht="12.75" customHeight="1">
      <c r="A457" s="22"/>
      <c r="B457" s="22"/>
      <c r="C457" s="22"/>
      <c r="D457" s="134"/>
      <c r="E457" s="63"/>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row>
    <row r="458" spans="1:35" ht="12.75" customHeight="1">
      <c r="A458" s="22"/>
      <c r="B458" s="22"/>
      <c r="C458" s="22"/>
      <c r="D458" s="134"/>
      <c r="E458" s="63"/>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row>
    <row r="459" spans="1:35" ht="12.75" customHeight="1">
      <c r="A459" s="22"/>
      <c r="B459" s="22"/>
      <c r="C459" s="22"/>
      <c r="D459" s="134"/>
      <c r="E459" s="63"/>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row>
    <row r="460" spans="1:35" ht="12.75" customHeight="1">
      <c r="A460" s="22"/>
      <c r="B460" s="22"/>
      <c r="C460" s="22"/>
      <c r="D460" s="134"/>
      <c r="E460" s="63"/>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row>
    <row r="461" spans="1:35" ht="12.75" customHeight="1">
      <c r="A461" s="22"/>
      <c r="B461" s="22"/>
      <c r="C461" s="22"/>
      <c r="D461" s="134"/>
      <c r="E461" s="63"/>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row>
    <row r="462" spans="1:35" ht="12.75" customHeight="1">
      <c r="A462" s="22"/>
      <c r="B462" s="22"/>
      <c r="C462" s="22"/>
      <c r="D462" s="134"/>
      <c r="E462" s="63"/>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row>
    <row r="463" spans="1:35" ht="12.75" customHeight="1">
      <c r="A463" s="22"/>
      <c r="B463" s="22"/>
      <c r="C463" s="22"/>
      <c r="D463" s="134"/>
      <c r="E463" s="63"/>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row>
    <row r="464" spans="1:35" ht="12.75" customHeight="1">
      <c r="A464" s="22"/>
      <c r="B464" s="22"/>
      <c r="C464" s="22"/>
      <c r="D464" s="134"/>
      <c r="E464" s="63"/>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row>
    <row r="465" spans="1:35" ht="12.75" customHeight="1">
      <c r="A465" s="22"/>
      <c r="B465" s="22"/>
      <c r="C465" s="22"/>
      <c r="D465" s="134"/>
      <c r="E465" s="63"/>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row>
    <row r="466" spans="1:35" ht="12.75" customHeight="1">
      <c r="A466" s="22"/>
      <c r="B466" s="22"/>
      <c r="C466" s="22"/>
      <c r="D466" s="134"/>
      <c r="E466" s="63"/>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row>
    <row r="467" spans="1:35" ht="12.75" customHeight="1">
      <c r="A467" s="22"/>
      <c r="B467" s="22"/>
      <c r="C467" s="22"/>
      <c r="D467" s="134"/>
      <c r="E467" s="63"/>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row>
    <row r="468" spans="1:35" ht="12.75" customHeight="1">
      <c r="A468" s="22"/>
      <c r="B468" s="22"/>
      <c r="C468" s="22"/>
      <c r="D468" s="134"/>
      <c r="E468" s="63"/>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row>
    <row r="469" spans="1:35" ht="12.75" customHeight="1">
      <c r="A469" s="22"/>
      <c r="B469" s="22"/>
      <c r="C469" s="22"/>
      <c r="D469" s="134"/>
      <c r="E469" s="63"/>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row>
    <row r="470" spans="1:35" ht="12.75" customHeight="1">
      <c r="A470" s="22"/>
      <c r="B470" s="22"/>
      <c r="C470" s="22"/>
      <c r="D470" s="134"/>
      <c r="E470" s="63"/>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row>
    <row r="471" spans="1:35" ht="12.75" customHeight="1">
      <c r="A471" s="22"/>
      <c r="B471" s="22"/>
      <c r="C471" s="22"/>
      <c r="D471" s="134"/>
      <c r="E471" s="63"/>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row>
    <row r="472" spans="1:35" ht="12.75" customHeight="1">
      <c r="A472" s="22"/>
      <c r="B472" s="22"/>
      <c r="C472" s="22"/>
      <c r="D472" s="134"/>
      <c r="E472" s="63"/>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row>
    <row r="473" spans="1:35" ht="12.75" customHeight="1">
      <c r="A473" s="22"/>
      <c r="B473" s="22"/>
      <c r="C473" s="22"/>
      <c r="D473" s="134"/>
      <c r="E473" s="63"/>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row>
    <row r="474" spans="1:35" ht="12.75" customHeight="1">
      <c r="A474" s="22"/>
      <c r="B474" s="22"/>
      <c r="C474" s="22"/>
      <c r="D474" s="134"/>
      <c r="E474" s="63"/>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row>
    <row r="475" spans="1:35" ht="12.75" customHeight="1">
      <c r="A475" s="22"/>
      <c r="B475" s="22"/>
      <c r="C475" s="22"/>
      <c r="D475" s="134"/>
      <c r="E475" s="63"/>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row>
    <row r="476" spans="1:35" ht="12.75" customHeight="1">
      <c r="A476" s="22"/>
      <c r="B476" s="22"/>
      <c r="C476" s="22"/>
      <c r="D476" s="134"/>
      <c r="E476" s="63"/>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row>
    <row r="477" spans="1:35" ht="12.75" customHeight="1">
      <c r="A477" s="22"/>
      <c r="B477" s="22"/>
      <c r="C477" s="22"/>
      <c r="D477" s="134"/>
      <c r="E477" s="63"/>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row>
    <row r="478" spans="1:35" ht="12.75" customHeight="1">
      <c r="A478" s="22"/>
      <c r="B478" s="22"/>
      <c r="C478" s="22"/>
      <c r="D478" s="134"/>
      <c r="E478" s="63"/>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row>
    <row r="479" spans="1:35" ht="12.75" customHeight="1">
      <c r="A479" s="22"/>
      <c r="B479" s="22"/>
      <c r="C479" s="22"/>
      <c r="D479" s="134"/>
      <c r="E479" s="63"/>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row>
    <row r="480" spans="1:35" ht="12.75" customHeight="1">
      <c r="A480" s="22"/>
      <c r="B480" s="22"/>
      <c r="C480" s="22"/>
      <c r="D480" s="134"/>
      <c r="E480" s="63"/>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row>
    <row r="481" spans="1:35" ht="12.75" customHeight="1">
      <c r="A481" s="22"/>
      <c r="B481" s="22"/>
      <c r="C481" s="22"/>
      <c r="D481" s="134"/>
      <c r="E481" s="63"/>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row>
    <row r="482" spans="1:35" ht="12.75" customHeight="1">
      <c r="A482" s="22"/>
      <c r="B482" s="22"/>
      <c r="C482" s="22"/>
      <c r="D482" s="134"/>
      <c r="E482" s="63"/>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row>
    <row r="483" spans="1:35" ht="12.75" customHeight="1">
      <c r="A483" s="22"/>
      <c r="B483" s="22"/>
      <c r="C483" s="22"/>
      <c r="D483" s="134"/>
      <c r="E483" s="63"/>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row>
    <row r="484" spans="1:35" ht="12.75" customHeight="1">
      <c r="A484" s="22"/>
      <c r="B484" s="22"/>
      <c r="C484" s="22"/>
      <c r="D484" s="134"/>
      <c r="E484" s="63"/>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row>
    <row r="485" spans="1:35" ht="12.75" customHeight="1">
      <c r="A485" s="22"/>
      <c r="B485" s="22"/>
      <c r="C485" s="22"/>
      <c r="D485" s="134"/>
      <c r="E485" s="63"/>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row>
    <row r="486" spans="1:35" ht="12.75" customHeight="1">
      <c r="A486" s="22"/>
      <c r="B486" s="22"/>
      <c r="C486" s="22"/>
      <c r="D486" s="134"/>
      <c r="E486" s="63"/>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row>
    <row r="487" spans="1:35" ht="12.75" customHeight="1">
      <c r="A487" s="22"/>
      <c r="B487" s="22"/>
      <c r="C487" s="22"/>
      <c r="D487" s="134"/>
      <c r="E487" s="63"/>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row>
    <row r="488" spans="1:35" ht="12.75" customHeight="1">
      <c r="A488" s="22"/>
      <c r="B488" s="22"/>
      <c r="C488" s="22"/>
      <c r="D488" s="134"/>
      <c r="E488" s="63"/>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row>
    <row r="489" spans="1:35" ht="12.75" customHeight="1">
      <c r="A489" s="22"/>
      <c r="B489" s="22"/>
      <c r="C489" s="22"/>
      <c r="D489" s="134"/>
      <c r="E489" s="63"/>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row>
    <row r="490" spans="1:35" ht="12.75" customHeight="1">
      <c r="A490" s="22"/>
      <c r="B490" s="22"/>
      <c r="C490" s="22"/>
      <c r="D490" s="134"/>
      <c r="E490" s="63"/>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row>
    <row r="491" spans="1:35" ht="12.75" customHeight="1">
      <c r="A491" s="22"/>
      <c r="B491" s="22"/>
      <c r="C491" s="22"/>
      <c r="D491" s="134"/>
      <c r="E491" s="63"/>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row>
    <row r="492" spans="1:35" ht="12.75" customHeight="1">
      <c r="A492" s="22"/>
      <c r="B492" s="22"/>
      <c r="C492" s="22"/>
      <c r="D492" s="134"/>
      <c r="E492" s="63"/>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row>
    <row r="493" spans="1:35" ht="12.75" customHeight="1">
      <c r="A493" s="22"/>
      <c r="B493" s="22"/>
      <c r="C493" s="22"/>
      <c r="D493" s="134"/>
      <c r="E493" s="63"/>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row>
    <row r="494" spans="1:35" ht="12.75" customHeight="1">
      <c r="A494" s="22"/>
      <c r="B494" s="22"/>
      <c r="C494" s="22"/>
      <c r="D494" s="134"/>
      <c r="E494" s="63"/>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row>
    <row r="495" spans="1:35" ht="12.75" customHeight="1">
      <c r="A495" s="22"/>
      <c r="B495" s="22"/>
      <c r="C495" s="22"/>
      <c r="D495" s="134"/>
      <c r="E495" s="63"/>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row>
    <row r="496" spans="1:35" ht="12.75" customHeight="1">
      <c r="A496" s="22"/>
      <c r="B496" s="22"/>
      <c r="C496" s="22"/>
      <c r="D496" s="134"/>
      <c r="E496" s="63"/>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row>
    <row r="497" spans="1:35" ht="12.75" customHeight="1">
      <c r="A497" s="22"/>
      <c r="B497" s="22"/>
      <c r="C497" s="22"/>
      <c r="D497" s="134"/>
      <c r="E497" s="63"/>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row>
    <row r="498" spans="1:35" ht="12.75" customHeight="1">
      <c r="A498" s="22"/>
      <c r="B498" s="22"/>
      <c r="C498" s="22"/>
      <c r="D498" s="134"/>
      <c r="E498" s="63"/>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row>
    <row r="499" spans="1:35" ht="12.75" customHeight="1">
      <c r="A499" s="22"/>
      <c r="B499" s="22"/>
      <c r="C499" s="22"/>
      <c r="D499" s="134"/>
      <c r="E499" s="63"/>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row>
    <row r="500" spans="1:35" ht="12.75" customHeight="1">
      <c r="A500" s="22"/>
      <c r="B500" s="22"/>
      <c r="C500" s="22"/>
      <c r="D500" s="134"/>
      <c r="E500" s="63"/>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row>
    <row r="501" spans="1:35" ht="12.75" customHeight="1">
      <c r="A501" s="22"/>
      <c r="B501" s="22"/>
      <c r="C501" s="22"/>
      <c r="D501" s="134"/>
      <c r="E501" s="63"/>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row>
    <row r="502" spans="1:35" ht="12.75" customHeight="1">
      <c r="A502" s="22"/>
      <c r="B502" s="22"/>
      <c r="C502" s="22"/>
      <c r="D502" s="134"/>
      <c r="E502" s="63"/>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row>
    <row r="503" spans="1:35" ht="12.75" customHeight="1">
      <c r="A503" s="22"/>
      <c r="B503" s="22"/>
      <c r="C503" s="22"/>
      <c r="D503" s="134"/>
      <c r="E503" s="63"/>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row>
    <row r="504" spans="1:35" ht="12.75" customHeight="1">
      <c r="A504" s="22"/>
      <c r="B504" s="22"/>
      <c r="C504" s="22"/>
      <c r="D504" s="134"/>
      <c r="E504" s="63"/>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row>
    <row r="505" spans="1:35" ht="12.75" customHeight="1">
      <c r="A505" s="22"/>
      <c r="B505" s="22"/>
      <c r="C505" s="22"/>
      <c r="D505" s="134"/>
      <c r="E505" s="63"/>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row>
    <row r="506" spans="1:35" ht="12.75" customHeight="1">
      <c r="A506" s="22"/>
      <c r="B506" s="22"/>
      <c r="C506" s="22"/>
      <c r="D506" s="134"/>
      <c r="E506" s="63"/>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row>
    <row r="507" spans="1:35" ht="12.75" customHeight="1">
      <c r="A507" s="22"/>
      <c r="B507" s="22"/>
      <c r="C507" s="22"/>
      <c r="D507" s="134"/>
      <c r="E507" s="63"/>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row>
    <row r="508" spans="1:35" ht="12.75" customHeight="1">
      <c r="A508" s="22"/>
      <c r="B508" s="22"/>
      <c r="C508" s="22"/>
      <c r="D508" s="134"/>
      <c r="E508" s="63"/>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row>
    <row r="509" spans="1:35" ht="12.75" customHeight="1">
      <c r="A509" s="22"/>
      <c r="B509" s="22"/>
      <c r="C509" s="22"/>
      <c r="D509" s="134"/>
      <c r="E509" s="63"/>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row>
    <row r="510" spans="1:35" ht="12.75" customHeight="1">
      <c r="A510" s="22"/>
      <c r="B510" s="22"/>
      <c r="C510" s="22"/>
      <c r="D510" s="134"/>
      <c r="E510" s="63"/>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row>
    <row r="511" spans="1:35" ht="12.75" customHeight="1">
      <c r="A511" s="22"/>
      <c r="B511" s="22"/>
      <c r="C511" s="22"/>
      <c r="D511" s="134"/>
      <c r="E511" s="63"/>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row>
    <row r="512" spans="1:35" ht="12.75" customHeight="1">
      <c r="A512" s="22"/>
      <c r="B512" s="22"/>
      <c r="C512" s="22"/>
      <c r="D512" s="134"/>
      <c r="E512" s="63"/>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row>
    <row r="513" spans="1:35" ht="12.75" customHeight="1">
      <c r="A513" s="22"/>
      <c r="B513" s="22"/>
      <c r="C513" s="22"/>
      <c r="D513" s="134"/>
      <c r="E513" s="63"/>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row>
    <row r="514" spans="1:35" ht="12.75" customHeight="1">
      <c r="A514" s="22"/>
      <c r="B514" s="22"/>
      <c r="C514" s="22"/>
      <c r="D514" s="134"/>
      <c r="E514" s="63"/>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row>
    <row r="515" spans="1:35" ht="12.75" customHeight="1">
      <c r="A515" s="22"/>
      <c r="B515" s="22"/>
      <c r="C515" s="22"/>
      <c r="D515" s="134"/>
      <c r="E515" s="63"/>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row>
    <row r="516" spans="1:35" ht="12.75" customHeight="1">
      <c r="A516" s="22"/>
      <c r="B516" s="22"/>
      <c r="C516" s="22"/>
      <c r="D516" s="134"/>
      <c r="E516" s="63"/>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row>
    <row r="517" spans="1:35" ht="12.75" customHeight="1">
      <c r="A517" s="22"/>
      <c r="B517" s="22"/>
      <c r="C517" s="22"/>
      <c r="D517" s="134"/>
      <c r="E517" s="63"/>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row>
    <row r="518" spans="1:35" ht="12.75" customHeight="1">
      <c r="A518" s="22"/>
      <c r="B518" s="22"/>
      <c r="C518" s="22"/>
      <c r="D518" s="134"/>
      <c r="E518" s="63"/>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row>
    <row r="519" spans="1:35" ht="12.75" customHeight="1">
      <c r="A519" s="22"/>
      <c r="B519" s="22"/>
      <c r="C519" s="22"/>
      <c r="D519" s="134"/>
      <c r="E519" s="63"/>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row>
    <row r="520" spans="1:35" ht="12.75" customHeight="1">
      <c r="A520" s="22"/>
      <c r="B520" s="22"/>
      <c r="C520" s="22"/>
      <c r="D520" s="134"/>
      <c r="E520" s="63"/>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row>
    <row r="521" spans="1:35" ht="12.75" customHeight="1">
      <c r="A521" s="22"/>
      <c r="B521" s="22"/>
      <c r="C521" s="22"/>
      <c r="D521" s="134"/>
      <c r="E521" s="63"/>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row>
    <row r="522" spans="1:35" ht="12.75" customHeight="1">
      <c r="A522" s="22"/>
      <c r="B522" s="22"/>
      <c r="C522" s="22"/>
      <c r="D522" s="134"/>
      <c r="E522" s="63"/>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row>
    <row r="523" spans="1:35" ht="12.75" customHeight="1">
      <c r="A523" s="22"/>
      <c r="B523" s="22"/>
      <c r="C523" s="22"/>
      <c r="D523" s="134"/>
      <c r="E523" s="63"/>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row>
    <row r="524" spans="1:35" ht="12.75" customHeight="1">
      <c r="A524" s="22"/>
      <c r="B524" s="22"/>
      <c r="C524" s="22"/>
      <c r="D524" s="134"/>
      <c r="E524" s="63"/>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row>
    <row r="525" spans="1:35" ht="12.75" customHeight="1">
      <c r="A525" s="22"/>
      <c r="B525" s="22"/>
      <c r="C525" s="22"/>
      <c r="D525" s="134"/>
      <c r="E525" s="63"/>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row>
    <row r="526" spans="1:35" ht="12.75" customHeight="1">
      <c r="A526" s="22"/>
      <c r="B526" s="22"/>
      <c r="C526" s="22"/>
      <c r="D526" s="134"/>
      <c r="E526" s="63"/>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row>
    <row r="527" spans="1:35" ht="12.75" customHeight="1">
      <c r="A527" s="22"/>
      <c r="B527" s="22"/>
      <c r="C527" s="22"/>
      <c r="D527" s="134"/>
      <c r="E527" s="63"/>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row>
    <row r="528" spans="1:35" ht="12.75" customHeight="1">
      <c r="A528" s="22"/>
      <c r="B528" s="22"/>
      <c r="C528" s="22"/>
      <c r="D528" s="134"/>
      <c r="E528" s="63"/>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row>
    <row r="529" spans="1:35" ht="12.75" customHeight="1">
      <c r="A529" s="22"/>
      <c r="B529" s="22"/>
      <c r="C529" s="22"/>
      <c r="D529" s="134"/>
      <c r="E529" s="63"/>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row>
    <row r="530" spans="1:35" ht="12.75" customHeight="1">
      <c r="A530" s="22"/>
      <c r="B530" s="22"/>
      <c r="C530" s="22"/>
      <c r="D530" s="134"/>
      <c r="E530" s="63"/>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row>
    <row r="531" spans="1:35" ht="12.75" customHeight="1">
      <c r="A531" s="22"/>
      <c r="B531" s="22"/>
      <c r="C531" s="22"/>
      <c r="D531" s="134"/>
      <c r="E531" s="63"/>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row>
    <row r="532" spans="1:35" ht="12.75" customHeight="1">
      <c r="A532" s="22"/>
      <c r="B532" s="22"/>
      <c r="C532" s="22"/>
      <c r="D532" s="134"/>
      <c r="E532" s="63"/>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row>
    <row r="533" spans="1:35" ht="12.75" customHeight="1">
      <c r="A533" s="22"/>
      <c r="B533" s="22"/>
      <c r="C533" s="22"/>
      <c r="D533" s="134"/>
      <c r="E533" s="63"/>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row>
    <row r="534" spans="1:35" ht="12.75" customHeight="1">
      <c r="A534" s="22"/>
      <c r="B534" s="22"/>
      <c r="C534" s="22"/>
      <c r="D534" s="134"/>
      <c r="E534" s="63"/>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row>
    <row r="535" spans="1:35" ht="12.75" customHeight="1">
      <c r="A535" s="22"/>
      <c r="B535" s="22"/>
      <c r="C535" s="22"/>
      <c r="D535" s="134"/>
      <c r="E535" s="63"/>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row>
    <row r="536" spans="1:35" ht="12.75" customHeight="1">
      <c r="A536" s="22"/>
      <c r="B536" s="22"/>
      <c r="C536" s="22"/>
      <c r="D536" s="134"/>
      <c r="E536" s="63"/>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row>
    <row r="537" spans="1:35" ht="12.75" customHeight="1">
      <c r="A537" s="22"/>
      <c r="B537" s="22"/>
      <c r="C537" s="22"/>
      <c r="D537" s="134"/>
      <c r="E537" s="63"/>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row>
    <row r="538" spans="1:35" ht="12.75" customHeight="1">
      <c r="A538" s="22"/>
      <c r="B538" s="22"/>
      <c r="C538" s="22"/>
      <c r="D538" s="134"/>
      <c r="E538" s="63"/>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row>
    <row r="539" spans="1:35" ht="12.75" customHeight="1">
      <c r="A539" s="22"/>
      <c r="B539" s="22"/>
      <c r="C539" s="22"/>
      <c r="D539" s="134"/>
      <c r="E539" s="63"/>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row>
    <row r="540" spans="1:35" ht="12.75" customHeight="1">
      <c r="A540" s="22"/>
      <c r="B540" s="22"/>
      <c r="C540" s="22"/>
      <c r="D540" s="134"/>
      <c r="E540" s="63"/>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row>
    <row r="541" spans="1:35" ht="12.75" customHeight="1">
      <c r="A541" s="22"/>
      <c r="B541" s="22"/>
      <c r="C541" s="22"/>
      <c r="D541" s="134"/>
      <c r="E541" s="63"/>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row>
    <row r="542" spans="1:35" ht="12.75" customHeight="1">
      <c r="A542" s="22"/>
      <c r="B542" s="22"/>
      <c r="C542" s="22"/>
      <c r="D542" s="134"/>
      <c r="E542" s="63"/>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row>
    <row r="543" spans="1:35" ht="12.75" customHeight="1">
      <c r="A543" s="22"/>
      <c r="B543" s="22"/>
      <c r="C543" s="22"/>
      <c r="D543" s="134"/>
      <c r="E543" s="63"/>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row>
    <row r="544" spans="1:35" ht="12.75" customHeight="1">
      <c r="A544" s="22"/>
      <c r="B544" s="22"/>
      <c r="C544" s="22"/>
      <c r="D544" s="134"/>
      <c r="E544" s="63"/>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row>
    <row r="545" spans="1:35" ht="12.75" customHeight="1">
      <c r="A545" s="22"/>
      <c r="B545" s="22"/>
      <c r="C545" s="22"/>
      <c r="D545" s="134"/>
      <c r="E545" s="63"/>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row>
    <row r="546" spans="1:35" ht="12.75" customHeight="1">
      <c r="A546" s="22"/>
      <c r="B546" s="22"/>
      <c r="C546" s="22"/>
      <c r="D546" s="134"/>
      <c r="E546" s="63"/>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row>
    <row r="547" spans="1:35" ht="12.75" customHeight="1">
      <c r="A547" s="22"/>
      <c r="B547" s="22"/>
      <c r="C547" s="22"/>
      <c r="D547" s="134"/>
      <c r="E547" s="63"/>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row>
    <row r="548" spans="1:35" ht="12.75" customHeight="1">
      <c r="A548" s="22"/>
      <c r="B548" s="22"/>
      <c r="C548" s="22"/>
      <c r="D548" s="134"/>
      <c r="E548" s="63"/>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row>
    <row r="549" spans="1:35" ht="12.75" customHeight="1">
      <c r="A549" s="22"/>
      <c r="B549" s="22"/>
      <c r="C549" s="22"/>
      <c r="D549" s="134"/>
      <c r="E549" s="63"/>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row>
    <row r="550" spans="1:35" ht="12.75" customHeight="1">
      <c r="A550" s="22"/>
      <c r="B550" s="22"/>
      <c r="C550" s="22"/>
      <c r="D550" s="134"/>
      <c r="E550" s="63"/>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row>
    <row r="551" spans="1:35" ht="12.75" customHeight="1">
      <c r="A551" s="22"/>
      <c r="B551" s="22"/>
      <c r="C551" s="22"/>
      <c r="D551" s="134"/>
      <c r="E551" s="63"/>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row>
    <row r="552" spans="1:35" ht="12.75" customHeight="1">
      <c r="A552" s="22"/>
      <c r="B552" s="22"/>
      <c r="C552" s="22"/>
      <c r="D552" s="134"/>
      <c r="E552" s="63"/>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row>
    <row r="553" spans="1:35" ht="12.75" customHeight="1">
      <c r="A553" s="22"/>
      <c r="B553" s="22"/>
      <c r="C553" s="22"/>
      <c r="D553" s="134"/>
      <c r="E553" s="63"/>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row>
    <row r="554" spans="1:35" ht="12.75" customHeight="1">
      <c r="A554" s="22"/>
      <c r="B554" s="22"/>
      <c r="C554" s="22"/>
      <c r="D554" s="134"/>
      <c r="E554" s="63"/>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row>
    <row r="555" spans="1:35" ht="12.75" customHeight="1">
      <c r="A555" s="22"/>
      <c r="B555" s="22"/>
      <c r="C555" s="22"/>
      <c r="D555" s="134"/>
      <c r="E555" s="63"/>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row>
    <row r="556" spans="1:35" ht="12.75" customHeight="1">
      <c r="A556" s="22"/>
      <c r="B556" s="22"/>
      <c r="C556" s="22"/>
      <c r="D556" s="134"/>
      <c r="E556" s="63"/>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row>
    <row r="557" spans="1:35" ht="12.75" customHeight="1">
      <c r="A557" s="22"/>
      <c r="B557" s="22"/>
      <c r="C557" s="22"/>
      <c r="D557" s="134"/>
      <c r="E557" s="63"/>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row>
    <row r="558" spans="1:35" ht="12.75" customHeight="1">
      <c r="A558" s="22"/>
      <c r="B558" s="22"/>
      <c r="C558" s="22"/>
      <c r="D558" s="134"/>
      <c r="E558" s="63"/>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row>
    <row r="559" spans="1:35" ht="12.75" customHeight="1">
      <c r="A559" s="22"/>
      <c r="B559" s="22"/>
      <c r="C559" s="22"/>
      <c r="D559" s="134"/>
      <c r="E559" s="63"/>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row>
    <row r="560" spans="1:35" ht="12.75" customHeight="1">
      <c r="A560" s="22"/>
      <c r="B560" s="22"/>
      <c r="C560" s="22"/>
      <c r="D560" s="134"/>
      <c r="E560" s="63"/>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row>
    <row r="561" spans="1:35" ht="12.75" customHeight="1">
      <c r="A561" s="22"/>
      <c r="B561" s="22"/>
      <c r="C561" s="22"/>
      <c r="D561" s="134"/>
      <c r="E561" s="63"/>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row>
    <row r="562" spans="1:35" ht="12.75" customHeight="1">
      <c r="A562" s="22"/>
      <c r="B562" s="22"/>
      <c r="C562" s="22"/>
      <c r="D562" s="134"/>
      <c r="E562" s="63"/>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row>
    <row r="563" spans="1:35" ht="12.75" customHeight="1">
      <c r="A563" s="22"/>
      <c r="B563" s="22"/>
      <c r="C563" s="22"/>
      <c r="D563" s="134"/>
      <c r="E563" s="63"/>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row>
    <row r="564" spans="1:35" ht="12.75" customHeight="1">
      <c r="A564" s="22"/>
      <c r="B564" s="22"/>
      <c r="C564" s="22"/>
      <c r="D564" s="134"/>
      <c r="E564" s="63"/>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row>
    <row r="565" spans="1:35" ht="12.75" customHeight="1">
      <c r="A565" s="22"/>
      <c r="B565" s="22"/>
      <c r="C565" s="22"/>
      <c r="D565" s="134"/>
      <c r="E565" s="63"/>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row>
    <row r="566" spans="1:35" ht="12.75" customHeight="1">
      <c r="A566" s="22"/>
      <c r="B566" s="22"/>
      <c r="C566" s="22"/>
      <c r="D566" s="134"/>
      <c r="E566" s="63"/>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row>
    <row r="567" spans="1:35" ht="12.75" customHeight="1">
      <c r="A567" s="22"/>
      <c r="B567" s="22"/>
      <c r="C567" s="22"/>
      <c r="D567" s="134"/>
      <c r="E567" s="63"/>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row>
    <row r="568" spans="1:35" ht="12.75" customHeight="1">
      <c r="A568" s="22"/>
      <c r="B568" s="22"/>
      <c r="C568" s="22"/>
      <c r="D568" s="134"/>
      <c r="E568" s="63"/>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row>
    <row r="569" spans="1:35" ht="12.75" customHeight="1">
      <c r="A569" s="22"/>
      <c r="B569" s="22"/>
      <c r="C569" s="22"/>
      <c r="D569" s="134"/>
      <c r="E569" s="63"/>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row>
    <row r="570" spans="1:35" ht="12.75" customHeight="1">
      <c r="A570" s="22"/>
      <c r="B570" s="22"/>
      <c r="C570" s="22"/>
      <c r="D570" s="134"/>
      <c r="E570" s="63"/>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row>
    <row r="571" spans="1:35" ht="12.75" customHeight="1">
      <c r="A571" s="22"/>
      <c r="B571" s="22"/>
      <c r="C571" s="22"/>
      <c r="D571" s="134"/>
      <c r="E571" s="63"/>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row>
    <row r="572" spans="1:35" ht="12.75" customHeight="1">
      <c r="A572" s="22"/>
      <c r="B572" s="22"/>
      <c r="C572" s="22"/>
      <c r="D572" s="134"/>
      <c r="E572" s="63"/>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row>
    <row r="573" spans="1:35" ht="12.75" customHeight="1">
      <c r="A573" s="22"/>
      <c r="B573" s="22"/>
      <c r="C573" s="22"/>
      <c r="D573" s="134"/>
      <c r="E573" s="63"/>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row>
    <row r="574" spans="1:35" ht="12.75" customHeight="1">
      <c r="A574" s="22"/>
      <c r="B574" s="22"/>
      <c r="C574" s="22"/>
      <c r="D574" s="134"/>
      <c r="E574" s="63"/>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row>
    <row r="575" spans="1:35" ht="12.75" customHeight="1">
      <c r="A575" s="22"/>
      <c r="B575" s="22"/>
      <c r="C575" s="22"/>
      <c r="D575" s="134"/>
      <c r="E575" s="63"/>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row>
    <row r="576" spans="1:35" ht="12.75" customHeight="1">
      <c r="A576" s="22"/>
      <c r="B576" s="22"/>
      <c r="C576" s="22"/>
      <c r="D576" s="134"/>
      <c r="E576" s="63"/>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row>
    <row r="577" spans="1:35" ht="12.75" customHeight="1">
      <c r="A577" s="22"/>
      <c r="B577" s="22"/>
      <c r="C577" s="22"/>
      <c r="D577" s="134"/>
      <c r="E577" s="63"/>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row>
    <row r="578" spans="1:35" ht="12.75" customHeight="1">
      <c r="A578" s="22"/>
      <c r="B578" s="22"/>
      <c r="C578" s="22"/>
      <c r="D578" s="134"/>
      <c r="E578" s="63"/>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row>
    <row r="579" spans="1:35" ht="12.75" customHeight="1">
      <c r="A579" s="22"/>
      <c r="B579" s="22"/>
      <c r="C579" s="22"/>
      <c r="D579" s="134"/>
      <c r="E579" s="63"/>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row>
    <row r="580" spans="1:35" ht="12.75" customHeight="1">
      <c r="A580" s="22"/>
      <c r="B580" s="22"/>
      <c r="C580" s="22"/>
      <c r="D580" s="134"/>
      <c r="E580" s="63"/>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row>
    <row r="581" spans="1:35" ht="12.75" customHeight="1">
      <c r="A581" s="22"/>
      <c r="B581" s="22"/>
      <c r="C581" s="22"/>
      <c r="D581" s="134"/>
      <c r="E581" s="63"/>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row>
    <row r="582" spans="1:35" ht="12.75" customHeight="1">
      <c r="A582" s="22"/>
      <c r="B582" s="22"/>
      <c r="C582" s="22"/>
      <c r="D582" s="134"/>
      <c r="E582" s="63"/>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row>
    <row r="583" spans="1:35" ht="12.75" customHeight="1">
      <c r="A583" s="22"/>
      <c r="B583" s="22"/>
      <c r="C583" s="22"/>
      <c r="D583" s="134"/>
      <c r="E583" s="63"/>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row>
    <row r="584" spans="1:35" ht="12.75" customHeight="1">
      <c r="A584" s="22"/>
      <c r="B584" s="22"/>
      <c r="C584" s="22"/>
      <c r="D584" s="134"/>
      <c r="E584" s="63"/>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row>
    <row r="585" spans="1:35" ht="12.75" customHeight="1">
      <c r="A585" s="22"/>
      <c r="B585" s="22"/>
      <c r="C585" s="22"/>
      <c r="D585" s="134"/>
      <c r="E585" s="63"/>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row>
    <row r="586" spans="1:35" ht="12.75" customHeight="1">
      <c r="A586" s="22"/>
      <c r="B586" s="22"/>
      <c r="C586" s="22"/>
      <c r="D586" s="134"/>
      <c r="E586" s="63"/>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row>
    <row r="587" spans="1:35" ht="12.75" customHeight="1">
      <c r="A587" s="22"/>
      <c r="B587" s="22"/>
      <c r="C587" s="22"/>
      <c r="D587" s="134"/>
      <c r="E587" s="63"/>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row>
    <row r="588" spans="1:35" ht="12.75" customHeight="1">
      <c r="A588" s="22"/>
      <c r="B588" s="22"/>
      <c r="C588" s="22"/>
      <c r="D588" s="134"/>
      <c r="E588" s="63"/>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row>
    <row r="589" spans="1:35" ht="12.75" customHeight="1">
      <c r="A589" s="22"/>
      <c r="B589" s="22"/>
      <c r="C589" s="22"/>
      <c r="D589" s="134"/>
      <c r="E589" s="63"/>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row>
    <row r="590" spans="1:35" ht="12.75" customHeight="1">
      <c r="A590" s="22"/>
      <c r="B590" s="22"/>
      <c r="C590" s="22"/>
      <c r="D590" s="134"/>
      <c r="E590" s="63"/>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row>
    <row r="591" spans="1:35" ht="12.75" customHeight="1">
      <c r="A591" s="22"/>
      <c r="B591" s="22"/>
      <c r="C591" s="22"/>
      <c r="D591" s="134"/>
      <c r="E591" s="63"/>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row>
    <row r="592" spans="1:35" ht="12.75" customHeight="1">
      <c r="A592" s="22"/>
      <c r="B592" s="22"/>
      <c r="C592" s="22"/>
      <c r="D592" s="134"/>
      <c r="E592" s="63"/>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row>
    <row r="593" spans="1:35" ht="12.75" customHeight="1">
      <c r="A593" s="22"/>
      <c r="B593" s="22"/>
      <c r="C593" s="22"/>
      <c r="D593" s="134"/>
      <c r="E593" s="63"/>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row>
    <row r="594" spans="1:35" ht="12.75" customHeight="1">
      <c r="A594" s="22"/>
      <c r="B594" s="22"/>
      <c r="C594" s="22"/>
      <c r="D594" s="134"/>
      <c r="E594" s="63"/>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row>
    <row r="595" spans="1:35" ht="12.75" customHeight="1">
      <c r="A595" s="22"/>
      <c r="B595" s="22"/>
      <c r="C595" s="22"/>
      <c r="D595" s="134"/>
      <c r="E595" s="63"/>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row>
    <row r="596" spans="1:35" ht="12.75" customHeight="1">
      <c r="A596" s="22"/>
      <c r="B596" s="22"/>
      <c r="C596" s="22"/>
      <c r="D596" s="134"/>
      <c r="E596" s="63"/>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row>
    <row r="597" spans="1:35" ht="12.75" customHeight="1">
      <c r="A597" s="22"/>
      <c r="B597" s="22"/>
      <c r="C597" s="22"/>
      <c r="D597" s="134"/>
      <c r="E597" s="63"/>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row>
    <row r="598" spans="1:35" ht="12.75" customHeight="1">
      <c r="A598" s="22"/>
      <c r="B598" s="22"/>
      <c r="C598" s="22"/>
      <c r="D598" s="134"/>
      <c r="E598" s="63"/>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row>
    <row r="599" spans="1:35" ht="12.75" customHeight="1">
      <c r="A599" s="22"/>
      <c r="B599" s="22"/>
      <c r="C599" s="22"/>
      <c r="D599" s="134"/>
      <c r="E599" s="63"/>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row>
    <row r="600" spans="1:35" ht="12.75" customHeight="1">
      <c r="A600" s="22"/>
      <c r="B600" s="22"/>
      <c r="C600" s="22"/>
      <c r="D600" s="134"/>
      <c r="E600" s="63"/>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row>
    <row r="601" spans="1:35" ht="12.75" customHeight="1">
      <c r="A601" s="22"/>
      <c r="B601" s="22"/>
      <c r="C601" s="22"/>
      <c r="D601" s="134"/>
      <c r="E601" s="63"/>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row>
    <row r="602" spans="1:35" ht="12.75" customHeight="1">
      <c r="A602" s="22"/>
      <c r="B602" s="22"/>
      <c r="C602" s="22"/>
      <c r="D602" s="134"/>
      <c r="E602" s="63"/>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row>
    <row r="603" spans="1:35" ht="12.75" customHeight="1">
      <c r="A603" s="22"/>
      <c r="B603" s="22"/>
      <c r="C603" s="22"/>
      <c r="D603" s="134"/>
      <c r="E603" s="63"/>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row>
    <row r="604" spans="1:35" ht="12.75" customHeight="1">
      <c r="A604" s="22"/>
      <c r="B604" s="22"/>
      <c r="C604" s="22"/>
      <c r="D604" s="134"/>
      <c r="E604" s="63"/>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row>
    <row r="605" spans="1:35" ht="12.75" customHeight="1">
      <c r="A605" s="22"/>
      <c r="B605" s="22"/>
      <c r="C605" s="22"/>
      <c r="D605" s="134"/>
      <c r="E605" s="63"/>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row>
    <row r="606" spans="1:35" ht="12.75" customHeight="1">
      <c r="A606" s="22"/>
      <c r="B606" s="22"/>
      <c r="C606" s="22"/>
      <c r="D606" s="134"/>
      <c r="E606" s="63"/>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row>
    <row r="607" spans="1:35" ht="12.75" customHeight="1">
      <c r="A607" s="22"/>
      <c r="B607" s="22"/>
      <c r="C607" s="22"/>
      <c r="D607" s="134"/>
      <c r="E607" s="63"/>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row>
    <row r="608" spans="1:35" ht="12.75" customHeight="1">
      <c r="A608" s="22"/>
      <c r="B608" s="22"/>
      <c r="C608" s="22"/>
      <c r="D608" s="134"/>
      <c r="E608" s="63"/>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row>
    <row r="609" spans="1:35" ht="12.75" customHeight="1">
      <c r="A609" s="22"/>
      <c r="B609" s="22"/>
      <c r="C609" s="22"/>
      <c r="D609" s="134"/>
      <c r="E609" s="63"/>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row>
    <row r="610" spans="1:35" ht="12.75" customHeight="1">
      <c r="A610" s="22"/>
      <c r="B610" s="22"/>
      <c r="C610" s="22"/>
      <c r="D610" s="134"/>
      <c r="E610" s="63"/>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row>
    <row r="611" spans="1:35" ht="12.75" customHeight="1">
      <c r="A611" s="22"/>
      <c r="B611" s="22"/>
      <c r="C611" s="22"/>
      <c r="D611" s="134"/>
      <c r="E611" s="63"/>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row>
    <row r="612" spans="1:35" ht="12.75" customHeight="1">
      <c r="A612" s="22"/>
      <c r="B612" s="22"/>
      <c r="C612" s="22"/>
      <c r="D612" s="134"/>
      <c r="E612" s="63"/>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row>
    <row r="613" spans="1:35" ht="12.75" customHeight="1">
      <c r="A613" s="22"/>
      <c r="B613" s="22"/>
      <c r="C613" s="22"/>
      <c r="D613" s="134"/>
      <c r="E613" s="63"/>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row>
    <row r="614" spans="1:35" ht="12.75" customHeight="1">
      <c r="A614" s="22"/>
      <c r="B614" s="22"/>
      <c r="C614" s="22"/>
      <c r="D614" s="134"/>
      <c r="E614" s="63"/>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row>
    <row r="615" spans="1:35" ht="12.75" customHeight="1">
      <c r="A615" s="22"/>
      <c r="B615" s="22"/>
      <c r="C615" s="22"/>
      <c r="D615" s="134"/>
      <c r="E615" s="63"/>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row>
    <row r="616" spans="1:35" ht="12.75" customHeight="1">
      <c r="A616" s="22"/>
      <c r="B616" s="22"/>
      <c r="C616" s="22"/>
      <c r="D616" s="134"/>
      <c r="E616" s="63"/>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row>
    <row r="617" spans="1:35" ht="12.75" customHeight="1">
      <c r="A617" s="22"/>
      <c r="B617" s="22"/>
      <c r="C617" s="22"/>
      <c r="D617" s="134"/>
      <c r="E617" s="63"/>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row>
    <row r="618" spans="1:35" ht="12.75" customHeight="1">
      <c r="A618" s="22"/>
      <c r="B618" s="22"/>
      <c r="C618" s="22"/>
      <c r="D618" s="134"/>
      <c r="E618" s="63"/>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row>
    <row r="619" spans="1:35" ht="12.75" customHeight="1">
      <c r="A619" s="22"/>
      <c r="B619" s="22"/>
      <c r="C619" s="22"/>
      <c r="D619" s="134"/>
      <c r="E619" s="63"/>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row>
    <row r="620" spans="1:35" ht="12.75" customHeight="1">
      <c r="A620" s="22"/>
      <c r="B620" s="22"/>
      <c r="C620" s="22"/>
      <c r="D620" s="134"/>
      <c r="E620" s="63"/>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row>
    <row r="621" spans="1:35" ht="12.75" customHeight="1">
      <c r="A621" s="22"/>
      <c r="B621" s="22"/>
      <c r="C621" s="22"/>
      <c r="D621" s="134"/>
      <c r="E621" s="63"/>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row>
    <row r="622" spans="1:35" ht="12.75" customHeight="1">
      <c r="A622" s="22"/>
      <c r="B622" s="22"/>
      <c r="C622" s="22"/>
      <c r="D622" s="134"/>
      <c r="E622" s="63"/>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row>
    <row r="623" spans="1:35" ht="12.75" customHeight="1">
      <c r="A623" s="22"/>
      <c r="B623" s="22"/>
      <c r="C623" s="22"/>
      <c r="D623" s="134"/>
      <c r="E623" s="63"/>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row>
    <row r="624" spans="1:35" ht="12.75" customHeight="1">
      <c r="A624" s="22"/>
      <c r="B624" s="22"/>
      <c r="C624" s="22"/>
      <c r="D624" s="134"/>
      <c r="E624" s="63"/>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row>
    <row r="625" spans="1:35" ht="12.75" customHeight="1">
      <c r="A625" s="22"/>
      <c r="B625" s="22"/>
      <c r="C625" s="22"/>
      <c r="D625" s="134"/>
      <c r="E625" s="63"/>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row>
    <row r="626" spans="1:35" ht="12.75" customHeight="1">
      <c r="A626" s="22"/>
      <c r="B626" s="22"/>
      <c r="C626" s="22"/>
      <c r="D626" s="134"/>
      <c r="E626" s="63"/>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row>
    <row r="627" spans="1:35" ht="12.75" customHeight="1">
      <c r="A627" s="22"/>
      <c r="B627" s="22"/>
      <c r="C627" s="22"/>
      <c r="D627" s="134"/>
      <c r="E627" s="63"/>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row>
    <row r="628" spans="1:35" ht="12.75" customHeight="1">
      <c r="A628" s="22"/>
      <c r="B628" s="22"/>
      <c r="C628" s="22"/>
      <c r="D628" s="134"/>
      <c r="E628" s="63"/>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row>
    <row r="629" spans="1:35" ht="12.75" customHeight="1">
      <c r="A629" s="22"/>
      <c r="B629" s="22"/>
      <c r="C629" s="22"/>
      <c r="D629" s="134"/>
      <c r="E629" s="63"/>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row>
    <row r="630" spans="1:35" ht="12.75" customHeight="1">
      <c r="A630" s="22"/>
      <c r="B630" s="22"/>
      <c r="C630" s="22"/>
      <c r="D630" s="134"/>
      <c r="E630" s="63"/>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row>
    <row r="631" spans="1:35" ht="12.75" customHeight="1">
      <c r="A631" s="22"/>
      <c r="B631" s="22"/>
      <c r="C631" s="22"/>
      <c r="D631" s="134"/>
      <c r="E631" s="63"/>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row>
    <row r="632" spans="1:35" ht="12.75" customHeight="1">
      <c r="A632" s="22"/>
      <c r="B632" s="22"/>
      <c r="C632" s="22"/>
      <c r="D632" s="134"/>
      <c r="E632" s="63"/>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row>
    <row r="633" spans="1:35" ht="12.75" customHeight="1">
      <c r="A633" s="22"/>
      <c r="B633" s="22"/>
      <c r="C633" s="22"/>
      <c r="D633" s="134"/>
      <c r="E633" s="63"/>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row>
    <row r="634" spans="1:35" ht="12.75" customHeight="1">
      <c r="A634" s="22"/>
      <c r="B634" s="22"/>
      <c r="C634" s="22"/>
      <c r="D634" s="134"/>
      <c r="E634" s="63"/>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row>
    <row r="635" spans="1:35" ht="12.75" customHeight="1">
      <c r="A635" s="22"/>
      <c r="B635" s="22"/>
      <c r="C635" s="22"/>
      <c r="D635" s="134"/>
      <c r="E635" s="63"/>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row>
    <row r="636" spans="1:35" ht="12.75" customHeight="1">
      <c r="A636" s="22"/>
      <c r="B636" s="22"/>
      <c r="C636" s="22"/>
      <c r="D636" s="134"/>
      <c r="E636" s="63"/>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row>
    <row r="637" spans="1:35" ht="12.75" customHeight="1">
      <c r="A637" s="22"/>
      <c r="B637" s="22"/>
      <c r="C637" s="22"/>
      <c r="D637" s="134"/>
      <c r="E637" s="63"/>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row>
    <row r="638" spans="1:35" ht="12.75" customHeight="1">
      <c r="A638" s="22"/>
      <c r="B638" s="22"/>
      <c r="C638" s="22"/>
      <c r="D638" s="134"/>
      <c r="E638" s="63"/>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row>
    <row r="639" spans="1:35" ht="12.75" customHeight="1">
      <c r="A639" s="22"/>
      <c r="B639" s="22"/>
      <c r="C639" s="22"/>
      <c r="D639" s="134"/>
      <c r="E639" s="63"/>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row>
    <row r="640" spans="1:35" ht="12.75" customHeight="1">
      <c r="A640" s="22"/>
      <c r="B640" s="22"/>
      <c r="C640" s="22"/>
      <c r="D640" s="134"/>
      <c r="E640" s="63"/>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row>
    <row r="641" spans="1:35" ht="12.75" customHeight="1">
      <c r="A641" s="22"/>
      <c r="B641" s="22"/>
      <c r="C641" s="22"/>
      <c r="D641" s="134"/>
      <c r="E641" s="63"/>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row>
    <row r="642" spans="1:35" ht="12.75" customHeight="1">
      <c r="A642" s="22"/>
      <c r="B642" s="22"/>
      <c r="C642" s="22"/>
      <c r="D642" s="134"/>
      <c r="E642" s="63"/>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row>
    <row r="643" spans="1:35" ht="12.75" customHeight="1">
      <c r="A643" s="22"/>
      <c r="B643" s="22"/>
      <c r="C643" s="22"/>
      <c r="D643" s="134"/>
      <c r="E643" s="63"/>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row>
    <row r="644" spans="1:35" ht="12.75" customHeight="1">
      <c r="A644" s="22"/>
      <c r="B644" s="22"/>
      <c r="C644" s="22"/>
      <c r="D644" s="134"/>
      <c r="E644" s="63"/>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row>
    <row r="645" spans="1:35" ht="12.75" customHeight="1">
      <c r="A645" s="22"/>
      <c r="B645" s="22"/>
      <c r="C645" s="22"/>
      <c r="D645" s="134"/>
      <c r="E645" s="63"/>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row>
    <row r="646" spans="1:35" ht="12.75" customHeight="1">
      <c r="A646" s="22"/>
      <c r="B646" s="22"/>
      <c r="C646" s="22"/>
      <c r="D646" s="134"/>
      <c r="E646" s="63"/>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row>
    <row r="647" spans="1:35" ht="12.75" customHeight="1">
      <c r="A647" s="22"/>
      <c r="B647" s="22"/>
      <c r="C647" s="22"/>
      <c r="D647" s="134"/>
      <c r="E647" s="63"/>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row>
    <row r="648" spans="1:35" ht="12.75" customHeight="1">
      <c r="A648" s="22"/>
      <c r="B648" s="22"/>
      <c r="C648" s="22"/>
      <c r="D648" s="134"/>
      <c r="E648" s="63"/>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row>
    <row r="649" spans="1:35" ht="12.75" customHeight="1">
      <c r="A649" s="22"/>
      <c r="B649" s="22"/>
      <c r="C649" s="22"/>
      <c r="D649" s="134"/>
      <c r="E649" s="63"/>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row>
    <row r="650" spans="1:35" ht="12.75" customHeight="1">
      <c r="A650" s="22"/>
      <c r="B650" s="22"/>
      <c r="C650" s="22"/>
      <c r="D650" s="134"/>
      <c r="E650" s="63"/>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row>
    <row r="651" spans="1:35" ht="12.75" customHeight="1">
      <c r="A651" s="22"/>
      <c r="B651" s="22"/>
      <c r="C651" s="22"/>
      <c r="D651" s="134"/>
      <c r="E651" s="63"/>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row>
    <row r="652" spans="1:35" ht="12.75" customHeight="1">
      <c r="A652" s="22"/>
      <c r="B652" s="22"/>
      <c r="C652" s="22"/>
      <c r="D652" s="134"/>
      <c r="E652" s="63"/>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row>
    <row r="653" spans="1:35" ht="12.75" customHeight="1">
      <c r="A653" s="22"/>
      <c r="B653" s="22"/>
      <c r="C653" s="22"/>
      <c r="D653" s="134"/>
      <c r="E653" s="63"/>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row>
    <row r="654" spans="1:35" ht="12.75" customHeight="1">
      <c r="A654" s="22"/>
      <c r="B654" s="22"/>
      <c r="C654" s="22"/>
      <c r="D654" s="134"/>
      <c r="E654" s="63"/>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row>
    <row r="655" spans="1:35" ht="12.75" customHeight="1">
      <c r="A655" s="22"/>
      <c r="B655" s="22"/>
      <c r="C655" s="22"/>
      <c r="D655" s="134"/>
      <c r="E655" s="63"/>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row>
    <row r="656" spans="1:35" ht="12.75" customHeight="1">
      <c r="A656" s="22"/>
      <c r="B656" s="22"/>
      <c r="C656" s="22"/>
      <c r="D656" s="134"/>
      <c r="E656" s="63"/>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row>
    <row r="657" spans="1:35" ht="12.75" customHeight="1">
      <c r="A657" s="22"/>
      <c r="B657" s="22"/>
      <c r="C657" s="22"/>
      <c r="D657" s="134"/>
      <c r="E657" s="63"/>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row>
    <row r="658" spans="1:35" ht="12.75" customHeight="1">
      <c r="A658" s="22"/>
      <c r="B658" s="22"/>
      <c r="C658" s="22"/>
      <c r="D658" s="134"/>
      <c r="E658" s="63"/>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row>
    <row r="659" spans="1:35" ht="12.75" customHeight="1">
      <c r="A659" s="22"/>
      <c r="B659" s="22"/>
      <c r="C659" s="22"/>
      <c r="D659" s="134"/>
      <c r="E659" s="63"/>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row>
    <row r="660" spans="1:35" ht="12.75" customHeight="1">
      <c r="A660" s="22"/>
      <c r="B660" s="22"/>
      <c r="C660" s="22"/>
      <c r="D660" s="134"/>
      <c r="E660" s="63"/>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row>
    <row r="661" spans="1:35" ht="12.75" customHeight="1">
      <c r="A661" s="22"/>
      <c r="B661" s="22"/>
      <c r="C661" s="22"/>
      <c r="D661" s="134"/>
      <c r="E661" s="63"/>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row>
    <row r="662" spans="1:35" ht="12.75" customHeight="1">
      <c r="A662" s="22"/>
      <c r="B662" s="22"/>
      <c r="C662" s="22"/>
      <c r="D662" s="134"/>
      <c r="E662" s="63"/>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row>
    <row r="663" spans="1:35" ht="12.75" customHeight="1">
      <c r="A663" s="22"/>
      <c r="B663" s="22"/>
      <c r="C663" s="22"/>
      <c r="D663" s="134"/>
      <c r="E663" s="63"/>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row>
    <row r="664" spans="1:35" ht="12.75" customHeight="1">
      <c r="A664" s="22"/>
      <c r="B664" s="22"/>
      <c r="C664" s="22"/>
      <c r="D664" s="134"/>
      <c r="E664" s="63"/>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row>
    <row r="665" spans="1:35" ht="12.75" customHeight="1">
      <c r="A665" s="22"/>
      <c r="B665" s="22"/>
      <c r="C665" s="22"/>
      <c r="D665" s="134"/>
      <c r="E665" s="63"/>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row>
    <row r="666" spans="1:35" ht="12.75" customHeight="1">
      <c r="A666" s="22"/>
      <c r="B666" s="22"/>
      <c r="C666" s="22"/>
      <c r="D666" s="134"/>
      <c r="E666" s="63"/>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row>
    <row r="667" spans="1:35" ht="12.75" customHeight="1">
      <c r="A667" s="22"/>
      <c r="B667" s="22"/>
      <c r="C667" s="22"/>
      <c r="D667" s="134"/>
      <c r="E667" s="63"/>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row>
    <row r="668" spans="1:35" ht="12.75" customHeight="1">
      <c r="A668" s="22"/>
      <c r="B668" s="22"/>
      <c r="C668" s="22"/>
      <c r="D668" s="134"/>
      <c r="E668" s="63"/>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row>
    <row r="669" spans="1:35" ht="12.75" customHeight="1">
      <c r="A669" s="22"/>
      <c r="B669" s="22"/>
      <c r="C669" s="22"/>
      <c r="D669" s="134"/>
      <c r="E669" s="63"/>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row>
    <row r="670" spans="1:35" ht="12.75" customHeight="1">
      <c r="A670" s="22"/>
      <c r="B670" s="22"/>
      <c r="C670" s="22"/>
      <c r="D670" s="134"/>
      <c r="E670" s="63"/>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row>
    <row r="671" spans="1:35" ht="12.75" customHeight="1">
      <c r="A671" s="22"/>
      <c r="B671" s="22"/>
      <c r="C671" s="22"/>
      <c r="D671" s="134"/>
      <c r="E671" s="63"/>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row>
    <row r="672" spans="1:35" ht="12.75" customHeight="1">
      <c r="A672" s="22"/>
      <c r="B672" s="22"/>
      <c r="C672" s="22"/>
      <c r="D672" s="134"/>
      <c r="E672" s="63"/>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row>
    <row r="673" spans="1:35" ht="12.75" customHeight="1">
      <c r="A673" s="22"/>
      <c r="B673" s="22"/>
      <c r="C673" s="22"/>
      <c r="D673" s="134"/>
      <c r="E673" s="63"/>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row>
    <row r="674" spans="1:35" ht="12.75" customHeight="1">
      <c r="A674" s="22"/>
      <c r="B674" s="22"/>
      <c r="C674" s="22"/>
      <c r="D674" s="134"/>
      <c r="E674" s="63"/>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row>
    <row r="675" spans="1:35" ht="12.75" customHeight="1">
      <c r="A675" s="22"/>
      <c r="B675" s="22"/>
      <c r="C675" s="22"/>
      <c r="D675" s="134"/>
      <c r="E675" s="63"/>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row>
    <row r="676" spans="1:35" ht="12.75" customHeight="1">
      <c r="A676" s="22"/>
      <c r="B676" s="22"/>
      <c r="C676" s="22"/>
      <c r="D676" s="134"/>
      <c r="E676" s="63"/>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row>
    <row r="677" spans="1:35" ht="12.75" customHeight="1">
      <c r="A677" s="22"/>
      <c r="B677" s="22"/>
      <c r="C677" s="22"/>
      <c r="D677" s="134"/>
      <c r="E677" s="63"/>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row>
    <row r="678" spans="1:35" ht="12.75" customHeight="1">
      <c r="A678" s="22"/>
      <c r="B678" s="22"/>
      <c r="C678" s="22"/>
      <c r="D678" s="134"/>
      <c r="E678" s="63"/>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row>
    <row r="679" spans="1:35" ht="12.75" customHeight="1">
      <c r="A679" s="22"/>
      <c r="B679" s="22"/>
      <c r="C679" s="22"/>
      <c r="D679" s="134"/>
      <c r="E679" s="63"/>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row>
    <row r="680" spans="1:35" ht="12.75" customHeight="1">
      <c r="A680" s="22"/>
      <c r="B680" s="22"/>
      <c r="C680" s="22"/>
      <c r="D680" s="134"/>
      <c r="E680" s="63"/>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row>
    <row r="681" spans="1:35" ht="12.75" customHeight="1">
      <c r="A681" s="22"/>
      <c r="B681" s="22"/>
      <c r="C681" s="22"/>
      <c r="D681" s="134"/>
      <c r="E681" s="63"/>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row>
    <row r="682" spans="1:35" ht="12.75" customHeight="1">
      <c r="A682" s="22"/>
      <c r="B682" s="22"/>
      <c r="C682" s="22"/>
      <c r="D682" s="134"/>
      <c r="E682" s="63"/>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row>
    <row r="683" spans="1:35" ht="12.75" customHeight="1">
      <c r="A683" s="22"/>
      <c r="B683" s="22"/>
      <c r="C683" s="22"/>
      <c r="D683" s="134"/>
      <c r="E683" s="63"/>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row>
    <row r="684" spans="1:35" ht="12.75" customHeight="1">
      <c r="A684" s="22"/>
      <c r="B684" s="22"/>
      <c r="C684" s="22"/>
      <c r="D684" s="134"/>
      <c r="E684" s="63"/>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row>
    <row r="685" spans="1:35" ht="12.75" customHeight="1">
      <c r="A685" s="22"/>
      <c r="B685" s="22"/>
      <c r="C685" s="22"/>
      <c r="D685" s="134"/>
      <c r="E685" s="63"/>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row>
    <row r="686" spans="1:35" ht="12.75" customHeight="1">
      <c r="A686" s="22"/>
      <c r="B686" s="22"/>
      <c r="C686" s="22"/>
      <c r="D686" s="134"/>
      <c r="E686" s="63"/>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row>
    <row r="687" spans="1:35" ht="12.75" customHeight="1">
      <c r="A687" s="22"/>
      <c r="B687" s="22"/>
      <c r="C687" s="22"/>
      <c r="D687" s="134"/>
      <c r="E687" s="63"/>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row>
    <row r="688" spans="1:35" ht="12.75" customHeight="1">
      <c r="A688" s="22"/>
      <c r="B688" s="22"/>
      <c r="C688" s="22"/>
      <c r="D688" s="134"/>
      <c r="E688" s="63"/>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row>
    <row r="689" spans="1:35" ht="12.75" customHeight="1">
      <c r="A689" s="22"/>
      <c r="B689" s="22"/>
      <c r="C689" s="22"/>
      <c r="D689" s="134"/>
      <c r="E689" s="63"/>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row>
    <row r="690" spans="1:35" ht="12.75" customHeight="1">
      <c r="A690" s="22"/>
      <c r="B690" s="22"/>
      <c r="C690" s="22"/>
      <c r="D690" s="134"/>
      <c r="E690" s="63"/>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row>
    <row r="691" spans="1:35" ht="12.75" customHeight="1">
      <c r="A691" s="22"/>
      <c r="B691" s="22"/>
      <c r="C691" s="22"/>
      <c r="D691" s="134"/>
      <c r="E691" s="63"/>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row>
    <row r="692" spans="1:35" ht="12.75" customHeight="1">
      <c r="A692" s="22"/>
      <c r="B692" s="22"/>
      <c r="C692" s="22"/>
      <c r="D692" s="134"/>
      <c r="E692" s="63"/>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row>
    <row r="693" spans="1:35" ht="12.75" customHeight="1">
      <c r="A693" s="22"/>
      <c r="B693" s="22"/>
      <c r="C693" s="22"/>
      <c r="D693" s="134"/>
      <c r="E693" s="63"/>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row>
    <row r="694" spans="1:35" ht="12.75" customHeight="1">
      <c r="A694" s="22"/>
      <c r="B694" s="22"/>
      <c r="C694" s="22"/>
      <c r="D694" s="134"/>
      <c r="E694" s="63"/>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row>
    <row r="695" spans="1:35" ht="12.75" customHeight="1">
      <c r="A695" s="22"/>
      <c r="B695" s="22"/>
      <c r="C695" s="22"/>
      <c r="D695" s="134"/>
      <c r="E695" s="63"/>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row>
    <row r="696" spans="1:35" ht="12.75" customHeight="1">
      <c r="A696" s="22"/>
      <c r="B696" s="22"/>
      <c r="C696" s="22"/>
      <c r="D696" s="134"/>
      <c r="E696" s="63"/>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row>
    <row r="697" spans="1:35" ht="12.75" customHeight="1">
      <c r="A697" s="22"/>
      <c r="B697" s="22"/>
      <c r="C697" s="22"/>
      <c r="D697" s="134"/>
      <c r="E697" s="63"/>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row>
    <row r="698" spans="1:35" ht="12.75" customHeight="1">
      <c r="A698" s="22"/>
      <c r="B698" s="22"/>
      <c r="C698" s="22"/>
      <c r="D698" s="134"/>
      <c r="E698" s="63"/>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row>
    <row r="699" spans="1:35" ht="12.75" customHeight="1">
      <c r="A699" s="22"/>
      <c r="B699" s="22"/>
      <c r="C699" s="22"/>
      <c r="D699" s="134"/>
      <c r="E699" s="63"/>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row>
    <row r="700" spans="1:35" ht="12.75" customHeight="1">
      <c r="A700" s="22"/>
      <c r="B700" s="22"/>
      <c r="C700" s="22"/>
      <c r="D700" s="134"/>
      <c r="E700" s="63"/>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row>
    <row r="701" spans="1:35" ht="12.75" customHeight="1">
      <c r="A701" s="22"/>
      <c r="B701" s="22"/>
      <c r="C701" s="22"/>
      <c r="D701" s="134"/>
      <c r="E701" s="63"/>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row>
    <row r="702" spans="1:35" ht="12.75" customHeight="1">
      <c r="A702" s="22"/>
      <c r="B702" s="22"/>
      <c r="C702" s="22"/>
      <c r="D702" s="134"/>
      <c r="E702" s="63"/>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row>
    <row r="703" spans="1:35" ht="12.75" customHeight="1">
      <c r="A703" s="22"/>
      <c r="B703" s="22"/>
      <c r="C703" s="22"/>
      <c r="D703" s="134"/>
      <c r="E703" s="63"/>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row>
    <row r="704" spans="1:35" ht="12.75" customHeight="1">
      <c r="A704" s="22"/>
      <c r="B704" s="22"/>
      <c r="C704" s="22"/>
      <c r="D704" s="134"/>
      <c r="E704" s="63"/>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row>
    <row r="705" spans="1:35" ht="12.75" customHeight="1">
      <c r="A705" s="22"/>
      <c r="B705" s="22"/>
      <c r="C705" s="22"/>
      <c r="D705" s="134"/>
      <c r="E705" s="63"/>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row>
    <row r="706" spans="1:35" ht="12.75" customHeight="1">
      <c r="A706" s="22"/>
      <c r="B706" s="22"/>
      <c r="C706" s="22"/>
      <c r="D706" s="134"/>
      <c r="E706" s="63"/>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row>
    <row r="707" spans="1:35" ht="12.75" customHeight="1">
      <c r="A707" s="22"/>
      <c r="B707" s="22"/>
      <c r="C707" s="22"/>
      <c r="D707" s="134"/>
      <c r="E707" s="63"/>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row>
    <row r="708" spans="1:35" ht="12.75" customHeight="1">
      <c r="A708" s="22"/>
      <c r="B708" s="22"/>
      <c r="C708" s="22"/>
      <c r="D708" s="134"/>
      <c r="E708" s="63"/>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row>
    <row r="709" spans="1:35" ht="12.75" customHeight="1">
      <c r="A709" s="22"/>
      <c r="B709" s="22"/>
      <c r="C709" s="22"/>
      <c r="D709" s="134"/>
      <c r="E709" s="63"/>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row>
    <row r="710" spans="1:35" ht="12.75" customHeight="1">
      <c r="A710" s="22"/>
      <c r="B710" s="22"/>
      <c r="C710" s="22"/>
      <c r="D710" s="134"/>
      <c r="E710" s="63"/>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row>
    <row r="711" spans="1:35" ht="12.75" customHeight="1">
      <c r="A711" s="22"/>
      <c r="B711" s="22"/>
      <c r="C711" s="22"/>
      <c r="D711" s="134"/>
      <c r="E711" s="63"/>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row>
    <row r="712" spans="1:35" ht="12.75" customHeight="1">
      <c r="A712" s="22"/>
      <c r="B712" s="22"/>
      <c r="C712" s="22"/>
      <c r="D712" s="134"/>
      <c r="E712" s="63"/>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row>
    <row r="713" spans="1:35" ht="12.75" customHeight="1">
      <c r="A713" s="22"/>
      <c r="B713" s="22"/>
      <c r="C713" s="22"/>
      <c r="D713" s="134"/>
      <c r="E713" s="63"/>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row>
    <row r="714" spans="1:35" ht="12.75" customHeight="1">
      <c r="A714" s="22"/>
      <c r="B714" s="22"/>
      <c r="C714" s="22"/>
      <c r="D714" s="134"/>
      <c r="E714" s="63"/>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row>
    <row r="715" spans="1:35" ht="12.75" customHeight="1">
      <c r="A715" s="22"/>
      <c r="B715" s="22"/>
      <c r="C715" s="22"/>
      <c r="D715" s="134"/>
      <c r="E715" s="63"/>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row>
    <row r="716" spans="1:35" ht="12.75" customHeight="1">
      <c r="A716" s="22"/>
      <c r="B716" s="22"/>
      <c r="C716" s="22"/>
      <c r="D716" s="134"/>
      <c r="E716" s="63"/>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row>
    <row r="717" spans="1:35" ht="12.75" customHeight="1">
      <c r="A717" s="22"/>
      <c r="B717" s="22"/>
      <c r="C717" s="22"/>
      <c r="D717" s="134"/>
      <c r="E717" s="63"/>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row>
    <row r="718" spans="1:35" ht="12.75" customHeight="1">
      <c r="A718" s="22"/>
      <c r="B718" s="22"/>
      <c r="C718" s="22"/>
      <c r="D718" s="134"/>
      <c r="E718" s="63"/>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row>
    <row r="719" spans="1:35" ht="12.75" customHeight="1">
      <c r="A719" s="22"/>
      <c r="B719" s="22"/>
      <c r="C719" s="22"/>
      <c r="D719" s="134"/>
      <c r="E719" s="63"/>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row>
    <row r="720" spans="1:35" ht="12.75" customHeight="1">
      <c r="A720" s="22"/>
      <c r="B720" s="22"/>
      <c r="C720" s="22"/>
      <c r="D720" s="134"/>
      <c r="E720" s="63"/>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row>
    <row r="721" spans="1:35" ht="12.75" customHeight="1">
      <c r="A721" s="22"/>
      <c r="B721" s="22"/>
      <c r="C721" s="22"/>
      <c r="D721" s="134"/>
      <c r="E721" s="63"/>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row>
    <row r="722" spans="1:35" ht="12.75" customHeight="1">
      <c r="A722" s="22"/>
      <c r="B722" s="22"/>
      <c r="C722" s="22"/>
      <c r="D722" s="134"/>
      <c r="E722" s="63"/>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row>
    <row r="723" spans="1:35" ht="12.75" customHeight="1">
      <c r="A723" s="22"/>
      <c r="B723" s="22"/>
      <c r="C723" s="22"/>
      <c r="D723" s="134"/>
      <c r="E723" s="63"/>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row>
    <row r="724" spans="1:35" ht="12.75" customHeight="1">
      <c r="A724" s="22"/>
      <c r="B724" s="22"/>
      <c r="C724" s="22"/>
      <c r="D724" s="134"/>
      <c r="E724" s="63"/>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row>
    <row r="725" spans="1:35" ht="12.75" customHeight="1">
      <c r="A725" s="22"/>
      <c r="B725" s="22"/>
      <c r="C725" s="22"/>
      <c r="D725" s="134"/>
      <c r="E725" s="63"/>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row>
    <row r="726" spans="1:35" ht="12.75" customHeight="1">
      <c r="A726" s="22"/>
      <c r="B726" s="22"/>
      <c r="C726" s="22"/>
      <c r="D726" s="134"/>
      <c r="E726" s="63"/>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row>
    <row r="727" spans="1:35" ht="12.75" customHeight="1">
      <c r="A727" s="22"/>
      <c r="B727" s="22"/>
      <c r="C727" s="22"/>
      <c r="D727" s="134"/>
      <c r="E727" s="63"/>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row>
    <row r="728" spans="1:35" ht="12.75" customHeight="1">
      <c r="A728" s="22"/>
      <c r="B728" s="22"/>
      <c r="C728" s="22"/>
      <c r="D728" s="134"/>
      <c r="E728" s="63"/>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row>
    <row r="729" spans="1:35" ht="12.75" customHeight="1">
      <c r="A729" s="22"/>
      <c r="B729" s="22"/>
      <c r="C729" s="22"/>
      <c r="D729" s="134"/>
      <c r="E729" s="63"/>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row>
    <row r="730" spans="1:35" ht="12.75" customHeight="1">
      <c r="A730" s="22"/>
      <c r="B730" s="22"/>
      <c r="C730" s="22"/>
      <c r="D730" s="134"/>
      <c r="E730" s="63"/>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row>
    <row r="731" spans="1:35" ht="12.75" customHeight="1">
      <c r="A731" s="22"/>
      <c r="B731" s="22"/>
      <c r="C731" s="22"/>
      <c r="D731" s="134"/>
      <c r="E731" s="63"/>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row>
    <row r="732" spans="1:35" ht="12.75" customHeight="1">
      <c r="A732" s="22"/>
      <c r="B732" s="22"/>
      <c r="C732" s="22"/>
      <c r="D732" s="134"/>
      <c r="E732" s="63"/>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row>
    <row r="733" spans="1:35" ht="12.75" customHeight="1">
      <c r="A733" s="22"/>
      <c r="B733" s="22"/>
      <c r="C733" s="22"/>
      <c r="D733" s="134"/>
      <c r="E733" s="63"/>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row>
    <row r="734" spans="1:35" ht="12.75" customHeight="1">
      <c r="A734" s="22"/>
      <c r="B734" s="22"/>
      <c r="C734" s="22"/>
      <c r="D734" s="134"/>
      <c r="E734" s="63"/>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row>
    <row r="735" spans="1:35" ht="12.75" customHeight="1">
      <c r="A735" s="22"/>
      <c r="B735" s="22"/>
      <c r="C735" s="22"/>
      <c r="D735" s="134"/>
      <c r="E735" s="63"/>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row>
    <row r="736" spans="1:35" ht="12.75" customHeight="1">
      <c r="A736" s="22"/>
      <c r="B736" s="22"/>
      <c r="C736" s="22"/>
      <c r="D736" s="134"/>
      <c r="E736" s="63"/>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row>
    <row r="737" spans="1:35" ht="12.75" customHeight="1">
      <c r="A737" s="22"/>
      <c r="B737" s="22"/>
      <c r="C737" s="22"/>
      <c r="D737" s="134"/>
      <c r="E737" s="63"/>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row>
    <row r="738" spans="1:35" ht="12.75" customHeight="1">
      <c r="A738" s="22"/>
      <c r="B738" s="22"/>
      <c r="C738" s="22"/>
      <c r="D738" s="134"/>
      <c r="E738" s="63"/>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row>
    <row r="739" spans="1:35" ht="12.75" customHeight="1">
      <c r="A739" s="22"/>
      <c r="B739" s="22"/>
      <c r="C739" s="22"/>
      <c r="D739" s="134"/>
      <c r="E739" s="63"/>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row>
    <row r="740" spans="1:35" ht="12.75" customHeight="1">
      <c r="A740" s="22"/>
      <c r="B740" s="22"/>
      <c r="C740" s="22"/>
      <c r="D740" s="134"/>
      <c r="E740" s="63"/>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row>
    <row r="741" spans="1:35" ht="12.75" customHeight="1">
      <c r="A741" s="22"/>
      <c r="B741" s="22"/>
      <c r="C741" s="22"/>
      <c r="D741" s="134"/>
      <c r="E741" s="63"/>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row>
    <row r="742" spans="1:35" ht="12.75" customHeight="1">
      <c r="A742" s="22"/>
      <c r="B742" s="22"/>
      <c r="C742" s="22"/>
      <c r="D742" s="134"/>
      <c r="E742" s="63"/>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row>
    <row r="743" spans="1:35" ht="12.75" customHeight="1">
      <c r="A743" s="22"/>
      <c r="B743" s="22"/>
      <c r="C743" s="22"/>
      <c r="D743" s="134"/>
      <c r="E743" s="63"/>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row>
    <row r="744" spans="1:35" ht="12.75" customHeight="1">
      <c r="A744" s="22"/>
      <c r="B744" s="22"/>
      <c r="C744" s="22"/>
      <c r="D744" s="134"/>
      <c r="E744" s="63"/>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row>
    <row r="745" spans="1:35" ht="12.75" customHeight="1">
      <c r="A745" s="22"/>
      <c r="B745" s="22"/>
      <c r="C745" s="22"/>
      <c r="D745" s="134"/>
      <c r="E745" s="63"/>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row>
    <row r="746" spans="1:35" ht="12.75" customHeight="1">
      <c r="A746" s="22"/>
      <c r="B746" s="22"/>
      <c r="C746" s="22"/>
      <c r="D746" s="134"/>
      <c r="E746" s="63"/>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row>
    <row r="747" spans="1:35" ht="12.75" customHeight="1">
      <c r="A747" s="22"/>
      <c r="B747" s="22"/>
      <c r="C747" s="22"/>
      <c r="D747" s="134"/>
      <c r="E747" s="63"/>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row>
    <row r="748" spans="1:35" ht="12.75" customHeight="1">
      <c r="A748" s="22"/>
      <c r="B748" s="22"/>
      <c r="C748" s="22"/>
      <c r="D748" s="134"/>
      <c r="E748" s="63"/>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row>
    <row r="749" spans="1:35" ht="12.75" customHeight="1">
      <c r="A749" s="22"/>
      <c r="B749" s="22"/>
      <c r="C749" s="22"/>
      <c r="D749" s="134"/>
      <c r="E749" s="63"/>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row>
    <row r="750" spans="1:35" ht="12.75" customHeight="1">
      <c r="A750" s="22"/>
      <c r="B750" s="22"/>
      <c r="C750" s="22"/>
      <c r="D750" s="134"/>
      <c r="E750" s="63"/>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row>
    <row r="751" spans="1:35" ht="12.75" customHeight="1">
      <c r="A751" s="22"/>
      <c r="B751" s="22"/>
      <c r="C751" s="22"/>
      <c r="D751" s="134"/>
      <c r="E751" s="63"/>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row>
    <row r="752" spans="1:35" ht="12.75" customHeight="1">
      <c r="A752" s="22"/>
      <c r="B752" s="22"/>
      <c r="C752" s="22"/>
      <c r="D752" s="134"/>
      <c r="E752" s="63"/>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row>
    <row r="753" spans="1:35" ht="12.75" customHeight="1">
      <c r="A753" s="22"/>
      <c r="B753" s="22"/>
      <c r="C753" s="22"/>
      <c r="D753" s="134"/>
      <c r="E753" s="63"/>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row>
    <row r="754" spans="1:35" ht="12.75" customHeight="1">
      <c r="A754" s="22"/>
      <c r="B754" s="22"/>
      <c r="C754" s="22"/>
      <c r="D754" s="134"/>
      <c r="E754" s="63"/>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row>
    <row r="755" spans="1:35" ht="12.75" customHeight="1">
      <c r="A755" s="22"/>
      <c r="B755" s="22"/>
      <c r="C755" s="22"/>
      <c r="D755" s="134"/>
      <c r="E755" s="63"/>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row>
    <row r="756" spans="1:35" ht="12.75" customHeight="1">
      <c r="A756" s="22"/>
      <c r="B756" s="22"/>
      <c r="C756" s="22"/>
      <c r="D756" s="134"/>
      <c r="E756" s="63"/>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row>
    <row r="757" spans="1:35" ht="12.75" customHeight="1">
      <c r="A757" s="22"/>
      <c r="B757" s="22"/>
      <c r="C757" s="22"/>
      <c r="D757" s="134"/>
      <c r="E757" s="63"/>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row>
    <row r="758" spans="1:35" ht="12.75" customHeight="1">
      <c r="A758" s="22"/>
      <c r="B758" s="22"/>
      <c r="C758" s="22"/>
      <c r="D758" s="134"/>
      <c r="E758" s="63"/>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row>
    <row r="759" spans="1:35" ht="12.75" customHeight="1">
      <c r="A759" s="22"/>
      <c r="B759" s="22"/>
      <c r="C759" s="22"/>
      <c r="D759" s="134"/>
      <c r="E759" s="63"/>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row>
    <row r="760" spans="1:35" ht="12.75" customHeight="1">
      <c r="A760" s="22"/>
      <c r="B760" s="22"/>
      <c r="C760" s="22"/>
      <c r="D760" s="134"/>
      <c r="E760" s="63"/>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row>
    <row r="761" spans="1:35" ht="12.75" customHeight="1">
      <c r="A761" s="22"/>
      <c r="B761" s="22"/>
      <c r="C761" s="22"/>
      <c r="D761" s="134"/>
      <c r="E761" s="63"/>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row>
    <row r="762" spans="1:35" ht="12.75" customHeight="1">
      <c r="A762" s="22"/>
      <c r="B762" s="22"/>
      <c r="C762" s="22"/>
      <c r="D762" s="134"/>
      <c r="E762" s="63"/>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row>
    <row r="763" spans="1:35" ht="12.75" customHeight="1">
      <c r="A763" s="22"/>
      <c r="B763" s="22"/>
      <c r="C763" s="22"/>
      <c r="D763" s="134"/>
      <c r="E763" s="63"/>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row>
    <row r="764" spans="1:35" ht="12.75" customHeight="1">
      <c r="A764" s="22"/>
      <c r="B764" s="22"/>
      <c r="C764" s="22"/>
      <c r="D764" s="134"/>
      <c r="E764" s="63"/>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row>
    <row r="765" spans="1:35" ht="12.75" customHeight="1">
      <c r="A765" s="22"/>
      <c r="B765" s="22"/>
      <c r="C765" s="22"/>
      <c r="D765" s="134"/>
      <c r="E765" s="63"/>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row>
    <row r="766" spans="1:35" ht="12.75" customHeight="1">
      <c r="A766" s="22"/>
      <c r="B766" s="22"/>
      <c r="C766" s="22"/>
      <c r="D766" s="134"/>
      <c r="E766" s="63"/>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row>
    <row r="767" spans="1:35" ht="12.75" customHeight="1">
      <c r="A767" s="22"/>
      <c r="B767" s="22"/>
      <c r="C767" s="22"/>
      <c r="D767" s="134"/>
      <c r="E767" s="63"/>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row>
    <row r="768" spans="1:35" ht="12.75" customHeight="1">
      <c r="A768" s="22"/>
      <c r="B768" s="22"/>
      <c r="C768" s="22"/>
      <c r="D768" s="134"/>
      <c r="E768" s="63"/>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row>
    <row r="769" spans="1:35" ht="12.75" customHeight="1">
      <c r="A769" s="22"/>
      <c r="B769" s="22"/>
      <c r="C769" s="22"/>
      <c r="D769" s="134"/>
      <c r="E769" s="63"/>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row>
    <row r="770" spans="1:35" ht="12.75" customHeight="1">
      <c r="A770" s="22"/>
      <c r="B770" s="22"/>
      <c r="C770" s="22"/>
      <c r="D770" s="134"/>
      <c r="E770" s="63"/>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row>
    <row r="771" spans="1:35" ht="12.75" customHeight="1">
      <c r="A771" s="22"/>
      <c r="B771" s="22"/>
      <c r="C771" s="22"/>
      <c r="D771" s="134"/>
      <c r="E771" s="63"/>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row>
    <row r="772" spans="1:35" ht="12.75" customHeight="1">
      <c r="A772" s="22"/>
      <c r="B772" s="22"/>
      <c r="C772" s="22"/>
      <c r="D772" s="134"/>
      <c r="E772" s="63"/>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row>
    <row r="773" spans="1:35" ht="12.75" customHeight="1">
      <c r="A773" s="22"/>
      <c r="B773" s="22"/>
      <c r="C773" s="22"/>
      <c r="D773" s="134"/>
      <c r="E773" s="63"/>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row>
    <row r="774" spans="1:35" ht="12.75" customHeight="1">
      <c r="A774" s="22"/>
      <c r="B774" s="22"/>
      <c r="C774" s="22"/>
      <c r="D774" s="134"/>
      <c r="E774" s="63"/>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row>
    <row r="775" spans="1:35" ht="12.75" customHeight="1">
      <c r="A775" s="22"/>
      <c r="B775" s="22"/>
      <c r="C775" s="22"/>
      <c r="D775" s="134"/>
      <c r="E775" s="63"/>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row>
    <row r="776" spans="1:35" ht="12.75" customHeight="1">
      <c r="A776" s="22"/>
      <c r="B776" s="22"/>
      <c r="C776" s="22"/>
      <c r="D776" s="134"/>
      <c r="E776" s="63"/>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row>
    <row r="777" spans="1:35" ht="12.75" customHeight="1">
      <c r="A777" s="22"/>
      <c r="B777" s="22"/>
      <c r="C777" s="22"/>
      <c r="D777" s="134"/>
      <c r="E777" s="63"/>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row>
    <row r="778" spans="1:35" ht="12.75" customHeight="1">
      <c r="A778" s="22"/>
      <c r="B778" s="22"/>
      <c r="C778" s="22"/>
      <c r="D778" s="134"/>
      <c r="E778" s="63"/>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row>
    <row r="779" spans="1:35" ht="12.75" customHeight="1">
      <c r="A779" s="22"/>
      <c r="B779" s="22"/>
      <c r="C779" s="22"/>
      <c r="D779" s="134"/>
      <c r="E779" s="63"/>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row>
    <row r="780" spans="1:35" ht="12.75" customHeight="1">
      <c r="A780" s="22"/>
      <c r="B780" s="22"/>
      <c r="C780" s="22"/>
      <c r="D780" s="134"/>
      <c r="E780" s="63"/>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row>
    <row r="781" spans="1:35" ht="12.75" customHeight="1">
      <c r="A781" s="22"/>
      <c r="B781" s="22"/>
      <c r="C781" s="22"/>
      <c r="D781" s="134"/>
      <c r="E781" s="63"/>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row>
    <row r="782" spans="1:35" ht="12.75" customHeight="1">
      <c r="A782" s="22"/>
      <c r="B782" s="22"/>
      <c r="C782" s="22"/>
      <c r="D782" s="134"/>
      <c r="E782" s="63"/>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row>
    <row r="783" spans="1:35" ht="12.75" customHeight="1">
      <c r="A783" s="22"/>
      <c r="B783" s="22"/>
      <c r="C783" s="22"/>
      <c r="D783" s="134"/>
      <c r="E783" s="63"/>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row>
    <row r="784" spans="1:35" ht="12.75" customHeight="1">
      <c r="A784" s="22"/>
      <c r="B784" s="22"/>
      <c r="C784" s="22"/>
      <c r="D784" s="134"/>
      <c r="E784" s="63"/>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row>
    <row r="785" spans="1:35" ht="12.75" customHeight="1">
      <c r="A785" s="22"/>
      <c r="B785" s="22"/>
      <c r="C785" s="22"/>
      <c r="D785" s="134"/>
      <c r="E785" s="63"/>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row>
    <row r="786" spans="1:35" ht="12.75" customHeight="1">
      <c r="A786" s="22"/>
      <c r="B786" s="22"/>
      <c r="C786" s="22"/>
      <c r="D786" s="134"/>
      <c r="E786" s="63"/>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row>
    <row r="787" spans="1:35" ht="12.75" customHeight="1">
      <c r="A787" s="22"/>
      <c r="B787" s="22"/>
      <c r="C787" s="22"/>
      <c r="D787" s="134"/>
      <c r="E787" s="63"/>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row>
    <row r="788" spans="1:35" ht="12.75" customHeight="1">
      <c r="A788" s="22"/>
      <c r="B788" s="22"/>
      <c r="C788" s="22"/>
      <c r="D788" s="134"/>
      <c r="E788" s="63"/>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row>
    <row r="789" spans="1:35" ht="12.75" customHeight="1">
      <c r="A789" s="22"/>
      <c r="B789" s="22"/>
      <c r="C789" s="22"/>
      <c r="D789" s="134"/>
      <c r="E789" s="63"/>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row>
    <row r="790" spans="1:35" ht="12.75" customHeight="1">
      <c r="A790" s="22"/>
      <c r="B790" s="22"/>
      <c r="C790" s="22"/>
      <c r="D790" s="134"/>
      <c r="E790" s="63"/>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row>
    <row r="791" spans="1:35" ht="12.75" customHeight="1">
      <c r="A791" s="22"/>
      <c r="B791" s="22"/>
      <c r="C791" s="22"/>
      <c r="D791" s="134"/>
      <c r="E791" s="63"/>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row>
    <row r="792" spans="1:35" ht="12.75" customHeight="1">
      <c r="A792" s="22"/>
      <c r="B792" s="22"/>
      <c r="C792" s="22"/>
      <c r="D792" s="134"/>
      <c r="E792" s="63"/>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row>
    <row r="793" spans="1:35" ht="12.75" customHeight="1">
      <c r="A793" s="22"/>
      <c r="B793" s="22"/>
      <c r="C793" s="22"/>
      <c r="D793" s="134"/>
      <c r="E793" s="63"/>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row>
    <row r="794" spans="1:35" ht="12.75" customHeight="1">
      <c r="A794" s="22"/>
      <c r="B794" s="22"/>
      <c r="C794" s="22"/>
      <c r="D794" s="134"/>
      <c r="E794" s="63"/>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row>
    <row r="795" spans="1:35" ht="12.75" customHeight="1">
      <c r="A795" s="22"/>
      <c r="B795" s="22"/>
      <c r="C795" s="22"/>
      <c r="D795" s="134"/>
      <c r="E795" s="63"/>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row>
    <row r="796" spans="1:35" ht="12.75" customHeight="1">
      <c r="A796" s="22"/>
      <c r="B796" s="22"/>
      <c r="C796" s="22"/>
      <c r="D796" s="134"/>
      <c r="E796" s="63"/>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row>
    <row r="797" spans="1:35" ht="12.75" customHeight="1">
      <c r="A797" s="22"/>
      <c r="B797" s="22"/>
      <c r="C797" s="22"/>
      <c r="D797" s="134"/>
      <c r="E797" s="63"/>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row>
    <row r="798" spans="1:35" ht="12.75" customHeight="1">
      <c r="A798" s="22"/>
      <c r="B798" s="22"/>
      <c r="C798" s="22"/>
      <c r="D798" s="134"/>
      <c r="E798" s="63"/>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row>
    <row r="799" spans="1:35" ht="12.75" customHeight="1">
      <c r="A799" s="22"/>
      <c r="B799" s="22"/>
      <c r="C799" s="22"/>
      <c r="D799" s="134"/>
      <c r="E799" s="63"/>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row>
    <row r="800" spans="1:35" ht="12.75" customHeight="1">
      <c r="A800" s="22"/>
      <c r="B800" s="22"/>
      <c r="C800" s="22"/>
      <c r="D800" s="134"/>
      <c r="E800" s="63"/>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row>
    <row r="801" spans="1:35" ht="12.75" customHeight="1">
      <c r="A801" s="22"/>
      <c r="B801" s="22"/>
      <c r="C801" s="22"/>
      <c r="D801" s="134"/>
      <c r="E801" s="63"/>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row>
    <row r="802" spans="1:35" ht="12.75" customHeight="1">
      <c r="A802" s="22"/>
      <c r="B802" s="22"/>
      <c r="C802" s="22"/>
      <c r="D802" s="134"/>
      <c r="E802" s="63"/>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row>
    <row r="803" spans="1:35" ht="12.75" customHeight="1">
      <c r="A803" s="22"/>
      <c r="B803" s="22"/>
      <c r="C803" s="22"/>
      <c r="D803" s="134"/>
      <c r="E803" s="63"/>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row>
    <row r="804" spans="1:35" ht="12.75" customHeight="1">
      <c r="A804" s="22"/>
      <c r="B804" s="22"/>
      <c r="C804" s="22"/>
      <c r="D804" s="134"/>
      <c r="E804" s="63"/>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row>
    <row r="805" spans="1:35" ht="12.75" customHeight="1">
      <c r="A805" s="22"/>
      <c r="B805" s="22"/>
      <c r="C805" s="22"/>
      <c r="D805" s="134"/>
      <c r="E805" s="63"/>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row>
    <row r="806" spans="1:35" ht="12.75" customHeight="1">
      <c r="A806" s="22"/>
      <c r="B806" s="22"/>
      <c r="C806" s="22"/>
      <c r="D806" s="134"/>
      <c r="E806" s="63"/>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row>
    <row r="807" spans="1:35" ht="12.75" customHeight="1">
      <c r="A807" s="22"/>
      <c r="B807" s="22"/>
      <c r="C807" s="22"/>
      <c r="D807" s="134"/>
      <c r="E807" s="63"/>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row>
    <row r="808" spans="1:35" ht="12.75" customHeight="1">
      <c r="A808" s="22"/>
      <c r="B808" s="22"/>
      <c r="C808" s="22"/>
      <c r="D808" s="134"/>
      <c r="E808" s="63"/>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row>
    <row r="809" spans="1:35" ht="12.75" customHeight="1">
      <c r="A809" s="22"/>
      <c r="B809" s="22"/>
      <c r="C809" s="22"/>
      <c r="D809" s="134"/>
      <c r="E809" s="63"/>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row>
    <row r="810" spans="1:35" ht="12.75" customHeight="1">
      <c r="A810" s="22"/>
      <c r="B810" s="22"/>
      <c r="C810" s="22"/>
      <c r="D810" s="134"/>
      <c r="E810" s="63"/>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row>
    <row r="811" spans="1:35" ht="12.75" customHeight="1">
      <c r="A811" s="22"/>
      <c r="B811" s="22"/>
      <c r="C811" s="22"/>
      <c r="D811" s="134"/>
      <c r="E811" s="63"/>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row>
    <row r="812" spans="1:35" ht="12.75" customHeight="1">
      <c r="A812" s="22"/>
      <c r="B812" s="22"/>
      <c r="C812" s="22"/>
      <c r="D812" s="134"/>
      <c r="E812" s="63"/>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row>
    <row r="813" spans="1:35" ht="12.75" customHeight="1">
      <c r="A813" s="22"/>
      <c r="B813" s="22"/>
      <c r="C813" s="22"/>
      <c r="D813" s="134"/>
      <c r="E813" s="63"/>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row>
    <row r="814" spans="1:35" ht="12.75" customHeight="1">
      <c r="A814" s="22"/>
      <c r="B814" s="22"/>
      <c r="C814" s="22"/>
      <c r="D814" s="134"/>
      <c r="E814" s="63"/>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row>
    <row r="815" spans="1:35" ht="12.75" customHeight="1">
      <c r="A815" s="22"/>
      <c r="B815" s="22"/>
      <c r="C815" s="22"/>
      <c r="D815" s="134"/>
      <c r="E815" s="63"/>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row>
    <row r="816" spans="1:35" ht="12.75" customHeight="1">
      <c r="A816" s="22"/>
      <c r="B816" s="22"/>
      <c r="C816" s="22"/>
      <c r="D816" s="134"/>
      <c r="E816" s="63"/>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row>
    <row r="817" spans="1:35" ht="12.75" customHeight="1">
      <c r="A817" s="22"/>
      <c r="B817" s="22"/>
      <c r="C817" s="22"/>
      <c r="D817" s="134"/>
      <c r="E817" s="63"/>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row>
    <row r="818" spans="1:35" ht="12.75" customHeight="1">
      <c r="A818" s="22"/>
      <c r="B818" s="22"/>
      <c r="C818" s="22"/>
      <c r="D818" s="134"/>
      <c r="E818" s="63"/>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row>
    <row r="819" spans="1:35" ht="12.75" customHeight="1">
      <c r="A819" s="22"/>
      <c r="B819" s="22"/>
      <c r="C819" s="22"/>
      <c r="D819" s="134"/>
      <c r="E819" s="63"/>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row>
    <row r="820" spans="1:35" ht="12.75" customHeight="1">
      <c r="A820" s="22"/>
      <c r="B820" s="22"/>
      <c r="C820" s="22"/>
      <c r="D820" s="134"/>
      <c r="E820" s="63"/>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row>
    <row r="821" spans="1:35" ht="12.75" customHeight="1">
      <c r="A821" s="22"/>
      <c r="B821" s="22"/>
      <c r="C821" s="22"/>
      <c r="D821" s="134"/>
      <c r="E821" s="63"/>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row>
    <row r="822" spans="1:35" ht="12.75" customHeight="1">
      <c r="A822" s="22"/>
      <c r="B822" s="22"/>
      <c r="C822" s="22"/>
      <c r="D822" s="134"/>
      <c r="E822" s="63"/>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row>
    <row r="823" spans="1:35" ht="12.75" customHeight="1">
      <c r="A823" s="22"/>
      <c r="B823" s="22"/>
      <c r="C823" s="22"/>
      <c r="D823" s="134"/>
      <c r="E823" s="63"/>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row>
    <row r="824" spans="1:35" ht="12.75" customHeight="1">
      <c r="A824" s="22"/>
      <c r="B824" s="22"/>
      <c r="C824" s="22"/>
      <c r="D824" s="134"/>
      <c r="E824" s="63"/>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row>
    <row r="825" spans="1:35" ht="12.75" customHeight="1">
      <c r="A825" s="22"/>
      <c r="B825" s="22"/>
      <c r="C825" s="22"/>
      <c r="D825" s="134"/>
      <c r="E825" s="63"/>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row>
    <row r="826" spans="1:35" ht="12.75" customHeight="1">
      <c r="A826" s="22"/>
      <c r="B826" s="22"/>
      <c r="C826" s="22"/>
      <c r="D826" s="134"/>
      <c r="E826" s="63"/>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row>
    <row r="827" spans="1:35" ht="12.75" customHeight="1">
      <c r="A827" s="22"/>
      <c r="B827" s="22"/>
      <c r="C827" s="22"/>
      <c r="D827" s="134"/>
      <c r="E827" s="63"/>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row>
    <row r="828" spans="1:35" ht="12.75" customHeight="1">
      <c r="A828" s="22"/>
      <c r="B828" s="22"/>
      <c r="C828" s="22"/>
      <c r="D828" s="134"/>
      <c r="E828" s="63"/>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row>
    <row r="829" spans="1:35" ht="12.75" customHeight="1">
      <c r="A829" s="22"/>
      <c r="B829" s="22"/>
      <c r="C829" s="22"/>
      <c r="D829" s="134"/>
      <c r="E829" s="63"/>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row>
    <row r="830" spans="1:35" ht="12.75" customHeight="1">
      <c r="A830" s="22"/>
      <c r="B830" s="22"/>
      <c r="C830" s="22"/>
      <c r="D830" s="134"/>
      <c r="E830" s="63"/>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row>
    <row r="831" spans="1:35" ht="12.75" customHeight="1">
      <c r="A831" s="22"/>
      <c r="B831" s="22"/>
      <c r="C831" s="22"/>
      <c r="D831" s="134"/>
      <c r="E831" s="63"/>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row>
    <row r="832" spans="1:35" ht="12.75" customHeight="1">
      <c r="A832" s="22"/>
      <c r="B832" s="22"/>
      <c r="C832" s="22"/>
      <c r="D832" s="134"/>
      <c r="E832" s="63"/>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row>
    <row r="833" spans="1:35" ht="12.75" customHeight="1">
      <c r="A833" s="22"/>
      <c r="B833" s="22"/>
      <c r="C833" s="22"/>
      <c r="D833" s="134"/>
      <c r="E833" s="63"/>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row>
    <row r="834" spans="1:35" ht="12.75" customHeight="1">
      <c r="A834" s="22"/>
      <c r="B834" s="22"/>
      <c r="C834" s="22"/>
      <c r="D834" s="134"/>
      <c r="E834" s="63"/>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row>
    <row r="835" spans="1:35" ht="12.75" customHeight="1">
      <c r="A835" s="22"/>
      <c r="B835" s="22"/>
      <c r="C835" s="22"/>
      <c r="D835" s="134"/>
      <c r="E835" s="63"/>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row>
    <row r="836" spans="1:35" ht="12.75" customHeight="1">
      <c r="A836" s="22"/>
      <c r="B836" s="22"/>
      <c r="C836" s="22"/>
      <c r="D836" s="134"/>
      <c r="E836" s="63"/>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row>
    <row r="837" spans="1:35" ht="12.75" customHeight="1">
      <c r="A837" s="22"/>
      <c r="B837" s="22"/>
      <c r="C837" s="22"/>
      <c r="D837" s="134"/>
      <c r="E837" s="63"/>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row>
    <row r="838" spans="1:35" ht="12.75" customHeight="1">
      <c r="A838" s="22"/>
      <c r="B838" s="22"/>
      <c r="C838" s="22"/>
      <c r="D838" s="134"/>
      <c r="E838" s="63"/>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row>
    <row r="839" spans="1:35" ht="12.75" customHeight="1">
      <c r="A839" s="22"/>
      <c r="B839" s="22"/>
      <c r="C839" s="22"/>
      <c r="D839" s="134"/>
      <c r="E839" s="63"/>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row>
    <row r="840" spans="1:35" ht="12.75" customHeight="1">
      <c r="A840" s="22"/>
      <c r="B840" s="22"/>
      <c r="C840" s="22"/>
      <c r="D840" s="134"/>
      <c r="E840" s="63"/>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row>
    <row r="841" spans="1:35" ht="12.75" customHeight="1">
      <c r="A841" s="22"/>
      <c r="B841" s="22"/>
      <c r="C841" s="22"/>
      <c r="D841" s="134"/>
      <c r="E841" s="63"/>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row>
    <row r="842" spans="1:35" ht="12.75" customHeight="1">
      <c r="A842" s="22"/>
      <c r="B842" s="22"/>
      <c r="C842" s="22"/>
      <c r="D842" s="134"/>
      <c r="E842" s="63"/>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row>
    <row r="843" spans="1:35" ht="12.75" customHeight="1">
      <c r="A843" s="22"/>
      <c r="B843" s="22"/>
      <c r="C843" s="22"/>
      <c r="D843" s="134"/>
      <c r="E843" s="63"/>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row>
    <row r="844" spans="1:35" ht="12.75" customHeight="1">
      <c r="A844" s="22"/>
      <c r="B844" s="22"/>
      <c r="C844" s="22"/>
      <c r="D844" s="134"/>
      <c r="E844" s="63"/>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row>
    <row r="845" spans="1:35" ht="12.75" customHeight="1">
      <c r="A845" s="22"/>
      <c r="B845" s="22"/>
      <c r="C845" s="22"/>
      <c r="D845" s="134"/>
      <c r="E845" s="63"/>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row>
    <row r="846" spans="1:35" ht="12.75" customHeight="1">
      <c r="A846" s="22"/>
      <c r="B846" s="22"/>
      <c r="C846" s="22"/>
      <c r="D846" s="134"/>
      <c r="E846" s="63"/>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row>
    <row r="847" spans="1:35" ht="12.75" customHeight="1">
      <c r="A847" s="22"/>
      <c r="B847" s="22"/>
      <c r="C847" s="22"/>
      <c r="D847" s="134"/>
      <c r="E847" s="63"/>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row>
    <row r="848" spans="1:35" ht="12.75" customHeight="1">
      <c r="A848" s="22"/>
      <c r="B848" s="22"/>
      <c r="C848" s="22"/>
      <c r="D848" s="134"/>
      <c r="E848" s="63"/>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row>
    <row r="849" spans="1:35" ht="12.75" customHeight="1">
      <c r="A849" s="22"/>
      <c r="B849" s="22"/>
      <c r="C849" s="22"/>
      <c r="D849" s="134"/>
      <c r="E849" s="63"/>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row>
    <row r="850" spans="1:35" ht="12.75" customHeight="1">
      <c r="A850" s="22"/>
      <c r="B850" s="22"/>
      <c r="C850" s="22"/>
      <c r="D850" s="134"/>
      <c r="E850" s="63"/>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row>
    <row r="851" spans="1:35" ht="12.75" customHeight="1">
      <c r="A851" s="22"/>
      <c r="B851" s="22"/>
      <c r="C851" s="22"/>
      <c r="D851" s="134"/>
      <c r="E851" s="63"/>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row>
    <row r="852" spans="1:35" ht="12.75" customHeight="1">
      <c r="A852" s="22"/>
      <c r="B852" s="22"/>
      <c r="C852" s="22"/>
      <c r="D852" s="134"/>
      <c r="E852" s="63"/>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row>
    <row r="853" spans="1:35" ht="12.75" customHeight="1">
      <c r="A853" s="22"/>
      <c r="B853" s="22"/>
      <c r="C853" s="22"/>
      <c r="D853" s="134"/>
      <c r="E853" s="63"/>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row>
    <row r="854" spans="1:35" ht="12.75" customHeight="1">
      <c r="A854" s="22"/>
      <c r="B854" s="22"/>
      <c r="C854" s="22"/>
      <c r="D854" s="134"/>
      <c r="E854" s="63"/>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row>
    <row r="855" spans="1:35" ht="12.75" customHeight="1">
      <c r="A855" s="22"/>
      <c r="B855" s="22"/>
      <c r="C855" s="22"/>
      <c r="D855" s="134"/>
      <c r="E855" s="63"/>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row>
    <row r="856" spans="1:35" ht="12.75" customHeight="1">
      <c r="A856" s="22"/>
      <c r="B856" s="22"/>
      <c r="C856" s="22"/>
      <c r="D856" s="134"/>
      <c r="E856" s="63"/>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row>
    <row r="857" spans="1:35" ht="12.75" customHeight="1">
      <c r="A857" s="22"/>
      <c r="B857" s="22"/>
      <c r="C857" s="22"/>
      <c r="D857" s="134"/>
      <c r="E857" s="63"/>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row>
    <row r="858" spans="1:35" ht="12.75" customHeight="1">
      <c r="A858" s="22"/>
      <c r="B858" s="22"/>
      <c r="C858" s="22"/>
      <c r="D858" s="134"/>
      <c r="E858" s="63"/>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row>
    <row r="859" spans="1:35" ht="12.75" customHeight="1">
      <c r="A859" s="22"/>
      <c r="B859" s="22"/>
      <c r="C859" s="22"/>
      <c r="D859" s="134"/>
      <c r="E859" s="63"/>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row>
    <row r="860" spans="1:35" ht="12.75" customHeight="1">
      <c r="A860" s="22"/>
      <c r="B860" s="22"/>
      <c r="C860" s="22"/>
      <c r="D860" s="134"/>
      <c r="E860" s="63"/>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row>
    <row r="861" spans="1:35" ht="12.75" customHeight="1">
      <c r="A861" s="22"/>
      <c r="B861" s="22"/>
      <c r="C861" s="22"/>
      <c r="D861" s="134"/>
      <c r="E861" s="63"/>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row>
    <row r="862" spans="1:35" ht="12.75" customHeight="1">
      <c r="A862" s="22"/>
      <c r="B862" s="22"/>
      <c r="C862" s="22"/>
      <c r="D862" s="134"/>
      <c r="E862" s="63"/>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row>
    <row r="863" spans="1:35" ht="12.75" customHeight="1">
      <c r="A863" s="22"/>
      <c r="B863" s="22"/>
      <c r="C863" s="22"/>
      <c r="D863" s="134"/>
      <c r="E863" s="63"/>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row>
    <row r="864" spans="1:35" ht="12.75" customHeight="1">
      <c r="A864" s="22"/>
      <c r="B864" s="22"/>
      <c r="C864" s="22"/>
      <c r="D864" s="134"/>
      <c r="E864" s="63"/>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row>
    <row r="865" spans="1:35" ht="12.75" customHeight="1">
      <c r="A865" s="22"/>
      <c r="B865" s="22"/>
      <c r="C865" s="22"/>
      <c r="D865" s="134"/>
      <c r="E865" s="63"/>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row>
    <row r="866" spans="1:35" ht="12.75" customHeight="1">
      <c r="A866" s="22"/>
      <c r="B866" s="22"/>
      <c r="C866" s="22"/>
      <c r="D866" s="134"/>
      <c r="E866" s="63"/>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row>
    <row r="867" spans="1:35" ht="12.75" customHeight="1">
      <c r="A867" s="22"/>
      <c r="B867" s="22"/>
      <c r="C867" s="22"/>
      <c r="D867" s="134"/>
      <c r="E867" s="63"/>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row>
    <row r="868" spans="1:35" ht="12.75" customHeight="1">
      <c r="A868" s="22"/>
      <c r="B868" s="22"/>
      <c r="C868" s="22"/>
      <c r="D868" s="134"/>
      <c r="E868" s="63"/>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row>
    <row r="869" spans="1:35" ht="12.75" customHeight="1">
      <c r="A869" s="22"/>
      <c r="B869" s="22"/>
      <c r="C869" s="22"/>
      <c r="D869" s="134"/>
      <c r="E869" s="63"/>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row>
    <row r="870" spans="1:35" ht="12.75" customHeight="1">
      <c r="A870" s="22"/>
      <c r="B870" s="22"/>
      <c r="C870" s="22"/>
      <c r="D870" s="134"/>
      <c r="E870" s="63"/>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row>
    <row r="871" spans="1:35" ht="12.75" customHeight="1">
      <c r="A871" s="22"/>
      <c r="B871" s="22"/>
      <c r="C871" s="22"/>
      <c r="D871" s="134"/>
      <c r="E871" s="63"/>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row>
    <row r="872" spans="1:35" ht="12.75" customHeight="1">
      <c r="A872" s="22"/>
      <c r="B872" s="22"/>
      <c r="C872" s="22"/>
      <c r="D872" s="134"/>
      <c r="E872" s="63"/>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row>
    <row r="873" spans="1:35" ht="12.75" customHeight="1">
      <c r="A873" s="22"/>
      <c r="B873" s="22"/>
      <c r="C873" s="22"/>
      <c r="D873" s="134"/>
      <c r="E873" s="63"/>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row>
    <row r="874" spans="1:35" ht="12.75" customHeight="1">
      <c r="A874" s="22"/>
      <c r="B874" s="22"/>
      <c r="C874" s="22"/>
      <c r="D874" s="134"/>
      <c r="E874" s="63"/>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row>
    <row r="875" spans="1:35" ht="12.75" customHeight="1">
      <c r="A875" s="22"/>
      <c r="B875" s="22"/>
      <c r="C875" s="22"/>
      <c r="D875" s="134"/>
      <c r="E875" s="63"/>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row>
    <row r="876" spans="1:35" ht="12.75" customHeight="1">
      <c r="A876" s="22"/>
      <c r="B876" s="22"/>
      <c r="C876" s="22"/>
      <c r="D876" s="134"/>
      <c r="E876" s="63"/>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row>
    <row r="877" spans="1:35" ht="12.75" customHeight="1">
      <c r="A877" s="22"/>
      <c r="B877" s="22"/>
      <c r="C877" s="22"/>
      <c r="D877" s="134"/>
      <c r="E877" s="63"/>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row>
    <row r="878" spans="1:35" ht="12.75" customHeight="1">
      <c r="A878" s="22"/>
      <c r="B878" s="22"/>
      <c r="C878" s="22"/>
      <c r="D878" s="134"/>
      <c r="E878" s="63"/>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row>
    <row r="879" spans="1:35" ht="12.75" customHeight="1">
      <c r="A879" s="22"/>
      <c r="B879" s="22"/>
      <c r="C879" s="22"/>
      <c r="D879" s="134"/>
      <c r="E879" s="63"/>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row>
    <row r="880" spans="1:35" ht="12.75" customHeight="1">
      <c r="A880" s="22"/>
      <c r="B880" s="22"/>
      <c r="C880" s="22"/>
      <c r="D880" s="134"/>
      <c r="E880" s="63"/>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row>
    <row r="881" spans="1:35" ht="12.75" customHeight="1">
      <c r="A881" s="22"/>
      <c r="B881" s="22"/>
      <c r="C881" s="22"/>
      <c r="D881" s="134"/>
      <c r="E881" s="63"/>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row>
    <row r="882" spans="1:35" ht="12.75" customHeight="1">
      <c r="A882" s="22"/>
      <c r="B882" s="22"/>
      <c r="C882" s="22"/>
      <c r="D882" s="134"/>
      <c r="E882" s="63"/>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row>
    <row r="883" spans="1:35" ht="12.75" customHeight="1">
      <c r="A883" s="22"/>
      <c r="B883" s="22"/>
      <c r="C883" s="22"/>
      <c r="D883" s="134"/>
      <c r="E883" s="63"/>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row>
    <row r="884" spans="1:35" ht="12.75" customHeight="1">
      <c r="A884" s="22"/>
      <c r="B884" s="22"/>
      <c r="C884" s="22"/>
      <c r="D884" s="134"/>
      <c r="E884" s="63"/>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row>
    <row r="885" spans="1:35" ht="12.75" customHeight="1">
      <c r="A885" s="22"/>
      <c r="B885" s="22"/>
      <c r="C885" s="22"/>
      <c r="D885" s="134"/>
      <c r="E885" s="63"/>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row>
    <row r="886" spans="1:35" ht="12.75" customHeight="1">
      <c r="A886" s="22"/>
      <c r="B886" s="22"/>
      <c r="C886" s="22"/>
      <c r="D886" s="134"/>
      <c r="E886" s="63"/>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row>
    <row r="887" spans="1:35" ht="12.75" customHeight="1">
      <c r="A887" s="22"/>
      <c r="B887" s="22"/>
      <c r="C887" s="22"/>
      <c r="D887" s="134"/>
      <c r="E887" s="63"/>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row>
    <row r="888" spans="1:35" ht="12.75" customHeight="1">
      <c r="A888" s="22"/>
      <c r="B888" s="22"/>
      <c r="C888" s="22"/>
      <c r="D888" s="134"/>
      <c r="E888" s="63"/>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row>
    <row r="889" spans="1:35" ht="12.75" customHeight="1">
      <c r="A889" s="22"/>
      <c r="B889" s="22"/>
      <c r="C889" s="22"/>
      <c r="D889" s="134"/>
      <c r="E889" s="63"/>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row>
    <row r="890" spans="1:35" ht="12.75" customHeight="1">
      <c r="A890" s="22"/>
      <c r="B890" s="22"/>
      <c r="C890" s="22"/>
      <c r="D890" s="134"/>
      <c r="E890" s="63"/>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row>
    <row r="891" spans="1:35" ht="12.75" customHeight="1">
      <c r="A891" s="22"/>
      <c r="B891" s="22"/>
      <c r="C891" s="22"/>
      <c r="D891" s="134"/>
      <c r="E891" s="63"/>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row>
    <row r="892" spans="1:35" ht="12.75" customHeight="1">
      <c r="A892" s="22"/>
      <c r="B892" s="22"/>
      <c r="C892" s="22"/>
      <c r="D892" s="134"/>
      <c r="E892" s="63"/>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row>
    <row r="893" spans="1:35" ht="12.75" customHeight="1">
      <c r="A893" s="22"/>
      <c r="B893" s="22"/>
      <c r="C893" s="22"/>
      <c r="D893" s="134"/>
      <c r="E893" s="63"/>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row>
    <row r="894" spans="1:35" ht="12.75" customHeight="1">
      <c r="A894" s="22"/>
      <c r="B894" s="22"/>
      <c r="C894" s="22"/>
      <c r="D894" s="134"/>
      <c r="E894" s="63"/>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row>
    <row r="895" spans="1:35" ht="12.75" customHeight="1">
      <c r="A895" s="22"/>
      <c r="B895" s="22"/>
      <c r="C895" s="22"/>
      <c r="D895" s="134"/>
      <c r="E895" s="63"/>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row>
    <row r="896" spans="1:35" ht="12.75" customHeight="1">
      <c r="A896" s="22"/>
      <c r="B896" s="22"/>
      <c r="C896" s="22"/>
      <c r="D896" s="134"/>
      <c r="E896" s="63"/>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row>
    <row r="897" spans="1:35" ht="12.75" customHeight="1">
      <c r="A897" s="22"/>
      <c r="B897" s="22"/>
      <c r="C897" s="22"/>
      <c r="D897" s="134"/>
      <c r="E897" s="63"/>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row>
    <row r="898" spans="1:35" ht="12.75" customHeight="1">
      <c r="A898" s="22"/>
      <c r="B898" s="22"/>
      <c r="C898" s="22"/>
      <c r="D898" s="134"/>
      <c r="E898" s="63"/>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row>
    <row r="899" spans="1:35" ht="12.75" customHeight="1">
      <c r="A899" s="22"/>
      <c r="B899" s="22"/>
      <c r="C899" s="22"/>
      <c r="D899" s="134"/>
      <c r="E899" s="63"/>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row>
    <row r="900" spans="1:35" ht="12.75" customHeight="1">
      <c r="A900" s="22"/>
      <c r="B900" s="22"/>
      <c r="C900" s="22"/>
      <c r="D900" s="134"/>
      <c r="E900" s="63"/>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row>
    <row r="901" spans="1:35" ht="12.75" customHeight="1">
      <c r="A901" s="22"/>
      <c r="B901" s="22"/>
      <c r="C901" s="22"/>
      <c r="D901" s="134"/>
      <c r="E901" s="63"/>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row>
    <row r="902" spans="1:35" ht="12.75" customHeight="1">
      <c r="A902" s="22"/>
      <c r="B902" s="22"/>
      <c r="C902" s="22"/>
      <c r="D902" s="134"/>
      <c r="E902" s="63"/>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row>
    <row r="903" spans="1:35" ht="12.75" customHeight="1">
      <c r="A903" s="22"/>
      <c r="B903" s="22"/>
      <c r="C903" s="22"/>
      <c r="D903" s="134"/>
      <c r="E903" s="63"/>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row>
    <row r="904" spans="1:35" ht="12.75" customHeight="1">
      <c r="A904" s="22"/>
      <c r="B904" s="22"/>
      <c r="C904" s="22"/>
      <c r="D904" s="134"/>
      <c r="E904" s="63"/>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row>
    <row r="905" spans="1:35" ht="12.75" customHeight="1">
      <c r="A905" s="22"/>
      <c r="B905" s="22"/>
      <c r="C905" s="22"/>
      <c r="D905" s="134"/>
      <c r="E905" s="63"/>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row>
    <row r="906" spans="1:35" ht="12.75" customHeight="1">
      <c r="A906" s="22"/>
      <c r="B906" s="22"/>
      <c r="C906" s="22"/>
      <c r="D906" s="134"/>
      <c r="E906" s="63"/>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row>
    <row r="907" spans="1:35" ht="12.75" customHeight="1">
      <c r="A907" s="22"/>
      <c r="B907" s="22"/>
      <c r="C907" s="22"/>
      <c r="D907" s="134"/>
      <c r="E907" s="63"/>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row>
    <row r="908" spans="1:35" ht="12.75" customHeight="1">
      <c r="A908" s="22"/>
      <c r="B908" s="22"/>
      <c r="C908" s="22"/>
      <c r="D908" s="134"/>
      <c r="E908" s="63"/>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row>
    <row r="909" spans="1:35" ht="12.75" customHeight="1">
      <c r="A909" s="22"/>
      <c r="B909" s="22"/>
      <c r="C909" s="22"/>
      <c r="D909" s="134"/>
      <c r="E909" s="63"/>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row>
    <row r="910" spans="1:35" ht="12.75" customHeight="1">
      <c r="A910" s="22"/>
      <c r="B910" s="22"/>
      <c r="C910" s="22"/>
      <c r="D910" s="134"/>
      <c r="E910" s="63"/>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row>
    <row r="911" spans="1:35" ht="12.75" customHeight="1">
      <c r="A911" s="22"/>
      <c r="B911" s="22"/>
      <c r="C911" s="22"/>
      <c r="D911" s="134"/>
      <c r="E911" s="63"/>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row>
    <row r="912" spans="1:35" ht="12.75" customHeight="1">
      <c r="A912" s="22"/>
      <c r="B912" s="22"/>
      <c r="C912" s="22"/>
      <c r="D912" s="134"/>
      <c r="E912" s="63"/>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row>
    <row r="913" spans="1:35" ht="12.75" customHeight="1">
      <c r="A913" s="22"/>
      <c r="B913" s="22"/>
      <c r="C913" s="22"/>
      <c r="D913" s="134"/>
      <c r="E913" s="63"/>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row>
    <row r="914" spans="1:35" ht="12.75" customHeight="1">
      <c r="A914" s="22"/>
      <c r="B914" s="22"/>
      <c r="C914" s="22"/>
      <c r="D914" s="134"/>
      <c r="E914" s="63"/>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row>
    <row r="915" spans="1:35" ht="12.75" customHeight="1">
      <c r="A915" s="22"/>
      <c r="B915" s="22"/>
      <c r="C915" s="22"/>
      <c r="D915" s="134"/>
      <c r="E915" s="63"/>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row>
    <row r="916" spans="1:35" ht="12.75" customHeight="1">
      <c r="A916" s="22"/>
      <c r="B916" s="22"/>
      <c r="C916" s="22"/>
      <c r="D916" s="134"/>
      <c r="E916" s="63"/>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row>
    <row r="917" spans="1:35" ht="12.75" customHeight="1">
      <c r="A917" s="22"/>
      <c r="B917" s="22"/>
      <c r="C917" s="22"/>
      <c r="D917" s="134"/>
      <c r="E917" s="63"/>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row>
    <row r="918" spans="1:35" ht="12.75" customHeight="1">
      <c r="A918" s="22"/>
      <c r="B918" s="22"/>
      <c r="C918" s="22"/>
      <c r="D918" s="134"/>
      <c r="E918" s="63"/>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row>
    <row r="919" spans="1:35" ht="12.75" customHeight="1">
      <c r="A919" s="22"/>
      <c r="B919" s="22"/>
      <c r="C919" s="22"/>
      <c r="D919" s="134"/>
      <c r="E919" s="63"/>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row>
    <row r="920" spans="1:35" ht="12.75" customHeight="1">
      <c r="A920" s="22"/>
      <c r="B920" s="22"/>
      <c r="C920" s="22"/>
      <c r="D920" s="134"/>
      <c r="E920" s="63"/>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row>
    <row r="921" spans="1:35" ht="12.75" customHeight="1">
      <c r="A921" s="22"/>
      <c r="B921" s="22"/>
      <c r="C921" s="22"/>
      <c r="D921" s="134"/>
      <c r="E921" s="63"/>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row>
    <row r="922" spans="1:35" ht="12.75" customHeight="1">
      <c r="A922" s="22"/>
      <c r="B922" s="22"/>
      <c r="C922" s="22"/>
      <c r="D922" s="134"/>
      <c r="E922" s="63"/>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row>
    <row r="923" spans="1:35" ht="12.75" customHeight="1">
      <c r="A923" s="22"/>
      <c r="B923" s="22"/>
      <c r="C923" s="22"/>
      <c r="D923" s="134"/>
      <c r="E923" s="63"/>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row>
    <row r="924" spans="1:35" ht="12.75" customHeight="1">
      <c r="A924" s="22"/>
      <c r="B924" s="22"/>
      <c r="C924" s="22"/>
      <c r="D924" s="134"/>
      <c r="E924" s="63"/>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row>
    <row r="925" spans="1:35" ht="12.75" customHeight="1">
      <c r="A925" s="22"/>
      <c r="B925" s="22"/>
      <c r="C925" s="22"/>
      <c r="D925" s="134"/>
      <c r="E925" s="63"/>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row>
    <row r="926" spans="1:35" ht="12.75" customHeight="1">
      <c r="A926" s="22"/>
      <c r="B926" s="22"/>
      <c r="C926" s="22"/>
      <c r="D926" s="134"/>
      <c r="E926" s="63"/>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row>
    <row r="927" spans="1:35" ht="12.75" customHeight="1">
      <c r="A927" s="22"/>
      <c r="B927" s="22"/>
      <c r="C927" s="22"/>
      <c r="D927" s="134"/>
      <c r="E927" s="63"/>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row>
    <row r="928" spans="1:35" ht="12.75" customHeight="1">
      <c r="A928" s="22"/>
      <c r="B928" s="22"/>
      <c r="C928" s="22"/>
      <c r="D928" s="134"/>
      <c r="E928" s="63"/>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row>
    <row r="929" spans="1:35" ht="12.75" customHeight="1">
      <c r="A929" s="22"/>
      <c r="B929" s="22"/>
      <c r="C929" s="22"/>
      <c r="D929" s="134"/>
      <c r="E929" s="63"/>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row>
    <row r="930" spans="1:35" ht="12.75" customHeight="1">
      <c r="A930" s="22"/>
      <c r="B930" s="22"/>
      <c r="C930" s="22"/>
      <c r="D930" s="134"/>
      <c r="E930" s="63"/>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row>
    <row r="931" spans="1:35" ht="12.75" customHeight="1">
      <c r="A931" s="22"/>
      <c r="B931" s="22"/>
      <c r="C931" s="22"/>
      <c r="D931" s="134"/>
      <c r="E931" s="63"/>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row>
    <row r="932" spans="1:35" ht="12.75" customHeight="1">
      <c r="A932" s="22"/>
      <c r="B932" s="22"/>
      <c r="C932" s="22"/>
      <c r="D932" s="134"/>
      <c r="E932" s="63"/>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row>
    <row r="933" spans="1:35" ht="12.75" customHeight="1">
      <c r="A933" s="22"/>
      <c r="B933" s="22"/>
      <c r="C933" s="22"/>
      <c r="D933" s="134"/>
      <c r="E933" s="63"/>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row>
    <row r="934" spans="1:35" ht="12.75" customHeight="1">
      <c r="A934" s="22"/>
      <c r="B934" s="22"/>
      <c r="C934" s="22"/>
      <c r="D934" s="134"/>
      <c r="E934" s="63"/>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row>
    <row r="935" spans="1:35" ht="12.75" customHeight="1">
      <c r="A935" s="22"/>
      <c r="B935" s="22"/>
      <c r="C935" s="22"/>
      <c r="D935" s="134"/>
      <c r="E935" s="63"/>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row>
    <row r="936" spans="1:35" ht="12.75" customHeight="1">
      <c r="A936" s="22"/>
      <c r="B936" s="22"/>
      <c r="C936" s="22"/>
      <c r="D936" s="134"/>
      <c r="E936" s="63"/>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row>
    <row r="937" spans="1:35" ht="12.75" customHeight="1">
      <c r="A937" s="22"/>
      <c r="B937" s="22"/>
      <c r="C937" s="22"/>
      <c r="D937" s="134"/>
      <c r="E937" s="63"/>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row>
    <row r="938" spans="1:35" ht="12.75" customHeight="1">
      <c r="A938" s="22"/>
      <c r="B938" s="22"/>
      <c r="C938" s="22"/>
      <c r="D938" s="134"/>
      <c r="E938" s="63"/>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row>
    <row r="939" spans="1:35" ht="12.75" customHeight="1">
      <c r="A939" s="22"/>
      <c r="B939" s="22"/>
      <c r="C939" s="22"/>
      <c r="D939" s="134"/>
      <c r="E939" s="63"/>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row>
    <row r="940" spans="1:35" ht="12.75" customHeight="1">
      <c r="A940" s="22"/>
      <c r="B940" s="22"/>
      <c r="C940" s="22"/>
      <c r="D940" s="134"/>
      <c r="E940" s="63"/>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row>
    <row r="941" spans="1:35" ht="12.75" customHeight="1">
      <c r="A941" s="22"/>
      <c r="B941" s="22"/>
      <c r="C941" s="22"/>
      <c r="D941" s="134"/>
      <c r="E941" s="63"/>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row>
    <row r="942" spans="1:35" ht="12.75" customHeight="1">
      <c r="A942" s="22"/>
      <c r="B942" s="22"/>
      <c r="C942" s="22"/>
      <c r="D942" s="134"/>
      <c r="E942" s="63"/>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row>
    <row r="943" spans="1:35" ht="12.75" customHeight="1">
      <c r="A943" s="22"/>
      <c r="B943" s="22"/>
      <c r="C943" s="22"/>
      <c r="D943" s="134"/>
      <c r="E943" s="63"/>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row>
    <row r="944" spans="1:35" ht="12.75" customHeight="1">
      <c r="A944" s="22"/>
      <c r="B944" s="22"/>
      <c r="C944" s="22"/>
      <c r="D944" s="134"/>
      <c r="E944" s="63"/>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row>
    <row r="945" spans="1:35" ht="12.75" customHeight="1">
      <c r="A945" s="22"/>
      <c r="B945" s="22"/>
      <c r="C945" s="22"/>
      <c r="D945" s="134"/>
      <c r="E945" s="63"/>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row>
    <row r="946" spans="1:35" ht="12.75" customHeight="1">
      <c r="A946" s="22"/>
      <c r="B946" s="22"/>
      <c r="C946" s="22"/>
      <c r="D946" s="134"/>
      <c r="E946" s="63"/>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row>
    <row r="947" spans="1:35" ht="12.75" customHeight="1">
      <c r="A947" s="22"/>
      <c r="B947" s="22"/>
      <c r="C947" s="22"/>
      <c r="D947" s="134"/>
      <c r="E947" s="63"/>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row>
    <row r="948" spans="1:35" ht="12.75" customHeight="1">
      <c r="A948" s="22"/>
      <c r="B948" s="22"/>
      <c r="C948" s="22"/>
      <c r="D948" s="134"/>
      <c r="E948" s="63"/>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row>
    <row r="949" spans="1:35" ht="12.75" customHeight="1">
      <c r="A949" s="22"/>
      <c r="B949" s="22"/>
      <c r="C949" s="22"/>
      <c r="D949" s="134"/>
      <c r="E949" s="63"/>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row>
    <row r="950" spans="1:35" ht="12.75" customHeight="1">
      <c r="A950" s="22"/>
      <c r="B950" s="22"/>
      <c r="C950" s="22"/>
      <c r="D950" s="134"/>
      <c r="E950" s="63"/>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row>
    <row r="951" spans="1:35" ht="12.75" customHeight="1">
      <c r="A951" s="22"/>
      <c r="B951" s="22"/>
      <c r="C951" s="22"/>
      <c r="D951" s="134"/>
      <c r="E951" s="63"/>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row>
    <row r="952" spans="1:35" ht="12.75" customHeight="1">
      <c r="A952" s="22"/>
      <c r="B952" s="22"/>
      <c r="C952" s="22"/>
      <c r="D952" s="134"/>
      <c r="E952" s="63"/>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row>
    <row r="953" spans="1:35" ht="12.75" customHeight="1">
      <c r="A953" s="22"/>
      <c r="B953" s="22"/>
      <c r="C953" s="22"/>
      <c r="D953" s="134"/>
      <c r="E953" s="63"/>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row>
    <row r="954" spans="1:35" ht="12.75" customHeight="1">
      <c r="A954" s="22"/>
      <c r="B954" s="22"/>
      <c r="C954" s="22"/>
      <c r="D954" s="134"/>
      <c r="E954" s="63"/>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row>
    <row r="955" spans="1:35" ht="12.75" customHeight="1">
      <c r="A955" s="22"/>
      <c r="B955" s="22"/>
      <c r="C955" s="22"/>
      <c r="D955" s="134"/>
      <c r="E955" s="63"/>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row>
    <row r="956" spans="1:35" ht="12.75" customHeight="1">
      <c r="A956" s="22"/>
      <c r="B956" s="22"/>
      <c r="C956" s="22"/>
      <c r="D956" s="134"/>
      <c r="E956" s="63"/>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row>
    <row r="957" spans="1:35" ht="12.75" customHeight="1">
      <c r="A957" s="22"/>
      <c r="B957" s="22"/>
      <c r="C957" s="22"/>
      <c r="D957" s="134"/>
      <c r="E957" s="63"/>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row>
    <row r="958" spans="1:35" ht="12.75" customHeight="1">
      <c r="A958" s="22"/>
      <c r="B958" s="22"/>
      <c r="C958" s="22"/>
      <c r="D958" s="134"/>
      <c r="E958" s="63"/>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row>
    <row r="959" spans="1:35" ht="12.75" customHeight="1">
      <c r="A959" s="22"/>
      <c r="B959" s="22"/>
      <c r="C959" s="22"/>
      <c r="D959" s="134"/>
      <c r="E959" s="63"/>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row>
    <row r="960" spans="1:35" ht="12.75" customHeight="1">
      <c r="A960" s="22"/>
      <c r="B960" s="22"/>
      <c r="C960" s="22"/>
      <c r="D960" s="134"/>
      <c r="E960" s="63"/>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row>
    <row r="961" spans="1:35" ht="12.75" customHeight="1">
      <c r="A961" s="22"/>
      <c r="B961" s="22"/>
      <c r="C961" s="22"/>
      <c r="D961" s="134"/>
      <c r="E961" s="63"/>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row>
    <row r="962" spans="1:35" ht="12.75" customHeight="1">
      <c r="A962" s="22"/>
      <c r="B962" s="22"/>
      <c r="C962" s="22"/>
      <c r="D962" s="134"/>
      <c r="E962" s="63"/>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row>
    <row r="963" spans="1:35" ht="12.75" customHeight="1">
      <c r="A963" s="22"/>
      <c r="B963" s="22"/>
      <c r="C963" s="22"/>
      <c r="D963" s="134"/>
      <c r="E963" s="63"/>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row>
    <row r="964" spans="1:35" ht="12.75" customHeight="1">
      <c r="A964" s="22"/>
      <c r="B964" s="22"/>
      <c r="C964" s="22"/>
      <c r="D964" s="134"/>
      <c r="E964" s="63"/>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row>
    <row r="965" spans="1:35" ht="12.75" customHeight="1">
      <c r="A965" s="22"/>
      <c r="B965" s="22"/>
      <c r="C965" s="22"/>
      <c r="D965" s="134"/>
      <c r="E965" s="63"/>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row>
    <row r="966" spans="1:35" ht="12.75" customHeight="1">
      <c r="A966" s="22"/>
      <c r="B966" s="22"/>
      <c r="C966" s="22"/>
      <c r="D966" s="134"/>
      <c r="E966" s="63"/>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row>
    <row r="967" spans="1:35" ht="12.75" customHeight="1">
      <c r="A967" s="22"/>
      <c r="B967" s="22"/>
      <c r="C967" s="22"/>
      <c r="D967" s="134"/>
      <c r="E967" s="63"/>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row>
    <row r="968" spans="1:35" ht="12.75" customHeight="1">
      <c r="A968" s="22"/>
      <c r="B968" s="22"/>
      <c r="C968" s="22"/>
      <c r="D968" s="134"/>
      <c r="E968" s="63"/>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row>
    <row r="969" spans="1:35" ht="12.75" customHeight="1">
      <c r="A969" s="22"/>
      <c r="B969" s="22"/>
      <c r="C969" s="22"/>
      <c r="D969" s="134"/>
      <c r="E969" s="63"/>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row>
    <row r="970" spans="1:35" ht="12.75" customHeight="1">
      <c r="A970" s="22"/>
      <c r="B970" s="22"/>
      <c r="C970" s="22"/>
      <c r="D970" s="134"/>
      <c r="E970" s="63"/>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row>
    <row r="971" spans="1:35" ht="12.75" customHeight="1">
      <c r="A971" s="22"/>
      <c r="B971" s="22"/>
      <c r="C971" s="22"/>
      <c r="D971" s="134"/>
      <c r="E971" s="63"/>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row>
    <row r="972" spans="1:35" ht="12.75" customHeight="1">
      <c r="A972" s="22"/>
      <c r="B972" s="22"/>
      <c r="C972" s="22"/>
      <c r="D972" s="134"/>
      <c r="E972" s="63"/>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row>
    <row r="973" spans="1:35" ht="12.75" customHeight="1">
      <c r="A973" s="22"/>
      <c r="B973" s="22"/>
      <c r="C973" s="22"/>
      <c r="D973" s="134"/>
      <c r="E973" s="63"/>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row>
    <row r="974" spans="1:35" ht="12.75" customHeight="1">
      <c r="A974" s="22"/>
      <c r="B974" s="22"/>
      <c r="C974" s="22"/>
      <c r="D974" s="134"/>
      <c r="E974" s="63"/>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row>
    <row r="975" spans="1:35" ht="12.75" customHeight="1">
      <c r="A975" s="22"/>
      <c r="B975" s="22"/>
      <c r="C975" s="22"/>
      <c r="D975" s="134"/>
      <c r="E975" s="63"/>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row>
    <row r="976" spans="1:35" ht="12.75" customHeight="1">
      <c r="A976" s="22"/>
      <c r="B976" s="22"/>
      <c r="C976" s="22"/>
      <c r="D976" s="134"/>
      <c r="E976" s="63"/>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row>
    <row r="977" spans="1:35" ht="12.75" customHeight="1">
      <c r="A977" s="22"/>
      <c r="B977" s="22"/>
      <c r="C977" s="22"/>
      <c r="D977" s="134"/>
      <c r="E977" s="63"/>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row>
    <row r="978" spans="1:35" ht="12.75" customHeight="1">
      <c r="A978" s="22"/>
      <c r="B978" s="22"/>
      <c r="C978" s="22"/>
      <c r="D978" s="134"/>
      <c r="E978" s="63"/>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row>
    <row r="979" spans="1:35" ht="12.75" customHeight="1">
      <c r="A979" s="22"/>
      <c r="B979" s="22"/>
      <c r="C979" s="22"/>
      <c r="D979" s="134"/>
      <c r="E979" s="63"/>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row>
    <row r="980" spans="1:35" ht="12.75" customHeight="1">
      <c r="A980" s="22"/>
      <c r="B980" s="22"/>
      <c r="C980" s="22"/>
      <c r="D980" s="134"/>
      <c r="E980" s="63"/>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row>
    <row r="981" spans="1:35" ht="12.75" customHeight="1">
      <c r="A981" s="22"/>
      <c r="B981" s="22"/>
      <c r="C981" s="22"/>
      <c r="D981" s="134"/>
      <c r="E981" s="63"/>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row>
    <row r="982" spans="1:35" ht="12.75" customHeight="1">
      <c r="A982" s="22"/>
      <c r="B982" s="22"/>
      <c r="C982" s="22"/>
      <c r="D982" s="134"/>
      <c r="E982" s="63"/>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row>
    <row r="983" spans="1:35" ht="12.75" customHeight="1">
      <c r="A983" s="22"/>
      <c r="B983" s="22"/>
      <c r="C983" s="22"/>
      <c r="D983" s="134"/>
      <c r="E983" s="63"/>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row>
    <row r="984" spans="1:35" ht="12.75" customHeight="1">
      <c r="A984" s="22"/>
      <c r="B984" s="22"/>
      <c r="C984" s="22"/>
      <c r="D984" s="134"/>
      <c r="E984" s="63"/>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row>
    <row r="985" spans="1:35" ht="12.75" customHeight="1">
      <c r="A985" s="22"/>
      <c r="B985" s="22"/>
      <c r="C985" s="22"/>
      <c r="D985" s="134"/>
      <c r="E985" s="63"/>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row>
    <row r="986" spans="1:35" ht="12.75" customHeight="1">
      <c r="A986" s="22"/>
      <c r="B986" s="22"/>
      <c r="C986" s="22"/>
      <c r="D986" s="134"/>
      <c r="E986" s="63"/>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row>
    <row r="987" spans="1:35" ht="12.75" customHeight="1">
      <c r="A987" s="22"/>
      <c r="B987" s="22"/>
      <c r="C987" s="22"/>
      <c r="D987" s="134"/>
      <c r="E987" s="63"/>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row>
    <row r="988" spans="1:35" ht="12.75" customHeight="1">
      <c r="A988" s="22"/>
      <c r="B988" s="22"/>
      <c r="C988" s="22"/>
      <c r="D988" s="134"/>
      <c r="E988" s="63"/>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row>
    <row r="989" spans="1:35" ht="12.75" customHeight="1">
      <c r="A989" s="22"/>
      <c r="B989" s="22"/>
      <c r="C989" s="22"/>
      <c r="D989" s="134"/>
      <c r="E989" s="63"/>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row>
    <row r="990" spans="1:35" ht="12.75" customHeight="1">
      <c r="A990" s="22"/>
      <c r="B990" s="22"/>
      <c r="C990" s="22"/>
      <c r="D990" s="134"/>
      <c r="E990" s="63"/>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row>
    <row r="991" spans="1:35" ht="12.75" customHeight="1">
      <c r="A991" s="22"/>
      <c r="B991" s="22"/>
      <c r="C991" s="22"/>
      <c r="D991" s="134"/>
      <c r="E991" s="63"/>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row>
    <row r="992" spans="1:35" ht="12.75" customHeight="1">
      <c r="A992" s="22"/>
      <c r="B992" s="22"/>
      <c r="C992" s="22"/>
      <c r="D992" s="134"/>
      <c r="E992" s="63"/>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row>
    <row r="993" spans="1:35" ht="12.75" customHeight="1">
      <c r="A993" s="22"/>
      <c r="B993" s="22"/>
      <c r="C993" s="22"/>
      <c r="D993" s="134"/>
      <c r="E993" s="63"/>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row>
    <row r="994" spans="1:35" ht="12.75" customHeight="1">
      <c r="A994" s="22"/>
      <c r="B994" s="22"/>
      <c r="C994" s="22"/>
      <c r="D994" s="134"/>
      <c r="E994" s="63"/>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row>
    <row r="995" spans="1:35" ht="12.75" customHeight="1">
      <c r="A995" s="22"/>
      <c r="B995" s="22"/>
      <c r="C995" s="22"/>
      <c r="D995" s="134"/>
      <c r="E995" s="63"/>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row>
    <row r="996" spans="1:35" ht="12.75" customHeight="1">
      <c r="A996" s="22"/>
      <c r="B996" s="22"/>
      <c r="C996" s="22"/>
      <c r="D996" s="134"/>
      <c r="E996" s="63"/>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row>
    <row r="997" spans="1:35" ht="12.75" customHeight="1">
      <c r="A997" s="22"/>
      <c r="B997" s="22"/>
      <c r="C997" s="22"/>
      <c r="D997" s="134"/>
      <c r="E997" s="63"/>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row>
    <row r="998" spans="1:35" ht="12.75" customHeight="1">
      <c r="A998" s="22"/>
      <c r="B998" s="22"/>
      <c r="C998" s="22"/>
      <c r="D998" s="134"/>
      <c r="E998" s="63"/>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row>
    <row r="999" spans="1:35" ht="12.75" customHeight="1">
      <c r="A999" s="22"/>
      <c r="B999" s="22"/>
      <c r="C999" s="22"/>
      <c r="D999" s="134"/>
      <c r="E999" s="63"/>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row>
    <row r="1000" spans="1:35" ht="12.75" customHeight="1">
      <c r="A1000" s="22"/>
      <c r="B1000" s="22"/>
      <c r="C1000" s="22"/>
      <c r="D1000" s="134"/>
      <c r="E1000" s="63"/>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row>
  </sheetData>
  <mergeCells count="3">
    <mergeCell ref="B9:M9"/>
    <mergeCell ref="B11:C11"/>
    <mergeCell ref="F17:J20"/>
  </mergeCells>
  <conditionalFormatting sqref="D17:D86">
    <cfRule type="cellIs" dxfId="1266" priority="1" stopIfTrue="1" operator="equal">
      <formula>"-"</formula>
    </cfRule>
  </conditionalFormatting>
  <conditionalFormatting sqref="D22:D33 D39:D50 D53 D56:D67 D70 D73:D84 F22:J22 F39:J39 F56:J56 F73:J73 D87 F90:J90 F107:J107 F124:J124 F141:J141 F158:J158 F175:J175 F192:J192 F209:J209 D209:D220 F226:J226 D226:D237 F243:J243 F260:J260 D260:D271 F277:J277 D277:D288 F294:J294 F311:J311 F328:J328">
    <cfRule type="expression" dxfId="1265" priority="2" stopIfTrue="1">
      <formula>ISBLANK(D22)</formula>
    </cfRule>
  </conditionalFormatting>
  <conditionalFormatting sqref="D87:D1000 D1:D8 D10:D15">
    <cfRule type="cellIs" dxfId="1264" priority="3" stopIfTrue="1" operator="equal">
      <formula>"-"</formula>
    </cfRule>
  </conditionalFormatting>
  <conditionalFormatting sqref="D90:D101">
    <cfRule type="expression" dxfId="1263" priority="4" stopIfTrue="1">
      <formula>ISBLANK(D90)</formula>
    </cfRule>
    <cfRule type="cellIs" dxfId="1262" priority="5" stopIfTrue="1" operator="equal">
      <formula>"Pasa"</formula>
    </cfRule>
    <cfRule type="cellIs" dxfId="1261" priority="6" stopIfTrue="1" operator="equal">
      <formula>"Falla"</formula>
    </cfRule>
    <cfRule type="cellIs" dxfId="1260" priority="7" stopIfTrue="1" operator="equal">
      <formula>"N/A"</formula>
    </cfRule>
    <cfRule type="cellIs" dxfId="1259" priority="8" stopIfTrue="1" operator="equal">
      <formula>"N/T"</formula>
    </cfRule>
    <cfRule type="cellIs" dxfId="1258" priority="9" stopIfTrue="1" operator="equal">
      <formula>"N/D"</formula>
    </cfRule>
  </conditionalFormatting>
  <conditionalFormatting sqref="D107:D118">
    <cfRule type="cellIs" dxfId="1257" priority="17" stopIfTrue="1" operator="equal">
      <formula>"N/D"</formula>
    </cfRule>
    <cfRule type="cellIs" dxfId="1256" priority="16" stopIfTrue="1" operator="equal">
      <formula>"N/T"</formula>
    </cfRule>
    <cfRule type="expression" dxfId="1255" priority="12" stopIfTrue="1">
      <formula>ISBLANK(D107)</formula>
    </cfRule>
    <cfRule type="cellIs" dxfId="1254" priority="13" stopIfTrue="1" operator="equal">
      <formula>"Pasa"</formula>
    </cfRule>
    <cfRule type="cellIs" dxfId="1253" priority="14" stopIfTrue="1" operator="equal">
      <formula>"Falla"</formula>
    </cfRule>
    <cfRule type="cellIs" dxfId="1252" priority="15" stopIfTrue="1" operator="equal">
      <formula>"N/A"</formula>
    </cfRule>
  </conditionalFormatting>
  <conditionalFormatting sqref="D124:D135">
    <cfRule type="cellIs" dxfId="1251" priority="22" stopIfTrue="1" operator="equal">
      <formula>"Falla"</formula>
    </cfRule>
    <cfRule type="cellIs" dxfId="1250" priority="25" stopIfTrue="1" operator="equal">
      <formula>"N/D"</formula>
    </cfRule>
    <cfRule type="cellIs" dxfId="1249" priority="24" stopIfTrue="1" operator="equal">
      <formula>"N/T"</formula>
    </cfRule>
    <cfRule type="cellIs" dxfId="1248" priority="23" stopIfTrue="1" operator="equal">
      <formula>"N/A"</formula>
    </cfRule>
    <cfRule type="expression" dxfId="1247" priority="20" stopIfTrue="1">
      <formula>ISBLANK(D124)</formula>
    </cfRule>
    <cfRule type="cellIs" dxfId="1246" priority="21" stopIfTrue="1" operator="equal">
      <formula>"Pasa"</formula>
    </cfRule>
  </conditionalFormatting>
  <conditionalFormatting sqref="D141:D152">
    <cfRule type="cellIs" dxfId="1245" priority="33" stopIfTrue="1" operator="equal">
      <formula>"N/D"</formula>
    </cfRule>
    <cfRule type="expression" dxfId="1244" priority="28" stopIfTrue="1">
      <formula>ISBLANK(D141)</formula>
    </cfRule>
    <cfRule type="cellIs" dxfId="1243" priority="32" stopIfTrue="1" operator="equal">
      <formula>"N/T"</formula>
    </cfRule>
    <cfRule type="cellIs" dxfId="1242" priority="31" stopIfTrue="1" operator="equal">
      <formula>"N/A"</formula>
    </cfRule>
    <cfRule type="cellIs" dxfId="1241" priority="30" stopIfTrue="1" operator="equal">
      <formula>"Falla"</formula>
    </cfRule>
    <cfRule type="cellIs" dxfId="1240" priority="29" stopIfTrue="1" operator="equal">
      <formula>"Pasa"</formula>
    </cfRule>
  </conditionalFormatting>
  <conditionalFormatting sqref="D158:D169">
    <cfRule type="cellIs" dxfId="1239" priority="38" stopIfTrue="1" operator="equal">
      <formula>"Falla"</formula>
    </cfRule>
    <cfRule type="expression" dxfId="1238" priority="36" stopIfTrue="1">
      <formula>ISBLANK(D158)</formula>
    </cfRule>
    <cfRule type="cellIs" dxfId="1237" priority="37" stopIfTrue="1" operator="equal">
      <formula>"Pasa"</formula>
    </cfRule>
    <cfRule type="cellIs" dxfId="1236" priority="41" stopIfTrue="1" operator="equal">
      <formula>"N/D"</formula>
    </cfRule>
    <cfRule type="cellIs" dxfId="1235" priority="39" stopIfTrue="1" operator="equal">
      <formula>"N/A"</formula>
    </cfRule>
    <cfRule type="cellIs" dxfId="1234" priority="40" stopIfTrue="1" operator="equal">
      <formula>"N/T"</formula>
    </cfRule>
  </conditionalFormatting>
  <conditionalFormatting sqref="D175:D184">
    <cfRule type="expression" dxfId="1233" priority="44" stopIfTrue="1">
      <formula>ISBLANK(D175)</formula>
    </cfRule>
    <cfRule type="cellIs" dxfId="1232" priority="49" stopIfTrue="1" operator="equal">
      <formula>"N/D"</formula>
    </cfRule>
    <cfRule type="cellIs" dxfId="1231" priority="46" stopIfTrue="1" operator="equal">
      <formula>"Falla"</formula>
    </cfRule>
    <cfRule type="cellIs" dxfId="1230" priority="47" stopIfTrue="1" operator="equal">
      <formula>"N/A"</formula>
    </cfRule>
    <cfRule type="cellIs" dxfId="1229" priority="48" stopIfTrue="1" operator="equal">
      <formula>"N/T"</formula>
    </cfRule>
    <cfRule type="cellIs" dxfId="1228" priority="45" stopIfTrue="1" operator="equal">
      <formula>"Pasa"</formula>
    </cfRule>
  </conditionalFormatting>
  <conditionalFormatting sqref="D175:D186">
    <cfRule type="cellIs" dxfId="1227" priority="52" stopIfTrue="1" operator="equal">
      <formula>"Falla"</formula>
    </cfRule>
    <cfRule type="expression" dxfId="1226" priority="50" stopIfTrue="1">
      <formula>ISBLANK(D175)</formula>
    </cfRule>
    <cfRule type="cellIs" dxfId="1225" priority="53" stopIfTrue="1" operator="equal">
      <formula>"N/A"</formula>
    </cfRule>
    <cfRule type="cellIs" dxfId="1224" priority="54" stopIfTrue="1" operator="equal">
      <formula>"N/T"</formula>
    </cfRule>
    <cfRule type="cellIs" dxfId="1223" priority="55" stopIfTrue="1" operator="equal">
      <formula>"N/D"</formula>
    </cfRule>
    <cfRule type="cellIs" dxfId="1222" priority="51" stopIfTrue="1" operator="equal">
      <formula>"Pasa"</formula>
    </cfRule>
  </conditionalFormatting>
  <conditionalFormatting sqref="D192:D201">
    <cfRule type="cellIs" dxfId="1221" priority="67" stopIfTrue="1" operator="equal">
      <formula>"N/A"</formula>
    </cfRule>
    <cfRule type="cellIs" dxfId="1220" priority="68" stopIfTrue="1" operator="equal">
      <formula>"N/T"</formula>
    </cfRule>
    <cfRule type="cellIs" dxfId="1219" priority="69" stopIfTrue="1" operator="equal">
      <formula>"N/D"</formula>
    </cfRule>
    <cfRule type="cellIs" dxfId="1218" priority="61" stopIfTrue="1" operator="equal">
      <formula>"N/A"</formula>
    </cfRule>
    <cfRule type="cellIs" dxfId="1217" priority="62" stopIfTrue="1" operator="equal">
      <formula>"N/T"</formula>
    </cfRule>
    <cfRule type="expression" dxfId="1216" priority="64" stopIfTrue="1">
      <formula>ISBLANK(D192)</formula>
    </cfRule>
    <cfRule type="cellIs" dxfId="1215" priority="60" stopIfTrue="1" operator="equal">
      <formula>"Falla"</formula>
    </cfRule>
    <cfRule type="cellIs" dxfId="1214" priority="59" stopIfTrue="1" operator="equal">
      <formula>"Pasa"</formula>
    </cfRule>
    <cfRule type="expression" dxfId="1213" priority="58" stopIfTrue="1">
      <formula>ISBLANK(D192)</formula>
    </cfRule>
    <cfRule type="cellIs" dxfId="1212" priority="63" stopIfTrue="1" operator="equal">
      <formula>"N/D"</formula>
    </cfRule>
    <cfRule type="cellIs" dxfId="1211" priority="66" stopIfTrue="1" operator="equal">
      <formula>"Falla"</formula>
    </cfRule>
    <cfRule type="cellIs" dxfId="1210" priority="65" stopIfTrue="1" operator="equal">
      <formula>"Pasa"</formula>
    </cfRule>
  </conditionalFormatting>
  <conditionalFormatting sqref="D192:D203">
    <cfRule type="cellIs" dxfId="1209" priority="74" stopIfTrue="1" operator="equal">
      <formula>"N/T"</formula>
    </cfRule>
    <cfRule type="cellIs" dxfId="1208" priority="73" stopIfTrue="1" operator="equal">
      <formula>"N/A"</formula>
    </cfRule>
    <cfRule type="cellIs" dxfId="1207" priority="72" stopIfTrue="1" operator="equal">
      <formula>"Falla"</formula>
    </cfRule>
    <cfRule type="cellIs" dxfId="1206" priority="71" stopIfTrue="1" operator="equal">
      <formula>"Pasa"</formula>
    </cfRule>
    <cfRule type="expression" dxfId="1205" priority="70" stopIfTrue="1">
      <formula>ISBLANK(D192)</formula>
    </cfRule>
    <cfRule type="cellIs" dxfId="1204" priority="75" stopIfTrue="1" operator="equal">
      <formula>"N/D"</formula>
    </cfRule>
  </conditionalFormatting>
  <conditionalFormatting sqref="D209:D218">
    <cfRule type="cellIs" dxfId="1203" priority="87" stopIfTrue="1" operator="equal">
      <formula>"N/T"</formula>
    </cfRule>
    <cfRule type="cellIs" dxfId="1202" priority="88" stopIfTrue="1" operator="equal">
      <formula>"N/D"</formula>
    </cfRule>
    <cfRule type="cellIs" dxfId="1201" priority="86" stopIfTrue="1" operator="equal">
      <formula>"N/A"</formula>
    </cfRule>
    <cfRule type="cellIs" dxfId="1200" priority="85" stopIfTrue="1" operator="equal">
      <formula>"Falla"</formula>
    </cfRule>
    <cfRule type="cellIs" dxfId="1199" priority="84" stopIfTrue="1" operator="equal">
      <formula>"Pasa"</formula>
    </cfRule>
    <cfRule type="expression" dxfId="1198" priority="83" stopIfTrue="1">
      <formula>ISBLANK(D209)</formula>
    </cfRule>
    <cfRule type="cellIs" dxfId="1197" priority="82" stopIfTrue="1" operator="equal">
      <formula>"N/D"</formula>
    </cfRule>
    <cfRule type="cellIs" dxfId="1196" priority="81" stopIfTrue="1" operator="equal">
      <formula>"N/T"</formula>
    </cfRule>
    <cfRule type="cellIs" dxfId="1195" priority="80" stopIfTrue="1" operator="equal">
      <formula>"N/A"</formula>
    </cfRule>
    <cfRule type="cellIs" dxfId="1194" priority="79" stopIfTrue="1" operator="equal">
      <formula>"Falla"</formula>
    </cfRule>
    <cfRule type="cellIs" dxfId="1193" priority="78" stopIfTrue="1" operator="equal">
      <formula>"Pasa"</formula>
    </cfRule>
    <cfRule type="expression" dxfId="1192" priority="77" stopIfTrue="1">
      <formula>ISBLANK(D209)</formula>
    </cfRule>
  </conditionalFormatting>
  <conditionalFormatting sqref="D226:D235">
    <cfRule type="expression" dxfId="1191" priority="89" stopIfTrue="1">
      <formula>ISBLANK(D226)</formula>
    </cfRule>
    <cfRule type="expression" dxfId="1190" priority="95" stopIfTrue="1">
      <formula>ISBLANK(D226)</formula>
    </cfRule>
    <cfRule type="cellIs" dxfId="1189" priority="96" stopIfTrue="1" operator="equal">
      <formula>"Pasa"</formula>
    </cfRule>
    <cfRule type="cellIs" dxfId="1188" priority="97" stopIfTrue="1" operator="equal">
      <formula>"Falla"</formula>
    </cfRule>
    <cfRule type="cellIs" dxfId="1187" priority="98" stopIfTrue="1" operator="equal">
      <formula>"N/A"</formula>
    </cfRule>
    <cfRule type="cellIs" dxfId="1186" priority="99" stopIfTrue="1" operator="equal">
      <formula>"N/T"</formula>
    </cfRule>
    <cfRule type="cellIs" dxfId="1185" priority="100" stopIfTrue="1" operator="equal">
      <formula>"N/D"</formula>
    </cfRule>
    <cfRule type="cellIs" dxfId="1184" priority="92" stopIfTrue="1" operator="equal">
      <formula>"N/A"</formula>
    </cfRule>
    <cfRule type="cellIs" dxfId="1183" priority="91" stopIfTrue="1" operator="equal">
      <formula>"Falla"</formula>
    </cfRule>
    <cfRule type="cellIs" dxfId="1182" priority="94" stopIfTrue="1" operator="equal">
      <formula>"N/D"</formula>
    </cfRule>
    <cfRule type="cellIs" dxfId="1181" priority="90" stopIfTrue="1" operator="equal">
      <formula>"Pasa"</formula>
    </cfRule>
    <cfRule type="cellIs" dxfId="1180" priority="93" stopIfTrue="1" operator="equal">
      <formula>"N/T"</formula>
    </cfRule>
  </conditionalFormatting>
  <conditionalFormatting sqref="D243:D252">
    <cfRule type="cellIs" dxfId="1179" priority="112" stopIfTrue="1" operator="equal">
      <formula>"N/D"</formula>
    </cfRule>
    <cfRule type="cellIs" dxfId="1178" priority="103" stopIfTrue="1" operator="equal">
      <formula>"Falla"</formula>
    </cfRule>
    <cfRule type="cellIs" dxfId="1177" priority="111" stopIfTrue="1" operator="equal">
      <formula>"N/T"</formula>
    </cfRule>
    <cfRule type="cellIs" dxfId="1176" priority="110" stopIfTrue="1" operator="equal">
      <formula>"N/A"</formula>
    </cfRule>
    <cfRule type="cellIs" dxfId="1175" priority="109" stopIfTrue="1" operator="equal">
      <formula>"Falla"</formula>
    </cfRule>
    <cfRule type="cellIs" dxfId="1174" priority="108" stopIfTrue="1" operator="equal">
      <formula>"Pasa"</formula>
    </cfRule>
    <cfRule type="expression" dxfId="1173" priority="107" stopIfTrue="1">
      <formula>ISBLANK(D243)</formula>
    </cfRule>
    <cfRule type="cellIs" dxfId="1172" priority="106" stopIfTrue="1" operator="equal">
      <formula>"N/D"</formula>
    </cfRule>
    <cfRule type="cellIs" dxfId="1171" priority="105" stopIfTrue="1" operator="equal">
      <formula>"N/T"</formula>
    </cfRule>
    <cfRule type="cellIs" dxfId="1170" priority="104" stopIfTrue="1" operator="equal">
      <formula>"N/A"</formula>
    </cfRule>
    <cfRule type="cellIs" dxfId="1169" priority="102" stopIfTrue="1" operator="equal">
      <formula>"Pasa"</formula>
    </cfRule>
    <cfRule type="expression" dxfId="1168" priority="101" stopIfTrue="1">
      <formula>ISBLANK(D243)</formula>
    </cfRule>
  </conditionalFormatting>
  <conditionalFormatting sqref="D243:D254">
    <cfRule type="cellIs" dxfId="1167" priority="116" stopIfTrue="1" operator="equal">
      <formula>"N/A"</formula>
    </cfRule>
    <cfRule type="cellIs" dxfId="1166" priority="117" stopIfTrue="1" operator="equal">
      <formula>"N/T"</formula>
    </cfRule>
    <cfRule type="cellIs" dxfId="1165" priority="118" stopIfTrue="1" operator="equal">
      <formula>"N/D"</formula>
    </cfRule>
    <cfRule type="cellIs" dxfId="1164" priority="115" stopIfTrue="1" operator="equal">
      <formula>"Falla"</formula>
    </cfRule>
    <cfRule type="cellIs" dxfId="1163" priority="114" stopIfTrue="1" operator="equal">
      <formula>"Pasa"</formula>
    </cfRule>
    <cfRule type="expression" dxfId="1162" priority="113" stopIfTrue="1">
      <formula>ISBLANK(D243)</formula>
    </cfRule>
  </conditionalFormatting>
  <conditionalFormatting sqref="D259:D269">
    <cfRule type="expression" dxfId="1161" priority="126" stopIfTrue="1">
      <formula>ISBLANK(D259)</formula>
    </cfRule>
    <cfRule type="cellIs" dxfId="1160" priority="127" stopIfTrue="1" operator="equal">
      <formula>"Pasa"</formula>
    </cfRule>
    <cfRule type="cellIs" dxfId="1159" priority="128" stopIfTrue="1" operator="equal">
      <formula>"Falla"</formula>
    </cfRule>
    <cfRule type="cellIs" dxfId="1158" priority="122" stopIfTrue="1" operator="equal">
      <formula>"Falla"</formula>
    </cfRule>
    <cfRule type="cellIs" dxfId="1157" priority="130" stopIfTrue="1" operator="equal">
      <formula>"N/T"</formula>
    </cfRule>
    <cfRule type="cellIs" dxfId="1156" priority="131" stopIfTrue="1" operator="equal">
      <formula>"N/D"</formula>
    </cfRule>
    <cfRule type="expression" dxfId="1155" priority="120" stopIfTrue="1">
      <formula>ISBLANK(D259)</formula>
    </cfRule>
    <cfRule type="cellIs" dxfId="1154" priority="125" stopIfTrue="1" operator="equal">
      <formula>"N/D"</formula>
    </cfRule>
    <cfRule type="cellIs" dxfId="1153" priority="124" stopIfTrue="1" operator="equal">
      <formula>"N/T"</formula>
    </cfRule>
    <cfRule type="cellIs" dxfId="1152" priority="121" stopIfTrue="1" operator="equal">
      <formula>"Pasa"</formula>
    </cfRule>
    <cfRule type="cellIs" dxfId="1151" priority="123" stopIfTrue="1" operator="equal">
      <formula>"N/A"</formula>
    </cfRule>
    <cfRule type="cellIs" dxfId="1150" priority="129" stopIfTrue="1" operator="equal">
      <formula>"N/A"</formula>
    </cfRule>
  </conditionalFormatting>
  <conditionalFormatting sqref="D277:D286">
    <cfRule type="cellIs" dxfId="1149" priority="142" stopIfTrue="1" operator="equal">
      <formula>"N/T"</formula>
    </cfRule>
    <cfRule type="cellIs" dxfId="1148" priority="143" stopIfTrue="1" operator="equal">
      <formula>"N/D"</formula>
    </cfRule>
    <cfRule type="cellIs" dxfId="1147" priority="141" stopIfTrue="1" operator="equal">
      <formula>"N/A"</formula>
    </cfRule>
    <cfRule type="cellIs" dxfId="1146" priority="140" stopIfTrue="1" operator="equal">
      <formula>"Falla"</formula>
    </cfRule>
    <cfRule type="cellIs" dxfId="1145" priority="139" stopIfTrue="1" operator="equal">
      <formula>"Pasa"</formula>
    </cfRule>
    <cfRule type="expression" dxfId="1144" priority="138" stopIfTrue="1">
      <formula>ISBLANK(D277)</formula>
    </cfRule>
    <cfRule type="cellIs" dxfId="1143" priority="137" stopIfTrue="1" operator="equal">
      <formula>"N/D"</formula>
    </cfRule>
    <cfRule type="cellIs" dxfId="1142" priority="136" stopIfTrue="1" operator="equal">
      <formula>"N/T"</formula>
    </cfRule>
    <cfRule type="cellIs" dxfId="1141" priority="135" stopIfTrue="1" operator="equal">
      <formula>"N/A"</formula>
    </cfRule>
    <cfRule type="expression" dxfId="1140" priority="132" stopIfTrue="1">
      <formula>ISBLANK(D277)</formula>
    </cfRule>
    <cfRule type="cellIs" dxfId="1139" priority="134" stopIfTrue="1" operator="equal">
      <formula>"Falla"</formula>
    </cfRule>
    <cfRule type="cellIs" dxfId="1138" priority="133" stopIfTrue="1" operator="equal">
      <formula>"Pasa"</formula>
    </cfRule>
  </conditionalFormatting>
  <conditionalFormatting sqref="D277:D288 D260:D271 D226:D237 D209:D220 D87 F22:J22 D22:D33 F39:J39 D39:D50 D53 F56:J56 D56:D67 D70 F73:J73 D73:D84 F90:J90 F107:J107 F124:J124 F141:J141 F158:J158 F175:J175 F192:J192 F209:J209 F226:J226 F243:J243 F260:J260 F277:J277 F294:J294 F311:J311 F328:J328">
    <cfRule type="cellIs" dxfId="1137" priority="212" stopIfTrue="1" operator="equal">
      <formula>"Pasa"</formula>
    </cfRule>
  </conditionalFormatting>
  <conditionalFormatting sqref="D294:D303">
    <cfRule type="cellIs" dxfId="1136" priority="155" stopIfTrue="1" operator="equal">
      <formula>"N/D"</formula>
    </cfRule>
    <cfRule type="cellIs" dxfId="1135" priority="154" stopIfTrue="1" operator="equal">
      <formula>"N/T"</formula>
    </cfRule>
    <cfRule type="cellIs" dxfId="1134" priority="153" stopIfTrue="1" operator="equal">
      <formula>"N/A"</formula>
    </cfRule>
    <cfRule type="cellIs" dxfId="1133" priority="152" stopIfTrue="1" operator="equal">
      <formula>"Falla"</formula>
    </cfRule>
    <cfRule type="cellIs" dxfId="1132" priority="151" stopIfTrue="1" operator="equal">
      <formula>"Pasa"</formula>
    </cfRule>
    <cfRule type="expression" dxfId="1131" priority="150" stopIfTrue="1">
      <formula>ISBLANK(D294)</formula>
    </cfRule>
    <cfRule type="cellIs" dxfId="1130" priority="149" stopIfTrue="1" operator="equal">
      <formula>"N/D"</formula>
    </cfRule>
    <cfRule type="cellIs" dxfId="1129" priority="148" stopIfTrue="1" operator="equal">
      <formula>"N/T"</formula>
    </cfRule>
    <cfRule type="cellIs" dxfId="1128" priority="147" stopIfTrue="1" operator="equal">
      <formula>"N/A"</formula>
    </cfRule>
    <cfRule type="cellIs" dxfId="1127" priority="146" stopIfTrue="1" operator="equal">
      <formula>"Falla"</formula>
    </cfRule>
    <cfRule type="expression" dxfId="1126" priority="144" stopIfTrue="1">
      <formula>ISBLANK(D294)</formula>
    </cfRule>
    <cfRule type="cellIs" dxfId="1125" priority="145" stopIfTrue="1" operator="equal">
      <formula>"Pasa"</formula>
    </cfRule>
  </conditionalFormatting>
  <conditionalFormatting sqref="D294:D305">
    <cfRule type="expression" dxfId="1124" priority="156" stopIfTrue="1">
      <formula>ISBLANK(D294)</formula>
    </cfRule>
    <cfRule type="cellIs" dxfId="1123" priority="161" stopIfTrue="1" operator="equal">
      <formula>"N/D"</formula>
    </cfRule>
    <cfRule type="cellIs" dxfId="1122" priority="160" stopIfTrue="1" operator="equal">
      <formula>"N/T"</formula>
    </cfRule>
    <cfRule type="cellIs" dxfId="1121" priority="159" stopIfTrue="1" operator="equal">
      <formula>"N/A"</formula>
    </cfRule>
    <cfRule type="cellIs" dxfId="1120" priority="158" stopIfTrue="1" operator="equal">
      <formula>"Falla"</formula>
    </cfRule>
    <cfRule type="cellIs" dxfId="1119" priority="157" stopIfTrue="1" operator="equal">
      <formula>"Pasa"</formula>
    </cfRule>
  </conditionalFormatting>
  <conditionalFormatting sqref="D311:D320">
    <cfRule type="cellIs" dxfId="1118" priority="164" stopIfTrue="1" operator="equal">
      <formula>"Pasa"</formula>
    </cfRule>
    <cfRule type="cellIs" dxfId="1117" priority="167" stopIfTrue="1" operator="equal">
      <formula>"N/T"</formula>
    </cfRule>
    <cfRule type="cellIs" dxfId="1116" priority="166" stopIfTrue="1" operator="equal">
      <formula>"N/A"</formula>
    </cfRule>
    <cfRule type="cellIs" dxfId="1115" priority="165" stopIfTrue="1" operator="equal">
      <formula>"Falla"</formula>
    </cfRule>
    <cfRule type="cellIs" dxfId="1114" priority="168" stopIfTrue="1" operator="equal">
      <formula>"N/D"</formula>
    </cfRule>
    <cfRule type="expression" dxfId="1113" priority="163" stopIfTrue="1">
      <formula>ISBLANK(D311)</formula>
    </cfRule>
    <cfRule type="expression" dxfId="1112" priority="169" stopIfTrue="1">
      <formula>ISBLANK(D311)</formula>
    </cfRule>
    <cfRule type="cellIs" dxfId="1111" priority="172" stopIfTrue="1" operator="equal">
      <formula>"N/A"</formula>
    </cfRule>
    <cfRule type="cellIs" dxfId="1110" priority="174" stopIfTrue="1" operator="equal">
      <formula>"N/D"</formula>
    </cfRule>
    <cfRule type="cellIs" dxfId="1109" priority="173" stopIfTrue="1" operator="equal">
      <formula>"N/T"</formula>
    </cfRule>
    <cfRule type="cellIs" dxfId="1108" priority="171" stopIfTrue="1" operator="equal">
      <formula>"Falla"</formula>
    </cfRule>
    <cfRule type="cellIs" dxfId="1107" priority="170" stopIfTrue="1" operator="equal">
      <formula>"Pasa"</formula>
    </cfRule>
  </conditionalFormatting>
  <conditionalFormatting sqref="D311:D322">
    <cfRule type="expression" dxfId="1106" priority="175" stopIfTrue="1">
      <formula>ISBLANK(D311)</formula>
    </cfRule>
    <cfRule type="cellIs" dxfId="1105" priority="176" stopIfTrue="1" operator="equal">
      <formula>"Pasa"</formula>
    </cfRule>
    <cfRule type="cellIs" dxfId="1104" priority="177" stopIfTrue="1" operator="equal">
      <formula>"Falla"</formula>
    </cfRule>
    <cfRule type="cellIs" dxfId="1103" priority="178" stopIfTrue="1" operator="equal">
      <formula>"N/A"</formula>
    </cfRule>
    <cfRule type="cellIs" dxfId="1102" priority="179" stopIfTrue="1" operator="equal">
      <formula>"N/T"</formula>
    </cfRule>
    <cfRule type="cellIs" dxfId="1101" priority="180" stopIfTrue="1" operator="equal">
      <formula>"N/D"</formula>
    </cfRule>
  </conditionalFormatting>
  <conditionalFormatting sqref="D328:D337">
    <cfRule type="expression" dxfId="1100" priority="194" stopIfTrue="1">
      <formula>ISBLANK(D328)</formula>
    </cfRule>
    <cfRule type="cellIs" dxfId="1099" priority="195" stopIfTrue="1" operator="equal">
      <formula>"Pasa"</formula>
    </cfRule>
    <cfRule type="cellIs" dxfId="1098" priority="187" stopIfTrue="1" operator="equal">
      <formula>"N/D"</formula>
    </cfRule>
    <cfRule type="cellIs" dxfId="1097" priority="199" stopIfTrue="1" operator="equal">
      <formula>"N/D"</formula>
    </cfRule>
    <cfRule type="cellIs" dxfId="1096" priority="198" stopIfTrue="1" operator="equal">
      <formula>"N/T"</formula>
    </cfRule>
    <cfRule type="cellIs" dxfId="1095" priority="186" stopIfTrue="1" operator="equal">
      <formula>"N/T"</formula>
    </cfRule>
    <cfRule type="cellIs" dxfId="1094" priority="197" stopIfTrue="1" operator="equal">
      <formula>"N/A"</formula>
    </cfRule>
    <cfRule type="cellIs" dxfId="1093" priority="196" stopIfTrue="1" operator="equal">
      <formula>"Falla"</formula>
    </cfRule>
    <cfRule type="expression" dxfId="1092" priority="188" stopIfTrue="1">
      <formula>ISBLANK(D328)</formula>
    </cfRule>
    <cfRule type="cellIs" dxfId="1091" priority="189" stopIfTrue="1" operator="equal">
      <formula>"Pasa"</formula>
    </cfRule>
    <cfRule type="cellIs" dxfId="1090" priority="190" stopIfTrue="1" operator="equal">
      <formula>"Falla"</formula>
    </cfRule>
    <cfRule type="cellIs" dxfId="1089" priority="191" stopIfTrue="1" operator="equal">
      <formula>"N/A"</formula>
    </cfRule>
    <cfRule type="cellIs" dxfId="1088" priority="192" stopIfTrue="1" operator="equal">
      <formula>"N/T"</formula>
    </cfRule>
    <cfRule type="cellIs" dxfId="1087" priority="193" stopIfTrue="1" operator="equal">
      <formula>"N/D"</formula>
    </cfRule>
    <cfRule type="cellIs" dxfId="1086" priority="185" stopIfTrue="1" operator="equal">
      <formula>"N/A"</formula>
    </cfRule>
    <cfRule type="expression" dxfId="1085" priority="182" stopIfTrue="1">
      <formula>ISBLANK(D328)</formula>
    </cfRule>
    <cfRule type="cellIs" dxfId="1084" priority="183" stopIfTrue="1" operator="equal">
      <formula>"Pasa"</formula>
    </cfRule>
    <cfRule type="cellIs" dxfId="1083" priority="184" stopIfTrue="1" operator="equal">
      <formula>"Falla"</formula>
    </cfRule>
  </conditionalFormatting>
  <conditionalFormatting sqref="E22:E35 E39:E53 E56:E70 E73:E87 E209:E222 E226:E239 E260:E273 E277:E290">
    <cfRule type="cellIs" dxfId="1082" priority="200" stopIfTrue="1" operator="equal">
      <formula>"ERR"</formula>
    </cfRule>
  </conditionalFormatting>
  <conditionalFormatting sqref="E90:E103">
    <cfRule type="cellIs" dxfId="1081" priority="201" stopIfTrue="1" operator="equal">
      <formula>"ERR"</formula>
    </cfRule>
  </conditionalFormatting>
  <conditionalFormatting sqref="E107:E120">
    <cfRule type="cellIs" dxfId="1080" priority="202" stopIfTrue="1" operator="equal">
      <formula>"ERR"</formula>
    </cfRule>
  </conditionalFormatting>
  <conditionalFormatting sqref="E124:E137">
    <cfRule type="cellIs" dxfId="1079" priority="203" stopIfTrue="1" operator="equal">
      <formula>"ERR"</formula>
    </cfRule>
  </conditionalFormatting>
  <conditionalFormatting sqref="E141:E154">
    <cfRule type="cellIs" dxfId="1078" priority="204" stopIfTrue="1" operator="equal">
      <formula>"ERR"</formula>
    </cfRule>
  </conditionalFormatting>
  <conditionalFormatting sqref="E158:E171">
    <cfRule type="cellIs" dxfId="1077" priority="205" stopIfTrue="1" operator="equal">
      <formula>"ERR"</formula>
    </cfRule>
  </conditionalFormatting>
  <conditionalFormatting sqref="E175:E188">
    <cfRule type="cellIs" dxfId="1076" priority="206" stopIfTrue="1" operator="equal">
      <formula>"ERR"</formula>
    </cfRule>
  </conditionalFormatting>
  <conditionalFormatting sqref="E192:E205">
    <cfRule type="cellIs" dxfId="1075" priority="207" stopIfTrue="1" operator="equal">
      <formula>"ERR"</formula>
    </cfRule>
  </conditionalFormatting>
  <conditionalFormatting sqref="E243:E256">
    <cfRule type="cellIs" dxfId="1074" priority="208" stopIfTrue="1" operator="equal">
      <formula>"ERR"</formula>
    </cfRule>
  </conditionalFormatting>
  <conditionalFormatting sqref="E294:E307">
    <cfRule type="cellIs" dxfId="1073" priority="209" stopIfTrue="1" operator="equal">
      <formula>"ERR"</formula>
    </cfRule>
  </conditionalFormatting>
  <conditionalFormatting sqref="E311:E324">
    <cfRule type="cellIs" dxfId="1072" priority="210" stopIfTrue="1" operator="equal">
      <formula>"ERR"</formula>
    </cfRule>
  </conditionalFormatting>
  <conditionalFormatting sqref="E328:E337">
    <cfRule type="cellIs" dxfId="1071" priority="211" stopIfTrue="1" operator="equal">
      <formula>"ERR"</formula>
    </cfRule>
  </conditionalFormatting>
  <conditionalFormatting sqref="F22:J22 D22:D33 F39:J39 D39:D50 D53 F56:J56 D56:D67 D70 F73:J73 D73:D84 D87 F90:J90 F107:J107 F124:J124 F141:J141 F158:J158 F175:J175 F192:J192 F209:J209 D209:D220 F226:J226 D226:D237 F243:J243 F260:J260 D260:D271 F277:J277 D277:D288 F294:J294 F311:J311 F328:J328">
    <cfRule type="cellIs" dxfId="1070" priority="215" stopIfTrue="1" operator="equal">
      <formula>"N/T"</formula>
    </cfRule>
    <cfRule type="cellIs" dxfId="1069" priority="213" stopIfTrue="1" operator="equal">
      <formula>"Falla"</formula>
    </cfRule>
    <cfRule type="cellIs" dxfId="1068" priority="216" stopIfTrue="1" operator="equal">
      <formula>"N/D"</formula>
    </cfRule>
    <cfRule type="cellIs" dxfId="1067" priority="214" stopIfTrue="1" operator="equal">
      <formula>"N/A"</formula>
    </cfRule>
  </conditionalFormatting>
  <conditionalFormatting sqref="N13:N14">
    <cfRule type="cellIs" dxfId="1066" priority="222" stopIfTrue="1" operator="equal">
      <formula>"N/D"</formula>
    </cfRule>
    <cfRule type="cellIs" dxfId="1065" priority="221" stopIfTrue="1" operator="equal">
      <formula>"N/T"</formula>
    </cfRule>
    <cfRule type="cellIs" dxfId="1064" priority="220" stopIfTrue="1" operator="equal">
      <formula>"N/A"</formula>
    </cfRule>
    <cfRule type="cellIs" dxfId="1063" priority="219" stopIfTrue="1" operator="equal">
      <formula>"Falla"</formula>
    </cfRule>
    <cfRule type="cellIs" dxfId="1062" priority="218" stopIfTrue="1" operator="equal">
      <formula>"Pasa"</formula>
    </cfRule>
    <cfRule type="expression" dxfId="1061" priority="217" stopIfTrue="1">
      <formula>ISBLANK(N13)</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'DATA - Oculta'!$U$9:$U$13</xm:f>
          </x14:formula1>
          <xm:sqref>D18 D22:D33 D35 D39:D50 D52 D56:D67 D69 D73:D84 D86 D90:D101 D103 D107:D118 D120 D124:D135 D137 D141:D152 D154 D158:D169 D171 D175:D186 D188 D192:D203 D205 D209:D220 D222 D226:D237 D239 D243:D254 D256 D260:D271 D273 D277:D288 D290 D294:D305 D307 D311:D322 D324 D328:D337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I1000"/>
  <sheetViews>
    <sheetView workbookViewId="0"/>
  </sheetViews>
  <sheetFormatPr baseColWidth="10" defaultColWidth="12.6640625" defaultRowHeight="15" customHeight="1"/>
  <cols>
    <col min="1" max="1" width="7.83203125" customWidth="1"/>
    <col min="2" max="2" width="16.1640625" customWidth="1"/>
    <col min="3" max="3" width="56" customWidth="1"/>
    <col min="4" max="4" width="18.33203125" customWidth="1"/>
    <col min="5" max="5" width="5.5" customWidth="1"/>
    <col min="6" max="6" width="16.5" customWidth="1"/>
    <col min="7" max="7" width="14.6640625" customWidth="1"/>
    <col min="8" max="8" width="12.5" customWidth="1"/>
    <col min="9" max="9" width="11.6640625" customWidth="1"/>
    <col min="10" max="10" width="17.33203125" customWidth="1"/>
    <col min="11" max="11" width="14.5" customWidth="1"/>
    <col min="12" max="12" width="12.5" customWidth="1"/>
    <col min="13" max="13" width="18.5" customWidth="1"/>
    <col min="14" max="15" width="12.5" customWidth="1"/>
    <col min="16" max="16" width="19.5" customWidth="1"/>
    <col min="17" max="17" width="6.83203125" customWidth="1"/>
    <col min="18" max="18" width="4.6640625" customWidth="1"/>
    <col min="19" max="19" width="12.83203125" customWidth="1"/>
    <col min="20" max="20" width="12.1640625" customWidth="1"/>
    <col min="21" max="21" width="6.6640625" customWidth="1"/>
    <col min="22" max="22" width="5.5" customWidth="1"/>
    <col min="23" max="23" width="12" customWidth="1"/>
    <col min="24" max="24" width="11.83203125" customWidth="1"/>
    <col min="25" max="25" width="7.33203125" customWidth="1"/>
    <col min="26" max="35" width="14.5" customWidth="1"/>
  </cols>
  <sheetData>
    <row r="1" spans="1:35" ht="14.25" customHeight="1">
      <c r="A1" s="22"/>
      <c r="B1" s="64"/>
      <c r="C1" s="64"/>
      <c r="D1" s="120"/>
      <c r="E1" s="66"/>
      <c r="F1" s="18"/>
      <c r="G1" s="18"/>
      <c r="H1" s="18"/>
      <c r="I1" s="18"/>
      <c r="J1" s="18"/>
      <c r="K1" s="18"/>
      <c r="L1" s="18"/>
      <c r="M1" s="18"/>
      <c r="N1" s="18"/>
      <c r="O1" s="18"/>
      <c r="P1" s="18"/>
      <c r="Q1" s="18"/>
      <c r="R1" s="18"/>
      <c r="S1" s="18"/>
      <c r="T1" s="18"/>
      <c r="U1" s="18"/>
      <c r="V1" s="18"/>
      <c r="W1" s="18"/>
      <c r="X1" s="18"/>
      <c r="Y1" s="18"/>
      <c r="Z1" s="18"/>
      <c r="AA1" s="22"/>
      <c r="AB1" s="22"/>
      <c r="AC1" s="22"/>
      <c r="AD1" s="22"/>
      <c r="AE1" s="22"/>
      <c r="AF1" s="22"/>
      <c r="AG1" s="22"/>
      <c r="AH1" s="22"/>
      <c r="AI1" s="22"/>
    </row>
    <row r="2" spans="1:35" ht="27" customHeight="1">
      <c r="A2" s="22"/>
      <c r="B2" s="19" t="s">
        <v>0</v>
      </c>
      <c r="C2" s="22"/>
      <c r="D2" s="120"/>
      <c r="E2" s="66"/>
      <c r="F2" s="22"/>
      <c r="G2" s="22"/>
      <c r="H2" s="22"/>
      <c r="I2" s="22"/>
      <c r="J2" s="22"/>
      <c r="K2" s="22"/>
      <c r="L2" s="22"/>
      <c r="M2" s="22"/>
      <c r="N2" s="22"/>
      <c r="O2" s="22"/>
      <c r="P2" s="18"/>
      <c r="Q2" s="18"/>
      <c r="R2" s="18"/>
      <c r="S2" s="18"/>
      <c r="T2" s="18"/>
      <c r="U2" s="18"/>
      <c r="V2" s="18"/>
      <c r="W2" s="18"/>
      <c r="X2" s="18"/>
      <c r="Y2" s="18"/>
      <c r="Z2" s="18"/>
      <c r="AA2" s="22"/>
      <c r="AB2" s="22"/>
      <c r="AC2" s="22"/>
      <c r="AD2" s="22"/>
      <c r="AE2" s="22"/>
      <c r="AF2" s="22"/>
      <c r="AG2" s="22"/>
      <c r="AH2" s="22"/>
      <c r="AI2" s="22"/>
    </row>
    <row r="3" spans="1:35" ht="26.25" customHeight="1">
      <c r="A3" s="22"/>
      <c r="B3" s="20" t="s">
        <v>2</v>
      </c>
      <c r="C3" s="22"/>
      <c r="D3" s="120"/>
      <c r="E3" s="66"/>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ht="26.25" customHeight="1">
      <c r="A4" s="22"/>
      <c r="B4" s="1"/>
      <c r="C4" s="21"/>
      <c r="D4" s="121"/>
      <c r="E4" s="22"/>
      <c r="F4" s="22"/>
      <c r="G4" s="22"/>
      <c r="H4" s="22"/>
      <c r="I4" s="22"/>
      <c r="J4" s="22"/>
      <c r="K4" s="18"/>
      <c r="L4" s="22"/>
      <c r="M4" s="22"/>
      <c r="N4" s="18"/>
      <c r="O4" s="18"/>
      <c r="P4" s="22"/>
      <c r="Q4" s="22"/>
      <c r="R4" s="22"/>
      <c r="S4" s="22"/>
      <c r="T4" s="22"/>
      <c r="U4" s="22"/>
      <c r="V4" s="22"/>
      <c r="W4" s="22"/>
      <c r="X4" s="22"/>
      <c r="Y4" s="22"/>
      <c r="Z4" s="22"/>
      <c r="AA4" s="22"/>
      <c r="AB4" s="22"/>
      <c r="AC4" s="22"/>
      <c r="AD4" s="22"/>
      <c r="AE4" s="22"/>
      <c r="AF4" s="22"/>
      <c r="AG4" s="22"/>
      <c r="AH4" s="22"/>
      <c r="AI4" s="22"/>
    </row>
    <row r="5" spans="1:35" ht="27.75" customHeight="1">
      <c r="A5" s="22"/>
      <c r="B5" s="8" t="s">
        <v>78</v>
      </c>
      <c r="C5" s="8"/>
      <c r="D5" s="122"/>
      <c r="E5" s="68"/>
      <c r="F5" s="67"/>
      <c r="G5" s="67"/>
      <c r="H5" s="67"/>
      <c r="I5" s="67"/>
      <c r="J5" s="67"/>
      <c r="K5" s="67"/>
      <c r="L5" s="67"/>
      <c r="M5" s="67"/>
      <c r="N5" s="23"/>
      <c r="O5" s="23"/>
      <c r="P5" s="22"/>
      <c r="Q5" s="22"/>
      <c r="R5" s="22"/>
      <c r="S5" s="22"/>
      <c r="T5" s="22"/>
      <c r="U5" s="22"/>
      <c r="V5" s="22"/>
      <c r="W5" s="22"/>
      <c r="X5" s="22"/>
      <c r="Y5" s="22"/>
      <c r="Z5" s="22"/>
      <c r="AA5" s="31"/>
      <c r="AB5" s="31"/>
      <c r="AC5" s="31"/>
      <c r="AD5" s="31"/>
      <c r="AE5" s="31"/>
      <c r="AF5" s="31"/>
      <c r="AG5" s="31"/>
      <c r="AH5" s="31"/>
      <c r="AI5" s="31"/>
    </row>
    <row r="6" spans="1:35" ht="11.25" customHeight="1">
      <c r="A6" s="22"/>
      <c r="B6" s="142"/>
      <c r="C6" s="142"/>
      <c r="D6" s="143"/>
      <c r="E6" s="144"/>
      <c r="F6" s="142"/>
      <c r="G6" s="142"/>
      <c r="H6" s="142"/>
      <c r="I6" s="142"/>
      <c r="J6" s="142"/>
      <c r="K6" s="142"/>
      <c r="L6" s="142"/>
      <c r="M6" s="142"/>
      <c r="N6" s="18"/>
      <c r="O6" s="18"/>
      <c r="P6" s="22"/>
      <c r="Q6" s="22"/>
      <c r="R6" s="22"/>
      <c r="S6" s="22"/>
      <c r="T6" s="22"/>
      <c r="U6" s="22"/>
      <c r="V6" s="22"/>
      <c r="W6" s="22"/>
      <c r="X6" s="22"/>
      <c r="Y6" s="22"/>
      <c r="Z6" s="22"/>
      <c r="AA6" s="22"/>
      <c r="AB6" s="22"/>
      <c r="AC6" s="22"/>
      <c r="AD6" s="22"/>
      <c r="AE6" s="22"/>
      <c r="AF6" s="22"/>
      <c r="AG6" s="22"/>
      <c r="AH6" s="22"/>
      <c r="AI6" s="22"/>
    </row>
    <row r="7" spans="1:35" ht="12.75" customHeight="1">
      <c r="A7" s="22"/>
      <c r="B7" s="18"/>
      <c r="C7" s="18"/>
      <c r="D7" s="126"/>
      <c r="E7" s="66"/>
      <c r="F7" s="18"/>
      <c r="G7" s="18"/>
      <c r="H7" s="18"/>
      <c r="I7" s="18"/>
      <c r="J7" s="18"/>
      <c r="K7" s="18"/>
      <c r="L7" s="18"/>
      <c r="M7" s="18"/>
      <c r="N7" s="18"/>
      <c r="O7" s="18"/>
      <c r="P7" s="22"/>
      <c r="Q7" s="22"/>
      <c r="R7" s="22"/>
      <c r="S7" s="22"/>
      <c r="T7" s="22"/>
      <c r="U7" s="22"/>
      <c r="V7" s="22"/>
      <c r="W7" s="22"/>
      <c r="X7" s="22"/>
      <c r="Y7" s="22"/>
      <c r="Z7" s="22"/>
      <c r="AA7" s="22"/>
      <c r="AB7" s="22"/>
      <c r="AC7" s="22"/>
      <c r="AD7" s="22"/>
      <c r="AE7" s="22"/>
      <c r="AF7" s="22"/>
      <c r="AG7" s="22"/>
      <c r="AH7" s="22"/>
      <c r="AI7" s="22"/>
    </row>
    <row r="8" spans="1:35" ht="21" customHeight="1">
      <c r="A8" s="22"/>
      <c r="B8" s="71" t="s">
        <v>131</v>
      </c>
      <c r="C8" s="18"/>
      <c r="D8" s="127"/>
      <c r="E8" s="66"/>
      <c r="F8" s="18"/>
      <c r="G8" s="18"/>
      <c r="H8" s="18"/>
      <c r="I8" s="18"/>
      <c r="J8" s="18"/>
      <c r="K8" s="18"/>
      <c r="L8" s="18"/>
      <c r="M8" s="18"/>
      <c r="N8" s="18"/>
      <c r="O8" s="18"/>
      <c r="P8" s="22"/>
      <c r="Q8" s="22"/>
      <c r="R8" s="22"/>
      <c r="S8" s="22"/>
      <c r="T8" s="22"/>
      <c r="U8" s="22"/>
      <c r="V8" s="22"/>
      <c r="W8" s="22"/>
      <c r="X8" s="22"/>
      <c r="Y8" s="22"/>
      <c r="Z8" s="22"/>
      <c r="AA8" s="22"/>
      <c r="AB8" s="22"/>
      <c r="AC8" s="22"/>
      <c r="AD8" s="22"/>
      <c r="AE8" s="22"/>
      <c r="AF8" s="22"/>
      <c r="AG8" s="22"/>
      <c r="AH8" s="22"/>
      <c r="AI8" s="22"/>
    </row>
    <row r="9" spans="1:35" ht="30" customHeight="1">
      <c r="A9" s="22"/>
      <c r="B9" s="251" t="s">
        <v>80</v>
      </c>
      <c r="C9" s="239"/>
      <c r="D9" s="239"/>
      <c r="E9" s="239"/>
      <c r="F9" s="239"/>
      <c r="G9" s="239"/>
      <c r="H9" s="239"/>
      <c r="I9" s="239"/>
      <c r="J9" s="239"/>
      <c r="K9" s="239"/>
      <c r="L9" s="239"/>
      <c r="M9" s="240"/>
      <c r="N9" s="18"/>
      <c r="O9" s="18"/>
      <c r="P9" s="22"/>
      <c r="Q9" s="22"/>
      <c r="R9" s="22"/>
      <c r="S9" s="22"/>
      <c r="T9" s="22"/>
      <c r="U9" s="22"/>
      <c r="V9" s="22"/>
      <c r="W9" s="22"/>
      <c r="X9" s="22"/>
      <c r="Y9" s="22"/>
      <c r="Z9" s="22"/>
      <c r="AA9" s="22"/>
      <c r="AB9" s="22"/>
      <c r="AC9" s="22"/>
      <c r="AD9" s="22"/>
      <c r="AE9" s="22"/>
      <c r="AF9" s="22"/>
      <c r="AG9" s="22"/>
      <c r="AH9" s="22"/>
      <c r="AI9" s="22"/>
    </row>
    <row r="10" spans="1:35" ht="17.25" customHeight="1">
      <c r="A10" s="22"/>
      <c r="B10" s="18"/>
      <c r="C10" s="18"/>
      <c r="D10" s="127"/>
      <c r="E10" s="66"/>
      <c r="F10" s="22"/>
      <c r="G10" s="22"/>
      <c r="H10" s="22"/>
      <c r="I10" s="22"/>
      <c r="J10" s="22"/>
      <c r="K10" s="18"/>
      <c r="L10" s="18"/>
      <c r="M10" s="18"/>
      <c r="N10" s="18"/>
      <c r="O10" s="18"/>
      <c r="P10" s="18"/>
      <c r="Q10" s="18"/>
      <c r="R10" s="18"/>
      <c r="S10" s="22"/>
      <c r="T10" s="22"/>
      <c r="U10" s="18"/>
      <c r="V10" s="18"/>
      <c r="W10" s="18"/>
      <c r="X10" s="18"/>
      <c r="Y10" s="18"/>
      <c r="Z10" s="22"/>
      <c r="AA10" s="22"/>
      <c r="AB10" s="22"/>
      <c r="AC10" s="22"/>
      <c r="AD10" s="22"/>
      <c r="AE10" s="22"/>
      <c r="AF10" s="22"/>
      <c r="AG10" s="22"/>
      <c r="AH10" s="22"/>
      <c r="AI10" s="22"/>
    </row>
    <row r="11" spans="1:35" ht="25.5" customHeight="1">
      <c r="A11" s="22"/>
      <c r="B11" s="252" t="s">
        <v>81</v>
      </c>
      <c r="C11" s="253"/>
      <c r="D11" s="121"/>
      <c r="E11" s="22"/>
      <c r="F11" s="72" t="s">
        <v>82</v>
      </c>
      <c r="G11" s="73" t="s">
        <v>83</v>
      </c>
      <c r="H11" s="74" t="s">
        <v>84</v>
      </c>
      <c r="I11" s="63"/>
      <c r="J11" s="72" t="s">
        <v>85</v>
      </c>
      <c r="K11" s="73" t="s">
        <v>83</v>
      </c>
      <c r="L11" s="74" t="s">
        <v>84</v>
      </c>
      <c r="M11" s="18"/>
      <c r="N11" s="18"/>
      <c r="O11" s="18"/>
      <c r="P11" s="18"/>
      <c r="Q11" s="18"/>
      <c r="R11" s="18"/>
      <c r="S11" s="22"/>
      <c r="T11" s="22"/>
      <c r="U11" s="18"/>
      <c r="V11" s="18"/>
      <c r="W11" s="18"/>
      <c r="X11" s="18"/>
      <c r="Y11" s="18"/>
      <c r="Z11" s="22"/>
      <c r="AA11" s="22"/>
      <c r="AB11" s="22"/>
      <c r="AC11" s="22"/>
      <c r="AD11" s="22"/>
      <c r="AE11" s="22"/>
      <c r="AF11" s="22"/>
      <c r="AG11" s="22"/>
      <c r="AH11" s="22"/>
      <c r="AI11" s="22"/>
    </row>
    <row r="12" spans="1:35" ht="12" customHeight="1">
      <c r="A12" s="22"/>
      <c r="B12" s="76" t="s">
        <v>86</v>
      </c>
      <c r="C12" s="77">
        <f>COUNTIF($B$21:$B$167,B12)</f>
        <v>9</v>
      </c>
      <c r="D12" s="121"/>
      <c r="E12" s="22"/>
      <c r="F12" s="78" t="s">
        <v>87</v>
      </c>
      <c r="G12" s="79">
        <f ca="1">J23+J40+J57+J74+J91+J108+J125+J142+J159</f>
        <v>0</v>
      </c>
      <c r="H12" s="80">
        <f t="shared" ref="H12:H14" ca="1" si="0">IF(($G$15+$K$15)=0,0,G12/($G$15+$K$15))</f>
        <v>0</v>
      </c>
      <c r="I12" s="22"/>
      <c r="J12" s="81" t="s">
        <v>88</v>
      </c>
      <c r="K12" s="79">
        <f ca="1">G23+G40+G57+G74+G91+G108+G125+G142+G159</f>
        <v>0</v>
      </c>
      <c r="L12" s="80">
        <f t="shared" ref="L12:L14" ca="1" si="1">IF(($G$15+$K$15)=0,0,K12/($G$15+$K$15))</f>
        <v>0</v>
      </c>
      <c r="M12" s="18"/>
      <c r="N12" s="82" t="s">
        <v>89</v>
      </c>
      <c r="O12" s="83" t="s">
        <v>90</v>
      </c>
      <c r="P12" s="18"/>
      <c r="Q12" s="18"/>
      <c r="R12" s="18"/>
      <c r="S12" s="22"/>
      <c r="T12" s="22"/>
      <c r="U12" s="18"/>
      <c r="V12" s="18"/>
      <c r="W12" s="18"/>
      <c r="X12" s="18"/>
      <c r="Y12" s="18"/>
      <c r="Z12" s="22"/>
      <c r="AA12" s="22"/>
      <c r="AB12" s="22"/>
      <c r="AC12" s="22"/>
      <c r="AD12" s="22"/>
      <c r="AE12" s="22"/>
      <c r="AF12" s="22"/>
      <c r="AG12" s="22"/>
      <c r="AH12" s="22"/>
      <c r="AI12" s="22"/>
    </row>
    <row r="13" spans="1:35" ht="12" customHeight="1">
      <c r="A13" s="22"/>
      <c r="B13" s="76"/>
      <c r="C13" s="77"/>
      <c r="D13" s="121"/>
      <c r="E13" s="22"/>
      <c r="F13" s="78" t="s">
        <v>91</v>
      </c>
      <c r="G13" s="79">
        <f ca="1">I23+I40+I57+I74+I91+I108+I125+I142+I159</f>
        <v>0</v>
      </c>
      <c r="H13" s="80">
        <f t="shared" ca="1" si="0"/>
        <v>0</v>
      </c>
      <c r="I13" s="22"/>
      <c r="J13" s="81" t="s">
        <v>92</v>
      </c>
      <c r="K13" s="79">
        <f ca="1">F23+F40+F57+F74+F91+F108+F125+F142+F159</f>
        <v>0</v>
      </c>
      <c r="L13" s="80">
        <f t="shared" ca="1" si="1"/>
        <v>0</v>
      </c>
      <c r="M13" s="18"/>
      <c r="N13" s="84" t="s">
        <v>93</v>
      </c>
      <c r="O13" s="83" t="s">
        <v>94</v>
      </c>
      <c r="P13" s="18"/>
      <c r="Q13" s="18"/>
      <c r="R13" s="18"/>
      <c r="S13" s="22"/>
      <c r="T13" s="22"/>
      <c r="U13" s="18"/>
      <c r="V13" s="18"/>
      <c r="W13" s="18"/>
      <c r="X13" s="18"/>
      <c r="Y13" s="18"/>
      <c r="Z13" s="22"/>
      <c r="AA13" s="22"/>
      <c r="AB13" s="22"/>
      <c r="AC13" s="22"/>
      <c r="AD13" s="22"/>
      <c r="AE13" s="22"/>
      <c r="AF13" s="22"/>
      <c r="AG13" s="22"/>
      <c r="AH13" s="22"/>
      <c r="AI13" s="22"/>
    </row>
    <row r="14" spans="1:35" ht="12" customHeight="1">
      <c r="A14" s="22"/>
      <c r="B14" s="85" t="s">
        <v>95</v>
      </c>
      <c r="C14" s="86">
        <f>C12+C13</f>
        <v>9</v>
      </c>
      <c r="D14" s="121"/>
      <c r="E14" s="22"/>
      <c r="F14" s="78" t="s">
        <v>96</v>
      </c>
      <c r="G14" s="79">
        <f ca="1">H23+H40+H57+H74+H91+H108+H125+H142+H159</f>
        <v>27</v>
      </c>
      <c r="H14" s="80">
        <f t="shared" ca="1" si="0"/>
        <v>1</v>
      </c>
      <c r="I14" s="22"/>
      <c r="J14" s="81" t="s">
        <v>97</v>
      </c>
      <c r="K14" s="79">
        <f ca="1">K23+K40+K57+K74+K91+K108+K125+K142+K159</f>
        <v>0</v>
      </c>
      <c r="L14" s="80">
        <f t="shared" ca="1" si="1"/>
        <v>0</v>
      </c>
      <c r="M14" s="18"/>
      <c r="N14" s="89" t="s">
        <v>98</v>
      </c>
      <c r="O14" s="83" t="s">
        <v>99</v>
      </c>
      <c r="P14" s="18"/>
      <c r="Q14" s="18"/>
      <c r="R14" s="18"/>
      <c r="S14" s="22"/>
      <c r="T14" s="22"/>
      <c r="U14" s="18"/>
      <c r="V14" s="18"/>
      <c r="W14" s="18"/>
      <c r="X14" s="18"/>
      <c r="Y14" s="18"/>
      <c r="Z14" s="22"/>
      <c r="AA14" s="22"/>
      <c r="AB14" s="22"/>
      <c r="AC14" s="22"/>
      <c r="AD14" s="22"/>
      <c r="AE14" s="22"/>
      <c r="AF14" s="22"/>
      <c r="AG14" s="22"/>
      <c r="AH14" s="22"/>
      <c r="AI14" s="22"/>
    </row>
    <row r="15" spans="1:35" ht="12" customHeight="1">
      <c r="A15" s="22"/>
      <c r="B15" s="63"/>
      <c r="C15" s="22"/>
      <c r="D15" s="121"/>
      <c r="E15" s="22"/>
      <c r="F15" s="85" t="s">
        <v>95</v>
      </c>
      <c r="G15" s="90">
        <f t="shared" ref="G15:H15" ca="1" si="2">SUM(G12:G14)</f>
        <v>27</v>
      </c>
      <c r="H15" s="91">
        <f t="shared" ca="1" si="2"/>
        <v>1</v>
      </c>
      <c r="I15" s="22"/>
      <c r="J15" s="85" t="s">
        <v>95</v>
      </c>
      <c r="K15" s="90">
        <f t="shared" ref="K15:L15" ca="1" si="3">SUM(K12:K13)</f>
        <v>0</v>
      </c>
      <c r="L15" s="91">
        <f t="shared" ca="1" si="3"/>
        <v>0</v>
      </c>
      <c r="M15" s="18"/>
      <c r="N15" s="18"/>
      <c r="O15" s="18"/>
      <c r="P15" s="18"/>
      <c r="Q15" s="18"/>
      <c r="R15" s="18"/>
      <c r="S15" s="22"/>
      <c r="T15" s="22"/>
      <c r="U15" s="18"/>
      <c r="V15" s="18"/>
      <c r="W15" s="18"/>
      <c r="X15" s="18"/>
      <c r="Y15" s="18"/>
      <c r="Z15" s="22"/>
      <c r="AA15" s="22"/>
      <c r="AB15" s="22"/>
      <c r="AC15" s="22"/>
      <c r="AD15" s="22"/>
      <c r="AE15" s="22"/>
      <c r="AF15" s="22"/>
      <c r="AG15" s="22"/>
      <c r="AH15" s="22"/>
      <c r="AI15" s="22"/>
    </row>
    <row r="16" spans="1:35" ht="12" customHeight="1">
      <c r="A16" s="22"/>
      <c r="B16" s="63"/>
      <c r="C16" s="22"/>
      <c r="D16" s="121"/>
      <c r="E16" s="22"/>
      <c r="F16" s="145"/>
      <c r="G16" s="145"/>
      <c r="H16" s="146"/>
      <c r="I16" s="147"/>
      <c r="J16" s="145"/>
      <c r="K16" s="145"/>
      <c r="L16" s="146"/>
      <c r="M16" s="18"/>
      <c r="N16" s="18"/>
      <c r="O16" s="18"/>
      <c r="P16" s="18"/>
      <c r="Q16" s="18"/>
      <c r="R16" s="18"/>
      <c r="S16" s="22"/>
      <c r="T16" s="22"/>
      <c r="U16" s="18"/>
      <c r="V16" s="18"/>
      <c r="W16" s="18"/>
      <c r="X16" s="18"/>
      <c r="Y16" s="18"/>
      <c r="Z16" s="22"/>
      <c r="AA16" s="22"/>
      <c r="AB16" s="22"/>
      <c r="AC16" s="22"/>
      <c r="AD16" s="22"/>
      <c r="AE16" s="22"/>
      <c r="AF16" s="22"/>
      <c r="AG16" s="22"/>
      <c r="AH16" s="22"/>
      <c r="AI16" s="22"/>
    </row>
    <row r="17" spans="1:35" ht="12.75" customHeight="1">
      <c r="A17" s="94" t="s">
        <v>100</v>
      </c>
      <c r="B17" s="95" t="s">
        <v>86</v>
      </c>
      <c r="C17" s="96" t="s">
        <v>132</v>
      </c>
      <c r="D17" s="128" t="s">
        <v>102</v>
      </c>
      <c r="E17" s="22"/>
      <c r="F17" s="254" t="s">
        <v>103</v>
      </c>
      <c r="G17" s="255"/>
      <c r="H17" s="255"/>
      <c r="I17" s="255"/>
      <c r="J17" s="256"/>
      <c r="K17" s="145"/>
      <c r="L17" s="146"/>
      <c r="M17" s="18"/>
      <c r="N17" s="18"/>
      <c r="O17" s="18"/>
      <c r="P17" s="18"/>
      <c r="Q17" s="18"/>
      <c r="R17" s="18"/>
      <c r="S17" s="22"/>
      <c r="T17" s="22"/>
      <c r="U17" s="18"/>
      <c r="V17" s="18"/>
      <c r="W17" s="18"/>
      <c r="X17" s="18"/>
      <c r="Y17" s="18"/>
      <c r="Z17" s="22"/>
      <c r="AA17" s="22"/>
      <c r="AB17" s="22"/>
      <c r="AC17" s="22"/>
      <c r="AD17" s="22"/>
      <c r="AE17" s="22"/>
      <c r="AF17" s="22"/>
      <c r="AG17" s="22"/>
      <c r="AH17" s="22"/>
      <c r="AI17" s="22"/>
    </row>
    <row r="18" spans="1:35" ht="12.75" customHeight="1">
      <c r="A18" s="98" t="s">
        <v>104</v>
      </c>
      <c r="B18" s="98" t="s">
        <v>104</v>
      </c>
      <c r="C18" s="98" t="s">
        <v>104</v>
      </c>
      <c r="D18" s="103" t="s">
        <v>93</v>
      </c>
      <c r="E18" s="22"/>
      <c r="F18" s="257"/>
      <c r="G18" s="245"/>
      <c r="H18" s="245"/>
      <c r="I18" s="245"/>
      <c r="J18" s="258"/>
      <c r="K18" s="145"/>
      <c r="L18" s="146"/>
      <c r="M18" s="18"/>
      <c r="N18" s="18"/>
      <c r="O18" s="18"/>
      <c r="P18" s="18"/>
      <c r="Q18" s="18"/>
      <c r="R18" s="18"/>
      <c r="S18" s="22"/>
      <c r="T18" s="22"/>
      <c r="U18" s="18"/>
      <c r="V18" s="18"/>
      <c r="W18" s="18"/>
      <c r="X18" s="18"/>
      <c r="Y18" s="18"/>
      <c r="Z18" s="22"/>
      <c r="AA18" s="22"/>
      <c r="AB18" s="22"/>
      <c r="AC18" s="22"/>
      <c r="AD18" s="22"/>
      <c r="AE18" s="22"/>
      <c r="AF18" s="22"/>
      <c r="AG18" s="22"/>
      <c r="AH18" s="22"/>
      <c r="AI18" s="22"/>
    </row>
    <row r="19" spans="1:35" ht="12.75" customHeight="1">
      <c r="A19" s="22"/>
      <c r="B19" s="18"/>
      <c r="C19" s="18"/>
      <c r="D19" s="121"/>
      <c r="E19" s="22"/>
      <c r="F19" s="257"/>
      <c r="G19" s="245"/>
      <c r="H19" s="245"/>
      <c r="I19" s="245"/>
      <c r="J19" s="258"/>
      <c r="K19" s="22"/>
      <c r="L19" s="18"/>
      <c r="M19" s="18"/>
      <c r="N19" s="18"/>
      <c r="O19" s="18"/>
      <c r="P19" s="18"/>
      <c r="Q19" s="18"/>
      <c r="R19" s="18"/>
      <c r="S19" s="22"/>
      <c r="T19" s="22"/>
      <c r="U19" s="18"/>
      <c r="V19" s="18"/>
      <c r="W19" s="18"/>
      <c r="X19" s="18"/>
      <c r="Y19" s="18"/>
      <c r="Z19" s="22"/>
      <c r="AA19" s="22"/>
      <c r="AB19" s="22"/>
      <c r="AC19" s="22"/>
      <c r="AD19" s="22"/>
      <c r="AE19" s="22"/>
      <c r="AF19" s="22"/>
      <c r="AG19" s="22"/>
      <c r="AH19" s="22"/>
      <c r="AI19" s="22"/>
    </row>
    <row r="20" spans="1:35" ht="12" customHeight="1">
      <c r="A20" s="22"/>
      <c r="B20" s="18"/>
      <c r="C20" s="18"/>
      <c r="D20" s="127"/>
      <c r="E20" s="100"/>
      <c r="F20" s="259"/>
      <c r="G20" s="260"/>
      <c r="H20" s="260"/>
      <c r="I20" s="260"/>
      <c r="J20" s="261"/>
      <c r="K20" s="18"/>
      <c r="L20" s="18"/>
      <c r="M20" s="18"/>
      <c r="N20" s="22"/>
      <c r="O20" s="22"/>
      <c r="P20" s="22"/>
      <c r="Q20" s="22"/>
      <c r="R20" s="22"/>
      <c r="S20" s="22"/>
      <c r="T20" s="22"/>
      <c r="U20" s="22"/>
      <c r="V20" s="22"/>
      <c r="W20" s="22"/>
      <c r="X20" s="22"/>
      <c r="Y20" s="22"/>
      <c r="Z20" s="22"/>
      <c r="AA20" s="22"/>
      <c r="AB20" s="22"/>
      <c r="AC20" s="22"/>
      <c r="AD20" s="22"/>
      <c r="AE20" s="22"/>
      <c r="AF20" s="22"/>
      <c r="AG20" s="22"/>
      <c r="AH20" s="22"/>
      <c r="AI20" s="22"/>
    </row>
    <row r="21" spans="1:35" ht="30" customHeight="1">
      <c r="A21" s="94" t="s">
        <v>100</v>
      </c>
      <c r="B21" s="95" t="s">
        <v>86</v>
      </c>
      <c r="C21" s="96" t="s">
        <v>133</v>
      </c>
      <c r="D21" s="128" t="s">
        <v>106</v>
      </c>
      <c r="E21" s="63"/>
      <c r="F21" s="22"/>
      <c r="G21" s="22"/>
      <c r="H21" s="22"/>
      <c r="I21" s="22"/>
      <c r="J21" s="22"/>
      <c r="K21" s="18"/>
      <c r="L21" s="18"/>
      <c r="M21" s="22"/>
      <c r="N21" s="22"/>
      <c r="O21" s="22"/>
      <c r="P21" s="22"/>
      <c r="Q21" s="22"/>
      <c r="R21" s="22"/>
      <c r="S21" s="22"/>
      <c r="T21" s="22"/>
      <c r="U21" s="22"/>
      <c r="V21" s="22"/>
      <c r="W21" s="22"/>
      <c r="X21" s="22"/>
      <c r="Y21" s="22"/>
      <c r="Z21" s="22"/>
      <c r="AA21" s="22"/>
      <c r="AB21" s="22"/>
      <c r="AC21" s="22"/>
      <c r="AD21" s="22"/>
      <c r="AE21" s="22"/>
      <c r="AF21" s="22"/>
      <c r="AG21" s="22"/>
      <c r="AH21" s="22"/>
      <c r="AI21" s="22"/>
    </row>
    <row r="22" spans="1:35" ht="12" customHeight="1">
      <c r="A22" s="98">
        <f t="array" ref="A22">IFERROR(INDEX('03.Muestra'!$B$8:$B$17,SMALL(IF("Página Web"='03.Muestra'!$D$8:$D$17,ROW('03.Muestra'!$B$8:$B$17)-MIN(ROW('03.Muestra'!$D$8:$D$17))+1,""),ROW()-21)),"")</f>
        <v>1</v>
      </c>
      <c r="B22" s="129" t="str">
        <f t="array" ref="B22">IFERROR(INDEX('03.Muestra'!$C$8:$C$17,SMALL(IF("Página Web"='03.Muestra'!$D$8:$D$17,ROW('03.Muestra'!$C$8:$C$17)-MIN(ROW('03.Muestra'!$D$8:$D$17))+1,""),ROW()-21)),"")</f>
        <v>Home</v>
      </c>
      <c r="C22" s="130" t="str">
        <f t="array" ref="C22">IFERROR(INDEX('03.Muestra'!$F$8:$F$17,SMALL(IF("Página Web"='03.Muestra'!$D$8:$D$17,ROW('03.Muestra'!$F$8:$F$17)-MIN(ROW('03.Muestra'!$D$8:$D$17))+1,""),ROW()-21)),"")</f>
        <v>https://pigmentoayd.com/</v>
      </c>
      <c r="D22" s="103" t="str">
        <f t="shared" ref="D22:D31" si="4">IF(C22="","",$D$18)</f>
        <v>N/A</v>
      </c>
      <c r="E22" s="66" t="str">
        <f t="shared" ref="E22:E31" si="5">IF(D22&lt;&gt;"",IF(AND(B22&lt;&gt;"",C22&lt;&gt;""),"","ERR"),"")</f>
        <v/>
      </c>
      <c r="F22" s="104" t="s">
        <v>89</v>
      </c>
      <c r="G22" s="89" t="s">
        <v>98</v>
      </c>
      <c r="H22" s="84" t="s">
        <v>93</v>
      </c>
      <c r="I22" s="105" t="s">
        <v>91</v>
      </c>
      <c r="J22" s="106" t="s">
        <v>87</v>
      </c>
      <c r="K22" s="131" t="s">
        <v>97</v>
      </c>
      <c r="L22" s="18"/>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ht="12" customHeight="1">
      <c r="A23" s="98">
        <f t="array" ref="A23">IFERROR(INDEX('03.Muestra'!$B$8:$B$17,SMALL(IF("Página Web"='03.Muestra'!$D$8:$D$17,ROW('03.Muestra'!$B$8:$B$17)-MIN(ROW('03.Muestra'!$D$8:$D$17))+1,""),ROW()-21)),"")</f>
        <v>2</v>
      </c>
      <c r="B23" s="129" t="str">
        <f t="array" ref="B23">IFERROR(INDEX('03.Muestra'!$C$8:$C$17,SMALL(IF("Página Web"='03.Muestra'!$D$8:$D$17,ROW('03.Muestra'!$C$8:$C$17)-MIN(ROW('03.Muestra'!$D$8:$D$17))+1,""),ROW()-21)),"")</f>
        <v>Contacto</v>
      </c>
      <c r="C23" s="130" t="str">
        <f t="array" ref="C23">IFERROR(INDEX('03.Muestra'!$F$8:$F$17,SMALL(IF("Página Web"='03.Muestra'!$D$8:$D$17,ROW('03.Muestra'!$F$8:$F$17)-MIN(ROW('03.Muestra'!$D$8:$D$17))+1,""),ROW()-21)),"")</f>
        <v>https://pigmentoayd.com/contacto</v>
      </c>
      <c r="D23" s="103" t="str">
        <f t="shared" si="4"/>
        <v>N/A</v>
      </c>
      <c r="E23" s="66" t="str">
        <f t="shared" si="5"/>
        <v/>
      </c>
      <c r="F23" s="107">
        <f ca="1">COUNTIF($D22:INDIRECT("$D" &amp;  SUM(ROW()-1,'03.Muestra'!$D$20)-1),F22)</f>
        <v>0</v>
      </c>
      <c r="G23" s="107">
        <f ca="1">COUNTIF($D22:INDIRECT("$D" &amp;  SUM(ROW()-1,'03.Muestra'!$D$20)-1),G22)</f>
        <v>0</v>
      </c>
      <c r="H23" s="107">
        <f ca="1">COUNTIF($D22:INDIRECT("$D" &amp;  SUM(ROW()-1,'03.Muestra'!$D$20)-1),H22)</f>
        <v>3</v>
      </c>
      <c r="I23" s="107">
        <f ca="1">COUNTIF($D22:INDIRECT("$D" &amp;  SUM(ROW()-1,'03.Muestra'!$D$20)-1),I22)</f>
        <v>0</v>
      </c>
      <c r="J23" s="107">
        <f ca="1">COUNTIF($D22:INDIRECT("$D" &amp;  SUM(ROW()-1,'03.Muestra'!$D$20)-1),J22)</f>
        <v>0</v>
      </c>
      <c r="K23" s="132">
        <f ca="1">IF(COUNTIF('03.Muestra'!$D$8:$D$17,"Página Web")=0,0,COUNTBLANK($D22:INDIRECT("$D" &amp;  SUM(ROW()-1,COUNTIF('03.Muestra'!$D$8:$D$17,"Página Web"))-1)))</f>
        <v>0</v>
      </c>
      <c r="L23" s="18"/>
      <c r="M23" s="22"/>
      <c r="N23" s="22"/>
      <c r="O23" s="22"/>
      <c r="P23" s="22"/>
      <c r="Q23" s="22"/>
      <c r="R23" s="22"/>
      <c r="S23" s="22"/>
      <c r="T23" s="22"/>
      <c r="U23" s="22"/>
      <c r="V23" s="22"/>
      <c r="W23" s="22"/>
      <c r="X23" s="22"/>
      <c r="Y23" s="22"/>
      <c r="Z23" s="22"/>
      <c r="AA23" s="22"/>
      <c r="AB23" s="22"/>
      <c r="AC23" s="22"/>
      <c r="AD23" s="22"/>
      <c r="AE23" s="22"/>
      <c r="AF23" s="22"/>
      <c r="AG23" s="22"/>
      <c r="AH23" s="22"/>
      <c r="AI23" s="22"/>
    </row>
    <row r="24" spans="1:35" ht="12" customHeight="1">
      <c r="A24" s="98">
        <f t="array" ref="A24">IFERROR(INDEX('03.Muestra'!$B$8:$B$17,SMALL(IF("Página Web"='03.Muestra'!$D$8:$D$17,ROW('03.Muestra'!$B$8:$B$17)-MIN(ROW('03.Muestra'!$D$8:$D$17))+1,""),ROW()-21)),"")</f>
        <v>3</v>
      </c>
      <c r="B24" s="129" t="str">
        <f t="array" ref="B24">IFERROR(INDEX('03.Muestra'!$C$8:$C$17,SMALL(IF("Página Web"='03.Muestra'!$D$8:$D$17,ROW('03.Muestra'!$C$8:$C$17)-MIN(ROW('03.Muestra'!$D$8:$D$17))+1,""),ROW()-21)),"")</f>
        <v>Servicios</v>
      </c>
      <c r="C24" s="130" t="str">
        <f t="array" ref="C24">IFERROR(INDEX('03.Muestra'!$F$8:$F$17,SMALL(IF("Página Web"='03.Muestra'!$D$8:$D$17,ROW('03.Muestra'!$F$8:$F$17)-MIN(ROW('03.Muestra'!$D$8:$D$17))+1,""),ROW()-21)),"")</f>
        <v>https://pigmentoayd.com/servicios</v>
      </c>
      <c r="D24" s="103" t="str">
        <f t="shared" si="4"/>
        <v>N/A</v>
      </c>
      <c r="E24" s="66" t="str">
        <f t="shared" si="5"/>
        <v/>
      </c>
      <c r="F24" s="18"/>
      <c r="G24" s="18"/>
      <c r="H24" s="18"/>
      <c r="I24" s="18"/>
      <c r="J24" s="18"/>
      <c r="K24" s="18"/>
      <c r="L24" s="22"/>
      <c r="M24" s="22"/>
      <c r="N24" s="22"/>
      <c r="O24" s="22"/>
      <c r="P24" s="22"/>
      <c r="Q24" s="22"/>
      <c r="R24" s="22"/>
      <c r="S24" s="22"/>
      <c r="T24" s="22"/>
      <c r="U24" s="22"/>
      <c r="V24" s="22"/>
      <c r="W24" s="22"/>
      <c r="X24" s="22"/>
      <c r="Y24" s="22"/>
      <c r="Z24" s="22"/>
      <c r="AA24" s="22"/>
      <c r="AB24" s="22"/>
      <c r="AC24" s="22"/>
      <c r="AD24" s="22"/>
      <c r="AE24" s="22"/>
      <c r="AF24" s="22"/>
      <c r="AG24" s="22"/>
      <c r="AH24" s="22"/>
      <c r="AI24" s="22"/>
    </row>
    <row r="25" spans="1:35" ht="12" customHeight="1">
      <c r="A25" s="98" t="str">
        <f t="array" ref="A25">IFERROR(INDEX('03.Muestra'!$B$8:$B$17,SMALL(IF("Página Web"='03.Muestra'!$D$8:$D$17,ROW('03.Muestra'!$B$8:$B$17)-MIN(ROW('03.Muestra'!$D$8:$D$17))+1,""),ROW()-21)),"")</f>
        <v/>
      </c>
      <c r="B25" s="129" t="str">
        <f t="array" ref="B25">IFERROR(INDEX('03.Muestra'!$C$8:$C$17,SMALL(IF("Página Web"='03.Muestra'!$D$8:$D$17,ROW('03.Muestra'!$C$8:$C$17)-MIN(ROW('03.Muestra'!$D$8:$D$17))+1,""),ROW()-21)),"")</f>
        <v/>
      </c>
      <c r="C25" s="129" t="str">
        <f t="array" ref="C25">IFERROR(INDEX('03.Muestra'!$F$8:$F$17,SMALL(IF("Página Web"='03.Muestra'!$D$8:$D$17,ROW('03.Muestra'!$F$8:$F$17)-MIN(ROW('03.Muestra'!$D$8:$D$17))+1,""),ROW()-21)),"")</f>
        <v/>
      </c>
      <c r="D25" s="103" t="str">
        <f t="shared" si="4"/>
        <v/>
      </c>
      <c r="E25" s="66" t="str">
        <f t="shared" si="5"/>
        <v/>
      </c>
      <c r="F25" s="18"/>
      <c r="G25" s="18"/>
      <c r="H25" s="18"/>
      <c r="I25" s="18"/>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row>
    <row r="26" spans="1:35" ht="12" customHeight="1">
      <c r="A26" s="98" t="str">
        <f t="array" ref="A26">IFERROR(INDEX('03.Muestra'!$B$8:$B$17,SMALL(IF("Página Web"='03.Muestra'!$D$8:$D$17,ROW('03.Muestra'!$B$8:$B$17)-MIN(ROW('03.Muestra'!$D$8:$D$17))+1,""),ROW()-21)),"")</f>
        <v/>
      </c>
      <c r="B26" s="129" t="str">
        <f t="array" ref="B26">IFERROR(INDEX('03.Muestra'!$C$8:$C$17,SMALL(IF("Página Web"='03.Muestra'!$D$8:$D$17,ROW('03.Muestra'!$C$8:$C$17)-MIN(ROW('03.Muestra'!$D$8:$D$17))+1,""),ROW()-21)),"")</f>
        <v/>
      </c>
      <c r="C26" s="129" t="str">
        <f t="array" ref="C26">IFERROR(INDEX('03.Muestra'!$F$8:$F$17,SMALL(IF("Página Web"='03.Muestra'!$D$8:$D$17,ROW('03.Muestra'!$F$8:$F$17)-MIN(ROW('03.Muestra'!$D$8:$D$17))+1,""),ROW()-21)),"")</f>
        <v/>
      </c>
      <c r="D26" s="103" t="str">
        <f t="shared" si="4"/>
        <v/>
      </c>
      <c r="E26" s="66" t="str">
        <f t="shared" si="5"/>
        <v/>
      </c>
      <c r="F26" s="65"/>
      <c r="G26" s="18"/>
      <c r="H26" s="18"/>
      <c r="I26" s="18"/>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row>
    <row r="27" spans="1:35" ht="12" customHeight="1">
      <c r="A27" s="98" t="str">
        <f t="array" ref="A27">IFERROR(INDEX('03.Muestra'!$B$8:$B$17,SMALL(IF("Página Web"='03.Muestra'!$D$8:$D$17,ROW('03.Muestra'!$B$8:$B$17)-MIN(ROW('03.Muestra'!$D$8:$D$17))+1,""),ROW()-21)),"")</f>
        <v/>
      </c>
      <c r="B27" s="129" t="str">
        <f t="array" ref="B27">IFERROR(INDEX('03.Muestra'!$C$8:$C$17,SMALL(IF("Página Web"='03.Muestra'!$D$8:$D$17,ROW('03.Muestra'!$C$8:$C$17)-MIN(ROW('03.Muestra'!$D$8:$D$17))+1,""),ROW()-21)),"")</f>
        <v/>
      </c>
      <c r="C27" s="129" t="str">
        <f t="array" ref="C27">IFERROR(INDEX('03.Muestra'!$F$8:$F$17,SMALL(IF("Página Web"='03.Muestra'!$D$8:$D$17,ROW('03.Muestra'!$F$8:$F$17)-MIN(ROW('03.Muestra'!$D$8:$D$17))+1,""),ROW()-21)),"")</f>
        <v/>
      </c>
      <c r="D27" s="103" t="str">
        <f t="shared" si="4"/>
        <v/>
      </c>
      <c r="E27" s="66" t="str">
        <f t="shared" si="5"/>
        <v/>
      </c>
      <c r="F27" s="18"/>
      <c r="G27" s="18"/>
      <c r="H27" s="18"/>
      <c r="I27" s="18"/>
      <c r="J27" s="22"/>
      <c r="K27" s="22"/>
      <c r="L27" s="22"/>
      <c r="M27" s="22"/>
      <c r="N27" s="22"/>
      <c r="O27" s="22"/>
      <c r="P27" s="22"/>
      <c r="Q27" s="22"/>
      <c r="R27" s="22"/>
      <c r="S27" s="22"/>
      <c r="T27" s="22"/>
      <c r="U27" s="22"/>
      <c r="V27" s="22"/>
      <c r="W27" s="22"/>
      <c r="X27" s="22"/>
      <c r="Y27" s="22"/>
      <c r="Z27" s="22"/>
      <c r="AA27" s="22"/>
      <c r="AB27" s="22"/>
      <c r="AC27" s="22"/>
      <c r="AD27" s="18"/>
      <c r="AE27" s="22"/>
      <c r="AF27" s="22"/>
      <c r="AG27" s="22"/>
      <c r="AH27" s="22"/>
      <c r="AI27" s="22"/>
    </row>
    <row r="28" spans="1:35" ht="12" customHeight="1">
      <c r="A28" s="98" t="str">
        <f t="array" ref="A28">IFERROR(INDEX('03.Muestra'!$B$8:$B$17,SMALL(IF("Página Web"='03.Muestra'!$D$8:$D$17,ROW('03.Muestra'!$B$8:$B$17)-MIN(ROW('03.Muestra'!$D$8:$D$17))+1,""),ROW()-21)),"")</f>
        <v/>
      </c>
      <c r="B28" s="129" t="str">
        <f t="array" ref="B28">IFERROR(INDEX('03.Muestra'!$C$8:$C$17,SMALL(IF("Página Web"='03.Muestra'!$D$8:$D$17,ROW('03.Muestra'!$C$8:$C$17)-MIN(ROW('03.Muestra'!$D$8:$D$17))+1,""),ROW()-21)),"")</f>
        <v/>
      </c>
      <c r="C28" s="129" t="str">
        <f t="array" ref="C28">IFERROR(INDEX('03.Muestra'!$F$8:$F$17,SMALL(IF("Página Web"='03.Muestra'!$D$8:$D$17,ROW('03.Muestra'!$F$8:$F$17)-MIN(ROW('03.Muestra'!$D$8:$D$17))+1,""),ROW()-21)),"")</f>
        <v/>
      </c>
      <c r="D28" s="103" t="str">
        <f t="shared" si="4"/>
        <v/>
      </c>
      <c r="E28" s="66" t="str">
        <f t="shared" si="5"/>
        <v/>
      </c>
      <c r="F28" s="18"/>
      <c r="G28" s="18"/>
      <c r="H28" s="18"/>
      <c r="I28" s="18"/>
      <c r="J28" s="18"/>
      <c r="K28" s="22"/>
      <c r="L28" s="83"/>
      <c r="M28" s="22"/>
      <c r="N28" s="22"/>
      <c r="O28" s="22"/>
      <c r="P28" s="22"/>
      <c r="Q28" s="22"/>
      <c r="R28" s="22"/>
      <c r="S28" s="22"/>
      <c r="T28" s="22"/>
      <c r="U28" s="22"/>
      <c r="V28" s="22"/>
      <c r="W28" s="22"/>
      <c r="X28" s="22"/>
      <c r="Y28" s="22"/>
      <c r="Z28" s="22"/>
      <c r="AA28" s="22"/>
      <c r="AB28" s="22"/>
      <c r="AC28" s="22"/>
      <c r="AD28" s="18"/>
      <c r="AE28" s="22"/>
      <c r="AF28" s="22"/>
      <c r="AG28" s="22"/>
      <c r="AH28" s="22"/>
      <c r="AI28" s="22"/>
    </row>
    <row r="29" spans="1:35" ht="12" customHeight="1">
      <c r="A29" s="98" t="str">
        <f t="array" ref="A29">IFERROR(INDEX('03.Muestra'!$B$8:$B$17,SMALL(IF("Página Web"='03.Muestra'!$D$8:$D$17,ROW('03.Muestra'!$B$8:$B$17)-MIN(ROW('03.Muestra'!$D$8:$D$17))+1,""),ROW()-21)),"")</f>
        <v/>
      </c>
      <c r="B29" s="129" t="str">
        <f t="array" ref="B29">IFERROR(INDEX('03.Muestra'!$C$8:$C$17,SMALL(IF("Página Web"='03.Muestra'!$D$8:$D$17,ROW('03.Muestra'!$C$8:$C$17)-MIN(ROW('03.Muestra'!$D$8:$D$17))+1,""),ROW()-21)),"")</f>
        <v/>
      </c>
      <c r="C29" s="129" t="str">
        <f t="array" ref="C29">IFERROR(INDEX('03.Muestra'!$F$8:$F$17,SMALL(IF("Página Web"='03.Muestra'!$D$8:$D$17,ROW('03.Muestra'!$F$8:$F$17)-MIN(ROW('03.Muestra'!$D$8:$D$17))+1,""),ROW()-21)),"")</f>
        <v/>
      </c>
      <c r="D29" s="103" t="str">
        <f t="shared" si="4"/>
        <v/>
      </c>
      <c r="E29" s="66" t="str">
        <f t="shared" si="5"/>
        <v/>
      </c>
      <c r="F29" s="18"/>
      <c r="G29" s="18"/>
      <c r="H29" s="18"/>
      <c r="I29" s="18"/>
      <c r="J29" s="18"/>
      <c r="K29" s="18"/>
      <c r="L29" s="18"/>
      <c r="M29" s="22"/>
      <c r="N29" s="22"/>
      <c r="O29" s="22"/>
      <c r="P29" s="22"/>
      <c r="Q29" s="22"/>
      <c r="R29" s="22"/>
      <c r="S29" s="22"/>
      <c r="T29" s="22"/>
      <c r="U29" s="22"/>
      <c r="V29" s="22"/>
      <c r="W29" s="22"/>
      <c r="X29" s="22"/>
      <c r="Y29" s="22"/>
      <c r="Z29" s="22"/>
      <c r="AA29" s="22"/>
      <c r="AB29" s="22"/>
      <c r="AC29" s="22"/>
      <c r="AD29" s="18"/>
      <c r="AE29" s="22"/>
      <c r="AF29" s="22"/>
      <c r="AG29" s="22"/>
      <c r="AH29" s="22"/>
      <c r="AI29" s="22"/>
    </row>
    <row r="30" spans="1:35" ht="12" customHeight="1">
      <c r="A30" s="98" t="str">
        <f t="array" ref="A30">IFERROR(INDEX('03.Muestra'!$B$8:$B$17,SMALL(IF("Página Web"='03.Muestra'!$D$8:$D$17,ROW('03.Muestra'!$B$8:$B$17)-MIN(ROW('03.Muestra'!$D$8:$D$17))+1,""),ROW()-21)),"")</f>
        <v/>
      </c>
      <c r="B30" s="129" t="str">
        <f t="array" ref="B30">IFERROR(INDEX('03.Muestra'!$C$8:$C$17,SMALL(IF("Página Web"='03.Muestra'!$D$8:$D$17,ROW('03.Muestra'!$C$8:$C$17)-MIN(ROW('03.Muestra'!$D$8:$D$17))+1,""),ROW()-21)),"")</f>
        <v/>
      </c>
      <c r="C30" s="129" t="str">
        <f t="array" ref="C30">IFERROR(INDEX('03.Muestra'!$F$8:$F$17,SMALL(IF("Página Web"='03.Muestra'!$D$8:$D$17,ROW('03.Muestra'!$F$8:$F$17)-MIN(ROW('03.Muestra'!$D$8:$D$17))+1,""),ROW()-21)),"")</f>
        <v/>
      </c>
      <c r="D30" s="103" t="str">
        <f t="shared" si="4"/>
        <v/>
      </c>
      <c r="E30" s="66" t="str">
        <f t="shared" si="5"/>
        <v/>
      </c>
      <c r="F30" s="18"/>
      <c r="G30" s="18"/>
      <c r="H30" s="18"/>
      <c r="I30" s="18"/>
      <c r="J30" s="18"/>
      <c r="K30" s="22"/>
      <c r="L30" s="22"/>
      <c r="M30" s="22"/>
      <c r="N30" s="22"/>
      <c r="O30" s="22"/>
      <c r="P30" s="22"/>
      <c r="Q30" s="18"/>
      <c r="R30" s="18"/>
      <c r="S30" s="22"/>
      <c r="T30" s="18"/>
      <c r="U30" s="18"/>
      <c r="V30" s="22"/>
      <c r="W30" s="22"/>
      <c r="X30" s="22"/>
      <c r="Y30" s="22"/>
      <c r="Z30" s="22"/>
      <c r="AA30" s="22"/>
      <c r="AB30" s="22"/>
      <c r="AC30" s="22"/>
      <c r="AD30" s="18"/>
      <c r="AE30" s="22"/>
      <c r="AF30" s="22"/>
      <c r="AG30" s="22"/>
      <c r="AH30" s="22"/>
      <c r="AI30" s="22"/>
    </row>
    <row r="31" spans="1:35" ht="12" customHeight="1">
      <c r="A31" s="98" t="str">
        <f t="array" ref="A31">IFERROR(INDEX('03.Muestra'!$B$8:$B$17,SMALL(IF("Página Web"='03.Muestra'!$D$8:$D$17,ROW('03.Muestra'!$B$8:$B$17)-MIN(ROW('03.Muestra'!$D$8:$D$17))+1,""),ROW()-21)),"")</f>
        <v/>
      </c>
      <c r="B31" s="129" t="str">
        <f t="array" ref="B31">IFERROR(INDEX('03.Muestra'!$C$8:$C$17,SMALL(IF("Página Web"='03.Muestra'!$D$8:$D$17,ROW('03.Muestra'!$C$8:$C$17)-MIN(ROW('03.Muestra'!$D$8:$D$17))+1,""),ROW()-21)),"")</f>
        <v/>
      </c>
      <c r="C31" s="129" t="str">
        <f t="array" ref="C31">IFERROR(INDEX('03.Muestra'!$F$8:$F$17,SMALL(IF("Página Web"='03.Muestra'!$D$8:$D$17,ROW('03.Muestra'!$F$8:$F$17)-MIN(ROW('03.Muestra'!$D$8:$D$17))+1,""),ROW()-21)),"")</f>
        <v/>
      </c>
      <c r="D31" s="103" t="str">
        <f t="shared" si="4"/>
        <v/>
      </c>
      <c r="E31" s="66" t="str">
        <f t="shared" si="5"/>
        <v/>
      </c>
      <c r="F31" s="18"/>
      <c r="G31" s="18"/>
      <c r="H31" s="18"/>
      <c r="I31" s="18"/>
      <c r="J31" s="18"/>
      <c r="K31" s="22"/>
      <c r="L31" s="22"/>
      <c r="M31" s="22"/>
      <c r="N31" s="18"/>
      <c r="O31" s="18"/>
      <c r="P31" s="18"/>
      <c r="Q31" s="18"/>
      <c r="R31" s="18"/>
      <c r="S31" s="22"/>
      <c r="T31" s="18"/>
      <c r="U31" s="18"/>
      <c r="V31" s="22"/>
      <c r="W31" s="22"/>
      <c r="X31" s="22"/>
      <c r="Y31" s="22"/>
      <c r="Z31" s="22"/>
      <c r="AA31" s="22"/>
      <c r="AB31" s="22"/>
      <c r="AC31" s="22"/>
      <c r="AD31" s="18"/>
      <c r="AE31" s="22"/>
      <c r="AF31" s="22"/>
      <c r="AG31" s="22"/>
      <c r="AH31" s="22"/>
      <c r="AI31" s="22"/>
    </row>
    <row r="32" spans="1:35" ht="12" customHeight="1">
      <c r="A32" s="63"/>
      <c r="B32" s="133"/>
      <c r="C32" s="133"/>
      <c r="D32" s="134"/>
      <c r="E32" s="66"/>
      <c r="F32" s="18"/>
      <c r="G32" s="18"/>
      <c r="H32" s="18"/>
      <c r="I32" s="18"/>
      <c r="J32" s="18"/>
      <c r="K32" s="22"/>
      <c r="L32" s="22"/>
      <c r="M32" s="22"/>
      <c r="N32" s="18"/>
      <c r="O32" s="18"/>
      <c r="P32" s="18"/>
      <c r="Q32" s="18"/>
      <c r="R32" s="18"/>
      <c r="S32" s="22"/>
      <c r="T32" s="18"/>
      <c r="U32" s="18"/>
      <c r="V32" s="22"/>
      <c r="W32" s="22"/>
      <c r="X32" s="22"/>
      <c r="Y32" s="22"/>
      <c r="Z32" s="22"/>
      <c r="AA32" s="22"/>
      <c r="AB32" s="22"/>
      <c r="AC32" s="22"/>
      <c r="AD32" s="18"/>
      <c r="AE32" s="22"/>
      <c r="AF32" s="22"/>
      <c r="AG32" s="22"/>
      <c r="AH32" s="22"/>
      <c r="AI32" s="22"/>
    </row>
    <row r="33" spans="1:35" ht="12" customHeight="1">
      <c r="A33" s="63"/>
      <c r="B33" s="133"/>
      <c r="C33" s="133"/>
      <c r="D33" s="134"/>
      <c r="E33" s="66"/>
      <c r="F33" s="18"/>
      <c r="G33" s="18"/>
      <c r="H33" s="18"/>
      <c r="I33" s="18"/>
      <c r="J33" s="18"/>
      <c r="K33" s="22"/>
      <c r="L33" s="22"/>
      <c r="M33" s="22"/>
      <c r="N33" s="18"/>
      <c r="O33" s="18"/>
      <c r="P33" s="18"/>
      <c r="Q33" s="18"/>
      <c r="R33" s="18"/>
      <c r="S33" s="22"/>
      <c r="T33" s="18"/>
      <c r="U33" s="18"/>
      <c r="V33" s="22"/>
      <c r="W33" s="22"/>
      <c r="X33" s="22"/>
      <c r="Y33" s="22"/>
      <c r="Z33" s="22"/>
      <c r="AA33" s="22"/>
      <c r="AB33" s="22"/>
      <c r="AC33" s="22"/>
      <c r="AD33" s="18"/>
      <c r="AE33" s="22"/>
      <c r="AF33" s="22"/>
      <c r="AG33" s="22"/>
      <c r="AH33" s="22"/>
      <c r="AI33" s="22"/>
    </row>
    <row r="34" spans="1:35" ht="12.75" customHeight="1">
      <c r="A34" s="111"/>
      <c r="B34" s="112"/>
      <c r="C34" s="111"/>
      <c r="D34" s="135"/>
      <c r="E34" s="66"/>
      <c r="F34" s="18"/>
      <c r="G34" s="18"/>
      <c r="H34" s="18"/>
      <c r="I34" s="18"/>
      <c r="J34" s="18"/>
      <c r="K34" s="22"/>
      <c r="L34" s="22"/>
      <c r="M34" s="22"/>
      <c r="N34" s="18"/>
      <c r="O34" s="18"/>
      <c r="P34" s="18"/>
      <c r="Q34" s="18"/>
      <c r="R34" s="18"/>
      <c r="S34" s="22"/>
      <c r="T34" s="18"/>
      <c r="U34" s="18"/>
      <c r="V34" s="22"/>
      <c r="W34" s="22"/>
      <c r="X34" s="22"/>
      <c r="Y34" s="22"/>
      <c r="Z34" s="22"/>
      <c r="AA34" s="22"/>
      <c r="AB34" s="22"/>
      <c r="AC34" s="22"/>
      <c r="AD34" s="18"/>
      <c r="AE34" s="22"/>
      <c r="AF34" s="22"/>
      <c r="AG34" s="22"/>
      <c r="AH34" s="22"/>
      <c r="AI34" s="22"/>
    </row>
    <row r="35" spans="1:35" ht="12" customHeight="1">
      <c r="A35" s="109"/>
      <c r="B35" s="109"/>
      <c r="C35" s="109"/>
      <c r="D35" s="136"/>
      <c r="E35" s="66"/>
      <c r="F35" s="109"/>
      <c r="G35" s="18"/>
      <c r="H35" s="18"/>
      <c r="I35" s="18"/>
      <c r="J35" s="18"/>
      <c r="K35" s="22"/>
      <c r="L35" s="22"/>
      <c r="M35" s="22"/>
      <c r="N35" s="18"/>
      <c r="O35" s="18"/>
      <c r="P35" s="18"/>
      <c r="Q35" s="18"/>
      <c r="R35" s="18"/>
      <c r="S35" s="22"/>
      <c r="T35" s="18"/>
      <c r="U35" s="18"/>
      <c r="V35" s="22"/>
      <c r="W35" s="22"/>
      <c r="X35" s="22"/>
      <c r="Y35" s="22"/>
      <c r="Z35" s="22"/>
      <c r="AA35" s="22"/>
      <c r="AB35" s="22"/>
      <c r="AC35" s="22"/>
      <c r="AD35" s="18"/>
      <c r="AE35" s="22"/>
      <c r="AF35" s="22"/>
      <c r="AG35" s="22"/>
      <c r="AH35" s="22"/>
      <c r="AI35" s="22"/>
    </row>
    <row r="36" spans="1:35" ht="12" customHeight="1">
      <c r="A36" s="22"/>
      <c r="B36" s="18"/>
      <c r="C36" s="18"/>
      <c r="D36" s="127"/>
      <c r="E36" s="66"/>
      <c r="F36" s="18"/>
      <c r="G36" s="18"/>
      <c r="H36" s="18"/>
      <c r="I36" s="18"/>
      <c r="J36" s="18"/>
      <c r="K36" s="18"/>
      <c r="L36" s="18"/>
      <c r="M36" s="22"/>
      <c r="N36" s="22"/>
      <c r="O36" s="22"/>
      <c r="P36" s="22"/>
      <c r="Q36" s="18"/>
      <c r="R36" s="18"/>
      <c r="S36" s="18"/>
      <c r="T36" s="18"/>
      <c r="U36" s="18"/>
      <c r="V36" s="18"/>
      <c r="W36" s="18"/>
      <c r="X36" s="18"/>
      <c r="Y36" s="18"/>
      <c r="Z36" s="22"/>
      <c r="AA36" s="22"/>
      <c r="AB36" s="22"/>
      <c r="AC36" s="22"/>
      <c r="AD36" s="22"/>
      <c r="AE36" s="22"/>
      <c r="AF36" s="22"/>
      <c r="AG36" s="22"/>
      <c r="AH36" s="22"/>
      <c r="AI36" s="22"/>
    </row>
    <row r="37" spans="1:35" ht="12" customHeight="1">
      <c r="A37" s="22"/>
      <c r="B37" s="18"/>
      <c r="C37" s="18"/>
      <c r="D37" s="127"/>
      <c r="E37" s="100"/>
      <c r="F37" s="18"/>
      <c r="G37" s="18"/>
      <c r="H37" s="18"/>
      <c r="I37" s="18"/>
      <c r="J37" s="18"/>
      <c r="K37" s="18"/>
      <c r="L37" s="18"/>
      <c r="M37" s="18"/>
      <c r="N37" s="18"/>
      <c r="O37" s="18"/>
      <c r="P37" s="18"/>
      <c r="Q37" s="18"/>
      <c r="R37" s="18"/>
      <c r="S37" s="18"/>
      <c r="T37" s="18"/>
      <c r="U37" s="18"/>
      <c r="V37" s="18"/>
      <c r="W37" s="18"/>
      <c r="X37" s="18"/>
      <c r="Y37" s="18"/>
      <c r="Z37" s="22"/>
      <c r="AA37" s="22"/>
      <c r="AB37" s="22"/>
      <c r="AC37" s="22"/>
      <c r="AD37" s="22"/>
      <c r="AE37" s="22"/>
      <c r="AF37" s="22"/>
      <c r="AG37" s="22"/>
      <c r="AH37" s="22"/>
      <c r="AI37" s="22"/>
    </row>
    <row r="38" spans="1:35" ht="32.25" customHeight="1">
      <c r="A38" s="94" t="s">
        <v>100</v>
      </c>
      <c r="B38" s="95" t="s">
        <v>86</v>
      </c>
      <c r="C38" s="96" t="s">
        <v>134</v>
      </c>
      <c r="D38" s="128" t="s">
        <v>106</v>
      </c>
      <c r="E38" s="114"/>
      <c r="F38" s="22"/>
      <c r="G38" s="22"/>
      <c r="H38" s="22"/>
      <c r="I38" s="22"/>
      <c r="J38" s="22"/>
      <c r="K38" s="18"/>
      <c r="L38" s="18"/>
      <c r="M38" s="18"/>
      <c r="N38" s="18"/>
      <c r="O38" s="18"/>
      <c r="P38" s="18"/>
      <c r="Q38" s="18"/>
      <c r="R38" s="18"/>
      <c r="S38" s="18"/>
      <c r="T38" s="18"/>
      <c r="U38" s="18"/>
      <c r="V38" s="18"/>
      <c r="W38" s="18"/>
      <c r="X38" s="18"/>
      <c r="Y38" s="18"/>
      <c r="Z38" s="22"/>
      <c r="AA38" s="22"/>
      <c r="AB38" s="22"/>
      <c r="AC38" s="22"/>
      <c r="AD38" s="22"/>
      <c r="AE38" s="22"/>
      <c r="AF38" s="22"/>
      <c r="AG38" s="22"/>
      <c r="AH38" s="22"/>
      <c r="AI38" s="22"/>
    </row>
    <row r="39" spans="1:35" ht="12" customHeight="1">
      <c r="A39" s="98">
        <f t="array" ref="A39">IFERROR(INDEX('03.Muestra'!$B$8:$B$17,SMALL(IF("Página Web"='03.Muestra'!$D$8:$D$17,ROW('03.Muestra'!$B$8:$B$17)-MIN(ROW('03.Muestra'!$D$8:$D$17))+1,""),ROW()-38)),"")</f>
        <v>1</v>
      </c>
      <c r="B39" s="129" t="str">
        <f t="array" ref="B39">IFERROR(INDEX('03.Muestra'!$C$8:$C$17,SMALL(IF("Página Web"='03.Muestra'!$D$8:$D$17,ROW('03.Muestra'!$C$8:$C$17)-MIN(ROW('03.Muestra'!$D$8:$D$17))+1,""),ROW()-38)),"")</f>
        <v>Home</v>
      </c>
      <c r="C39" s="130" t="str">
        <f t="array" ref="C39">IFERROR(INDEX('03.Muestra'!$F$8:$F$17,SMALL(IF("Página Web"='03.Muestra'!$D$8:$D$17,ROW('03.Muestra'!$F$8:$F$17)-MIN(ROW('03.Muestra'!$D$8:$D$17))+1,""),ROW()-38)),"")</f>
        <v>https://pigmentoayd.com/</v>
      </c>
      <c r="D39" s="103" t="str">
        <f t="shared" ref="D39:D48" si="6">IF(C39="","",$D$18)</f>
        <v>N/A</v>
      </c>
      <c r="E39" s="66" t="str">
        <f t="shared" ref="E39:E48" si="7">IF(D39&lt;&gt;"",IF(AND(B39&lt;&gt;"",C39&lt;&gt;""),"","ERR"),"")</f>
        <v/>
      </c>
      <c r="F39" s="104" t="s">
        <v>89</v>
      </c>
      <c r="G39" s="89" t="s">
        <v>98</v>
      </c>
      <c r="H39" s="84" t="s">
        <v>93</v>
      </c>
      <c r="I39" s="105" t="s">
        <v>91</v>
      </c>
      <c r="J39" s="106" t="s">
        <v>87</v>
      </c>
      <c r="K39" s="131" t="s">
        <v>97</v>
      </c>
      <c r="L39" s="18"/>
      <c r="M39" s="18"/>
      <c r="N39" s="18"/>
      <c r="O39" s="18"/>
      <c r="P39" s="18"/>
      <c r="Q39" s="18"/>
      <c r="R39" s="18"/>
      <c r="S39" s="18"/>
      <c r="T39" s="18"/>
      <c r="U39" s="18"/>
      <c r="V39" s="18"/>
      <c r="W39" s="18"/>
      <c r="X39" s="18"/>
      <c r="Y39" s="18"/>
      <c r="Z39" s="22"/>
      <c r="AA39" s="22"/>
      <c r="AB39" s="22"/>
      <c r="AC39" s="22"/>
      <c r="AD39" s="22"/>
      <c r="AE39" s="22"/>
      <c r="AF39" s="22"/>
      <c r="AG39" s="22"/>
      <c r="AH39" s="22"/>
      <c r="AI39" s="22"/>
    </row>
    <row r="40" spans="1:35" ht="12" customHeight="1">
      <c r="A40" s="98">
        <f t="array" ref="A40">IFERROR(INDEX('03.Muestra'!$B$8:$B$17,SMALL(IF("Página Web"='03.Muestra'!$D$8:$D$17,ROW('03.Muestra'!$B$8:$B$17)-MIN(ROW('03.Muestra'!$D$8:$D$17))+1,""),ROW()-38)),"")</f>
        <v>2</v>
      </c>
      <c r="B40" s="129" t="str">
        <f t="array" ref="B40">IFERROR(INDEX('03.Muestra'!$C$8:$C$17,SMALL(IF("Página Web"='03.Muestra'!$D$8:$D$17,ROW('03.Muestra'!$C$8:$C$17)-MIN(ROW('03.Muestra'!$D$8:$D$17))+1,""),ROW()-38)),"")</f>
        <v>Contacto</v>
      </c>
      <c r="C40" s="130" t="str">
        <f t="array" ref="C40">IFERROR(INDEX('03.Muestra'!$F$8:$F$17,SMALL(IF("Página Web"='03.Muestra'!$D$8:$D$17,ROW('03.Muestra'!$F$8:$F$17)-MIN(ROW('03.Muestra'!$D$8:$D$17))+1,""),ROW()-38)),"")</f>
        <v>https://pigmentoayd.com/contacto</v>
      </c>
      <c r="D40" s="103" t="str">
        <f t="shared" si="6"/>
        <v>N/A</v>
      </c>
      <c r="E40" s="66" t="str">
        <f t="shared" si="7"/>
        <v/>
      </c>
      <c r="F40" s="107">
        <f ca="1">COUNTIF($D39:INDIRECT("$D" &amp;  SUM(ROW()-1,'03.Muestra'!$D$20)-1),F39)</f>
        <v>0</v>
      </c>
      <c r="G40" s="107">
        <f ca="1">COUNTIF($D39:INDIRECT("$D" &amp;  SUM(ROW()-1,'03.Muestra'!$D$20)-1),G39)</f>
        <v>0</v>
      </c>
      <c r="H40" s="107">
        <f ca="1">COUNTIF($D39:INDIRECT("$D" &amp;  SUM(ROW()-1,'03.Muestra'!$D$20)-1),H39)</f>
        <v>3</v>
      </c>
      <c r="I40" s="107">
        <f ca="1">COUNTIF($D39:INDIRECT("$D" &amp;  SUM(ROW()-1,'03.Muestra'!$D$20)-1),I39)</f>
        <v>0</v>
      </c>
      <c r="J40" s="107">
        <f ca="1">COUNTIF($D39:INDIRECT("$D" &amp;  SUM(ROW()-1,'03.Muestra'!$D$20)-1),J39)</f>
        <v>0</v>
      </c>
      <c r="K40" s="132">
        <f ca="1">IF(COUNTIF('03.Muestra'!$D$8:$D$17,"Página Web")=0,0,COUNTBLANK($D39:INDIRECT("$D" &amp;  SUM(ROW()-1,COUNTIF('03.Muestra'!$D$8:$D$17,"Página Web"))-1)))</f>
        <v>0</v>
      </c>
      <c r="L40" s="18"/>
      <c r="M40" s="18"/>
      <c r="N40" s="18"/>
      <c r="O40" s="18"/>
      <c r="P40" s="18"/>
      <c r="Q40" s="18"/>
      <c r="R40" s="18"/>
      <c r="S40" s="18"/>
      <c r="T40" s="18"/>
      <c r="U40" s="18"/>
      <c r="V40" s="18"/>
      <c r="W40" s="18"/>
      <c r="X40" s="18"/>
      <c r="Y40" s="18"/>
      <c r="Z40" s="22"/>
      <c r="AA40" s="22"/>
      <c r="AB40" s="22"/>
      <c r="AC40" s="22"/>
      <c r="AD40" s="22"/>
      <c r="AE40" s="22"/>
      <c r="AF40" s="22"/>
      <c r="AG40" s="22"/>
      <c r="AH40" s="22"/>
      <c r="AI40" s="22"/>
    </row>
    <row r="41" spans="1:35" ht="12" customHeight="1">
      <c r="A41" s="98">
        <f t="array" ref="A41">IFERROR(INDEX('03.Muestra'!$B$8:$B$17,SMALL(IF("Página Web"='03.Muestra'!$D$8:$D$17,ROW('03.Muestra'!$B$8:$B$17)-MIN(ROW('03.Muestra'!$D$8:$D$17))+1,""),ROW()-38)),"")</f>
        <v>3</v>
      </c>
      <c r="B41" s="129" t="str">
        <f t="array" ref="B41">IFERROR(INDEX('03.Muestra'!$C$8:$C$17,SMALL(IF("Página Web"='03.Muestra'!$D$8:$D$17,ROW('03.Muestra'!$C$8:$C$17)-MIN(ROW('03.Muestra'!$D$8:$D$17))+1,""),ROW()-38)),"")</f>
        <v>Servicios</v>
      </c>
      <c r="C41" s="130" t="str">
        <f t="array" ref="C41">IFERROR(INDEX('03.Muestra'!$F$8:$F$17,SMALL(IF("Página Web"='03.Muestra'!$D$8:$D$17,ROW('03.Muestra'!$F$8:$F$17)-MIN(ROW('03.Muestra'!$D$8:$D$17))+1,""),ROW()-38)),"")</f>
        <v>https://pigmentoayd.com/servicios</v>
      </c>
      <c r="D41" s="103" t="str">
        <f t="shared" si="6"/>
        <v>N/A</v>
      </c>
      <c r="E41" s="66" t="str">
        <f t="shared" si="7"/>
        <v/>
      </c>
      <c r="F41" s="22"/>
      <c r="G41" s="18"/>
      <c r="H41" s="18"/>
      <c r="I41" s="18"/>
      <c r="J41" s="18"/>
      <c r="K41" s="148"/>
      <c r="L41" s="18"/>
      <c r="M41" s="18"/>
      <c r="N41" s="18"/>
      <c r="O41" s="18"/>
      <c r="P41" s="18"/>
      <c r="Q41" s="18"/>
      <c r="R41" s="18"/>
      <c r="S41" s="18"/>
      <c r="T41" s="18"/>
      <c r="U41" s="18"/>
      <c r="V41" s="18"/>
      <c r="W41" s="18"/>
      <c r="X41" s="18"/>
      <c r="Y41" s="18"/>
      <c r="Z41" s="22"/>
      <c r="AA41" s="22"/>
      <c r="AB41" s="22"/>
      <c r="AC41" s="22"/>
      <c r="AD41" s="22"/>
      <c r="AE41" s="22"/>
      <c r="AF41" s="22"/>
      <c r="AG41" s="22"/>
      <c r="AH41" s="22"/>
      <c r="AI41" s="22"/>
    </row>
    <row r="42" spans="1:35" ht="12" customHeight="1">
      <c r="A42" s="98" t="str">
        <f t="array" ref="A42">IFERROR(INDEX('03.Muestra'!$B$8:$B$17,SMALL(IF("Página Web"='03.Muestra'!$D$8:$D$17,ROW('03.Muestra'!$B$8:$B$17)-MIN(ROW('03.Muestra'!$D$8:$D$17))+1,""),ROW()-38)),"")</f>
        <v/>
      </c>
      <c r="B42" s="129" t="str">
        <f t="array" ref="B42">IFERROR(INDEX('03.Muestra'!$C$8:$C$17,SMALL(IF("Página Web"='03.Muestra'!$D$8:$D$17,ROW('03.Muestra'!$C$8:$C$17)-MIN(ROW('03.Muestra'!$D$8:$D$17))+1,""),ROW()-38)),"")</f>
        <v/>
      </c>
      <c r="C42" s="129" t="str">
        <f t="array" ref="C42">IFERROR(INDEX('03.Muestra'!$F$8:$F$17,SMALL(IF("Página Web"='03.Muestra'!$D$8:$D$17,ROW('03.Muestra'!$F$8:$F$17)-MIN(ROW('03.Muestra'!$D$8:$D$17))+1,""),ROW()-38)),"")</f>
        <v/>
      </c>
      <c r="D42" s="103" t="str">
        <f t="shared" si="6"/>
        <v/>
      </c>
      <c r="E42" s="66" t="str">
        <f t="shared" si="7"/>
        <v/>
      </c>
      <c r="F42" s="22"/>
      <c r="G42" s="18"/>
      <c r="H42" s="18"/>
      <c r="I42" s="18"/>
      <c r="J42" s="18"/>
      <c r="K42" s="148"/>
      <c r="L42" s="18"/>
      <c r="M42" s="18"/>
      <c r="N42" s="18"/>
      <c r="O42" s="18"/>
      <c r="P42" s="18"/>
      <c r="Q42" s="18"/>
      <c r="R42" s="18"/>
      <c r="S42" s="18"/>
      <c r="T42" s="18"/>
      <c r="U42" s="18"/>
      <c r="V42" s="18"/>
      <c r="W42" s="18"/>
      <c r="X42" s="18"/>
      <c r="Y42" s="18"/>
      <c r="Z42" s="22"/>
      <c r="AA42" s="22"/>
      <c r="AB42" s="22"/>
      <c r="AC42" s="22"/>
      <c r="AD42" s="22"/>
      <c r="AE42" s="22"/>
      <c r="AF42" s="22"/>
      <c r="AG42" s="22"/>
      <c r="AH42" s="22"/>
      <c r="AI42" s="22"/>
    </row>
    <row r="43" spans="1:35" ht="12" customHeight="1">
      <c r="A43" s="98" t="str">
        <f t="array" ref="A43">IFERROR(INDEX('03.Muestra'!$B$8:$B$17,SMALL(IF("Página Web"='03.Muestra'!$D$8:$D$17,ROW('03.Muestra'!$B$8:$B$17)-MIN(ROW('03.Muestra'!$D$8:$D$17))+1,""),ROW()-38)),"")</f>
        <v/>
      </c>
      <c r="B43" s="129" t="str">
        <f t="array" ref="B43">IFERROR(INDEX('03.Muestra'!$C$8:$C$17,SMALL(IF("Página Web"='03.Muestra'!$D$8:$D$17,ROW('03.Muestra'!$C$8:$C$17)-MIN(ROW('03.Muestra'!$D$8:$D$17))+1,""),ROW()-38)),"")</f>
        <v/>
      </c>
      <c r="C43" s="129" t="str">
        <f t="array" ref="C43">IFERROR(INDEX('03.Muestra'!$F$8:$F$17,SMALL(IF("Página Web"='03.Muestra'!$D$8:$D$17,ROW('03.Muestra'!$F$8:$F$17)-MIN(ROW('03.Muestra'!$D$8:$D$17))+1,""),ROW()-38)),"")</f>
        <v/>
      </c>
      <c r="D43" s="103" t="str">
        <f t="shared" si="6"/>
        <v/>
      </c>
      <c r="E43" s="66" t="str">
        <f t="shared" si="7"/>
        <v/>
      </c>
      <c r="F43" s="22"/>
      <c r="G43" s="18"/>
      <c r="H43" s="18"/>
      <c r="I43" s="18"/>
      <c r="J43" s="18"/>
      <c r="K43" s="148"/>
      <c r="L43" s="18"/>
      <c r="M43" s="18"/>
      <c r="N43" s="18"/>
      <c r="O43" s="18"/>
      <c r="P43" s="18"/>
      <c r="Q43" s="18"/>
      <c r="R43" s="18"/>
      <c r="S43" s="18"/>
      <c r="T43" s="18"/>
      <c r="U43" s="18"/>
      <c r="V43" s="18"/>
      <c r="W43" s="18"/>
      <c r="X43" s="18"/>
      <c r="Y43" s="18"/>
      <c r="Z43" s="22"/>
      <c r="AA43" s="22"/>
      <c r="AB43" s="22"/>
      <c r="AC43" s="22"/>
      <c r="AD43" s="22"/>
      <c r="AE43" s="22"/>
      <c r="AF43" s="22"/>
      <c r="AG43" s="22"/>
      <c r="AH43" s="22"/>
      <c r="AI43" s="22"/>
    </row>
    <row r="44" spans="1:35" ht="12" customHeight="1">
      <c r="A44" s="98" t="str">
        <f t="array" ref="A44">IFERROR(INDEX('03.Muestra'!$B$8:$B$17,SMALL(IF("Página Web"='03.Muestra'!$D$8:$D$17,ROW('03.Muestra'!$B$8:$B$17)-MIN(ROW('03.Muestra'!$D$8:$D$17))+1,""),ROW()-38)),"")</f>
        <v/>
      </c>
      <c r="B44" s="129" t="str">
        <f t="array" ref="B44">IFERROR(INDEX('03.Muestra'!$C$8:$C$17,SMALL(IF("Página Web"='03.Muestra'!$D$8:$D$17,ROW('03.Muestra'!$C$8:$C$17)-MIN(ROW('03.Muestra'!$D$8:$D$17))+1,""),ROW()-38)),"")</f>
        <v/>
      </c>
      <c r="C44" s="129" t="str">
        <f t="array" ref="C44">IFERROR(INDEX('03.Muestra'!$F$8:$F$17,SMALL(IF("Página Web"='03.Muestra'!$D$8:$D$17,ROW('03.Muestra'!$F$8:$F$17)-MIN(ROW('03.Muestra'!$D$8:$D$17))+1,""),ROW()-38)),"")</f>
        <v/>
      </c>
      <c r="D44" s="103" t="str">
        <f t="shared" si="6"/>
        <v/>
      </c>
      <c r="E44" s="66" t="str">
        <f t="shared" si="7"/>
        <v/>
      </c>
      <c r="F44" s="22"/>
      <c r="G44" s="18"/>
      <c r="H44" s="18"/>
      <c r="I44" s="18"/>
      <c r="J44" s="18"/>
      <c r="K44" s="148"/>
      <c r="L44" s="18"/>
      <c r="M44" s="18"/>
      <c r="N44" s="18"/>
      <c r="O44" s="18"/>
      <c r="P44" s="18"/>
      <c r="Q44" s="18"/>
      <c r="R44" s="18"/>
      <c r="S44" s="18"/>
      <c r="T44" s="18"/>
      <c r="U44" s="18"/>
      <c r="V44" s="18"/>
      <c r="W44" s="18"/>
      <c r="X44" s="18"/>
      <c r="Y44" s="18"/>
      <c r="Z44" s="22"/>
      <c r="AA44" s="22"/>
      <c r="AB44" s="22"/>
      <c r="AC44" s="22"/>
      <c r="AD44" s="22"/>
      <c r="AE44" s="22"/>
      <c r="AF44" s="22"/>
      <c r="AG44" s="22"/>
      <c r="AH44" s="22"/>
      <c r="AI44" s="22"/>
    </row>
    <row r="45" spans="1:35" ht="12" customHeight="1">
      <c r="A45" s="98" t="str">
        <f t="array" ref="A45">IFERROR(INDEX('03.Muestra'!$B$8:$B$17,SMALL(IF("Página Web"='03.Muestra'!$D$8:$D$17,ROW('03.Muestra'!$B$8:$B$17)-MIN(ROW('03.Muestra'!$D$8:$D$17))+1,""),ROW()-38)),"")</f>
        <v/>
      </c>
      <c r="B45" s="129" t="str">
        <f t="array" ref="B45">IFERROR(INDEX('03.Muestra'!$C$8:$C$17,SMALL(IF("Página Web"='03.Muestra'!$D$8:$D$17,ROW('03.Muestra'!$C$8:$C$17)-MIN(ROW('03.Muestra'!$D$8:$D$17))+1,""),ROW()-38)),"")</f>
        <v/>
      </c>
      <c r="C45" s="129" t="str">
        <f t="array" ref="C45">IFERROR(INDEX('03.Muestra'!$F$8:$F$17,SMALL(IF("Página Web"='03.Muestra'!$D$8:$D$17,ROW('03.Muestra'!$F$8:$F$17)-MIN(ROW('03.Muestra'!$D$8:$D$17))+1,""),ROW()-38)),"")</f>
        <v/>
      </c>
      <c r="D45" s="103" t="str">
        <f t="shared" si="6"/>
        <v/>
      </c>
      <c r="E45" s="66" t="str">
        <f t="shared" si="7"/>
        <v/>
      </c>
      <c r="F45" s="18"/>
      <c r="G45" s="18"/>
      <c r="H45" s="18"/>
      <c r="I45" s="18"/>
      <c r="J45" s="18"/>
      <c r="K45" s="148"/>
      <c r="L45" s="18"/>
      <c r="M45" s="18"/>
      <c r="N45" s="18"/>
      <c r="O45" s="18"/>
      <c r="P45" s="18"/>
      <c r="Q45" s="18"/>
      <c r="R45" s="18"/>
      <c r="S45" s="18"/>
      <c r="T45" s="18"/>
      <c r="U45" s="18"/>
      <c r="V45" s="18"/>
      <c r="W45" s="18"/>
      <c r="X45" s="18"/>
      <c r="Y45" s="18"/>
      <c r="Z45" s="22"/>
      <c r="AA45" s="22"/>
      <c r="AB45" s="22"/>
      <c r="AC45" s="22"/>
      <c r="AD45" s="22"/>
      <c r="AE45" s="22"/>
      <c r="AF45" s="22"/>
      <c r="AG45" s="22"/>
      <c r="AH45" s="22"/>
      <c r="AI45" s="22"/>
    </row>
    <row r="46" spans="1:35" ht="12" customHeight="1">
      <c r="A46" s="98" t="str">
        <f t="array" ref="A46">IFERROR(INDEX('03.Muestra'!$B$8:$B$17,SMALL(IF("Página Web"='03.Muestra'!$D$8:$D$17,ROW('03.Muestra'!$B$8:$B$17)-MIN(ROW('03.Muestra'!$D$8:$D$17))+1,""),ROW()-38)),"")</f>
        <v/>
      </c>
      <c r="B46" s="129" t="str">
        <f t="array" ref="B46">IFERROR(INDEX('03.Muestra'!$C$8:$C$17,SMALL(IF("Página Web"='03.Muestra'!$D$8:$D$17,ROW('03.Muestra'!$C$8:$C$17)-MIN(ROW('03.Muestra'!$D$8:$D$17))+1,""),ROW()-38)),"")</f>
        <v/>
      </c>
      <c r="C46" s="129" t="str">
        <f t="array" ref="C46">IFERROR(INDEX('03.Muestra'!$F$8:$F$17,SMALL(IF("Página Web"='03.Muestra'!$D$8:$D$17,ROW('03.Muestra'!$F$8:$F$17)-MIN(ROW('03.Muestra'!$D$8:$D$17))+1,""),ROW()-38)),"")</f>
        <v/>
      </c>
      <c r="D46" s="103" t="str">
        <f t="shared" si="6"/>
        <v/>
      </c>
      <c r="E46" s="66" t="str">
        <f t="shared" si="7"/>
        <v/>
      </c>
      <c r="F46" s="18"/>
      <c r="G46" s="18"/>
      <c r="H46" s="18"/>
      <c r="I46" s="18"/>
      <c r="J46" s="18"/>
      <c r="K46" s="148"/>
      <c r="L46" s="18"/>
      <c r="M46" s="18"/>
      <c r="N46" s="18"/>
      <c r="O46" s="18"/>
      <c r="P46" s="18"/>
      <c r="Q46" s="18"/>
      <c r="R46" s="18"/>
      <c r="S46" s="18"/>
      <c r="T46" s="18"/>
      <c r="U46" s="18"/>
      <c r="V46" s="18"/>
      <c r="W46" s="18"/>
      <c r="X46" s="18"/>
      <c r="Y46" s="18"/>
      <c r="Z46" s="22"/>
      <c r="AA46" s="22"/>
      <c r="AB46" s="22"/>
      <c r="AC46" s="22"/>
      <c r="AD46" s="22"/>
      <c r="AE46" s="22"/>
      <c r="AF46" s="22"/>
      <c r="AG46" s="22"/>
      <c r="AH46" s="22"/>
      <c r="AI46" s="22"/>
    </row>
    <row r="47" spans="1:35" ht="12" customHeight="1">
      <c r="A47" s="98" t="str">
        <f t="array" ref="A47">IFERROR(INDEX('03.Muestra'!$B$8:$B$17,SMALL(IF("Página Web"='03.Muestra'!$D$8:$D$17,ROW('03.Muestra'!$B$8:$B$17)-MIN(ROW('03.Muestra'!$D$8:$D$17))+1,""),ROW()-38)),"")</f>
        <v/>
      </c>
      <c r="B47" s="129" t="str">
        <f t="array" ref="B47">IFERROR(INDEX('03.Muestra'!$C$8:$C$17,SMALL(IF("Página Web"='03.Muestra'!$D$8:$D$17,ROW('03.Muestra'!$C$8:$C$17)-MIN(ROW('03.Muestra'!$D$8:$D$17))+1,""),ROW()-38)),"")</f>
        <v/>
      </c>
      <c r="C47" s="129" t="str">
        <f t="array" ref="C47">IFERROR(INDEX('03.Muestra'!$F$8:$F$17,SMALL(IF("Página Web"='03.Muestra'!$D$8:$D$17,ROW('03.Muestra'!$F$8:$F$17)-MIN(ROW('03.Muestra'!$D$8:$D$17))+1,""),ROW()-38)),"")</f>
        <v/>
      </c>
      <c r="D47" s="103" t="str">
        <f t="shared" si="6"/>
        <v/>
      </c>
      <c r="E47" s="66" t="str">
        <f t="shared" si="7"/>
        <v/>
      </c>
      <c r="F47" s="18"/>
      <c r="G47" s="18"/>
      <c r="H47" s="18"/>
      <c r="I47" s="18"/>
      <c r="J47" s="18"/>
      <c r="K47" s="148"/>
      <c r="L47" s="18"/>
      <c r="M47" s="18"/>
      <c r="N47" s="18"/>
      <c r="O47" s="18"/>
      <c r="P47" s="18"/>
      <c r="Q47" s="18"/>
      <c r="R47" s="18"/>
      <c r="S47" s="18"/>
      <c r="T47" s="18"/>
      <c r="U47" s="18"/>
      <c r="V47" s="18"/>
      <c r="W47" s="18"/>
      <c r="X47" s="18"/>
      <c r="Y47" s="18"/>
      <c r="Z47" s="22"/>
      <c r="AA47" s="22"/>
      <c r="AB47" s="22"/>
      <c r="AC47" s="22"/>
      <c r="AD47" s="22"/>
      <c r="AE47" s="22"/>
      <c r="AF47" s="22"/>
      <c r="AG47" s="22"/>
      <c r="AH47" s="22"/>
      <c r="AI47" s="22"/>
    </row>
    <row r="48" spans="1:35" ht="12" customHeight="1">
      <c r="A48" s="98" t="str">
        <f t="array" ref="A48">IFERROR(INDEX('03.Muestra'!$B$8:$B$17,SMALL(IF("Página Web"='03.Muestra'!$D$8:$D$17,ROW('03.Muestra'!$B$8:$B$17)-MIN(ROW('03.Muestra'!$D$8:$D$17))+1,""),ROW()-38)),"")</f>
        <v/>
      </c>
      <c r="B48" s="129" t="str">
        <f t="array" ref="B48">IFERROR(INDEX('03.Muestra'!$C$8:$C$17,SMALL(IF("Página Web"='03.Muestra'!$D$8:$D$17,ROW('03.Muestra'!$C$8:$C$17)-MIN(ROW('03.Muestra'!$D$8:$D$17))+1,""),ROW()-38)),"")</f>
        <v/>
      </c>
      <c r="C48" s="129" t="str">
        <f t="array" ref="C48">IFERROR(INDEX('03.Muestra'!$F$8:$F$17,SMALL(IF("Página Web"='03.Muestra'!$D$8:$D$17,ROW('03.Muestra'!$F$8:$F$17)-MIN(ROW('03.Muestra'!$D$8:$D$17))+1,""),ROW()-38)),"")</f>
        <v/>
      </c>
      <c r="D48" s="103" t="str">
        <f t="shared" si="6"/>
        <v/>
      </c>
      <c r="E48" s="66" t="str">
        <f t="shared" si="7"/>
        <v/>
      </c>
      <c r="F48" s="18"/>
      <c r="G48" s="18"/>
      <c r="H48" s="18"/>
      <c r="I48" s="18"/>
      <c r="J48" s="18"/>
      <c r="K48" s="148"/>
      <c r="L48" s="18"/>
      <c r="M48" s="18"/>
      <c r="N48" s="18"/>
      <c r="O48" s="18"/>
      <c r="P48" s="18"/>
      <c r="Q48" s="18"/>
      <c r="R48" s="18"/>
      <c r="S48" s="18"/>
      <c r="T48" s="18"/>
      <c r="U48" s="18"/>
      <c r="V48" s="18"/>
      <c r="W48" s="18"/>
      <c r="X48" s="18"/>
      <c r="Y48" s="18"/>
      <c r="Z48" s="22"/>
      <c r="AA48" s="22"/>
      <c r="AB48" s="22"/>
      <c r="AC48" s="22"/>
      <c r="AD48" s="22"/>
      <c r="AE48" s="22"/>
      <c r="AF48" s="22"/>
      <c r="AG48" s="22"/>
      <c r="AH48" s="22"/>
      <c r="AI48" s="22"/>
    </row>
    <row r="49" spans="1:35" ht="12" customHeight="1">
      <c r="A49" s="63"/>
      <c r="B49" s="133"/>
      <c r="C49" s="133"/>
      <c r="D49" s="134"/>
      <c r="E49" s="66"/>
      <c r="F49" s="18"/>
      <c r="G49" s="18"/>
      <c r="H49" s="18"/>
      <c r="I49" s="18"/>
      <c r="J49" s="18"/>
      <c r="K49" s="148"/>
      <c r="L49" s="18"/>
      <c r="M49" s="18"/>
      <c r="N49" s="18"/>
      <c r="O49" s="18"/>
      <c r="P49" s="18"/>
      <c r="Q49" s="18"/>
      <c r="R49" s="18"/>
      <c r="S49" s="18"/>
      <c r="T49" s="18"/>
      <c r="U49" s="18"/>
      <c r="V49" s="18"/>
      <c r="W49" s="18"/>
      <c r="X49" s="18"/>
      <c r="Y49" s="18"/>
      <c r="Z49" s="22"/>
      <c r="AA49" s="22"/>
      <c r="AB49" s="22"/>
      <c r="AC49" s="22"/>
      <c r="AD49" s="22"/>
      <c r="AE49" s="22"/>
      <c r="AF49" s="22"/>
      <c r="AG49" s="22"/>
      <c r="AH49" s="22"/>
      <c r="AI49" s="22"/>
    </row>
    <row r="50" spans="1:35" ht="12" customHeight="1">
      <c r="A50" s="63"/>
      <c r="B50" s="133"/>
      <c r="C50" s="133"/>
      <c r="D50" s="134"/>
      <c r="E50" s="66"/>
      <c r="F50" s="18"/>
      <c r="G50" s="18"/>
      <c r="H50" s="18"/>
      <c r="I50" s="18"/>
      <c r="J50" s="18"/>
      <c r="K50" s="148"/>
      <c r="L50" s="18"/>
      <c r="M50" s="18"/>
      <c r="N50" s="18"/>
      <c r="O50" s="18"/>
      <c r="P50" s="18"/>
      <c r="Q50" s="18"/>
      <c r="R50" s="18"/>
      <c r="S50" s="18"/>
      <c r="T50" s="18"/>
      <c r="U50" s="18"/>
      <c r="V50" s="18"/>
      <c r="W50" s="18"/>
      <c r="X50" s="18"/>
      <c r="Y50" s="18"/>
      <c r="Z50" s="22"/>
      <c r="AA50" s="22"/>
      <c r="AB50" s="22"/>
      <c r="AC50" s="22"/>
      <c r="AD50" s="22"/>
      <c r="AE50" s="22"/>
      <c r="AF50" s="22"/>
      <c r="AG50" s="22"/>
      <c r="AH50" s="22"/>
      <c r="AI50" s="22"/>
    </row>
    <row r="51" spans="1:35" ht="12.75" customHeight="1">
      <c r="A51" s="111"/>
      <c r="B51" s="112"/>
      <c r="C51" s="111"/>
      <c r="D51" s="135"/>
      <c r="E51" s="66"/>
      <c r="F51" s="18"/>
      <c r="G51" s="18"/>
      <c r="H51" s="18"/>
      <c r="I51" s="18"/>
      <c r="J51" s="18"/>
      <c r="K51" s="148"/>
      <c r="L51" s="18"/>
      <c r="M51" s="18"/>
      <c r="N51" s="18"/>
      <c r="O51" s="18"/>
      <c r="P51" s="18"/>
      <c r="Q51" s="18"/>
      <c r="R51" s="18"/>
      <c r="S51" s="18"/>
      <c r="T51" s="18"/>
      <c r="U51" s="18"/>
      <c r="V51" s="18"/>
      <c r="W51" s="18"/>
      <c r="X51" s="18"/>
      <c r="Y51" s="18"/>
      <c r="Z51" s="22"/>
      <c r="AA51" s="22"/>
      <c r="AB51" s="22"/>
      <c r="AC51" s="22"/>
      <c r="AD51" s="22"/>
      <c r="AE51" s="22"/>
      <c r="AF51" s="22"/>
      <c r="AG51" s="22"/>
      <c r="AH51" s="22"/>
      <c r="AI51" s="22"/>
    </row>
    <row r="52" spans="1:35" ht="15" customHeight="1">
      <c r="A52" s="109"/>
      <c r="B52" s="109"/>
      <c r="C52" s="109"/>
      <c r="D52" s="136"/>
      <c r="E52" s="66"/>
      <c r="F52" s="109"/>
      <c r="G52" s="18"/>
      <c r="H52" s="18"/>
      <c r="I52" s="18"/>
      <c r="J52" s="18"/>
      <c r="K52" s="148"/>
      <c r="L52" s="18"/>
      <c r="M52" s="18"/>
      <c r="N52" s="18"/>
      <c r="O52" s="18"/>
      <c r="P52" s="18"/>
      <c r="Q52" s="18"/>
      <c r="R52" s="18"/>
      <c r="S52" s="18"/>
      <c r="T52" s="18"/>
      <c r="U52" s="18"/>
      <c r="V52" s="18"/>
      <c r="W52" s="18"/>
      <c r="X52" s="18"/>
      <c r="Y52" s="18"/>
      <c r="Z52" s="22"/>
      <c r="AA52" s="22"/>
      <c r="AB52" s="22"/>
      <c r="AC52" s="22"/>
      <c r="AD52" s="22"/>
      <c r="AE52" s="22"/>
      <c r="AF52" s="22"/>
      <c r="AG52" s="22"/>
      <c r="AH52" s="22"/>
      <c r="AI52" s="22"/>
    </row>
    <row r="53" spans="1:35" ht="12" customHeight="1">
      <c r="A53" s="22"/>
      <c r="B53" s="18"/>
      <c r="C53" s="18"/>
      <c r="D53" s="127"/>
      <c r="E53" s="66"/>
      <c r="F53" s="18"/>
      <c r="G53" s="18"/>
      <c r="H53" s="18"/>
      <c r="I53" s="18"/>
      <c r="J53" s="18"/>
      <c r="K53" s="148"/>
      <c r="L53" s="18"/>
      <c r="M53" s="18"/>
      <c r="N53" s="18"/>
      <c r="O53" s="18"/>
      <c r="P53" s="18"/>
      <c r="Q53" s="18"/>
      <c r="R53" s="18"/>
      <c r="S53" s="18"/>
      <c r="T53" s="18"/>
      <c r="U53" s="18"/>
      <c r="V53" s="18"/>
      <c r="W53" s="18"/>
      <c r="X53" s="18"/>
      <c r="Y53" s="18"/>
      <c r="Z53" s="22"/>
      <c r="AA53" s="22"/>
      <c r="AB53" s="22"/>
      <c r="AC53" s="22"/>
      <c r="AD53" s="22"/>
      <c r="AE53" s="22"/>
      <c r="AF53" s="22"/>
      <c r="AG53" s="22"/>
      <c r="AH53" s="22"/>
      <c r="AI53" s="22"/>
    </row>
    <row r="54" spans="1:35" ht="12" customHeight="1">
      <c r="A54" s="22"/>
      <c r="B54" s="18"/>
      <c r="C54" s="18"/>
      <c r="D54" s="127"/>
      <c r="E54" s="100"/>
      <c r="F54" s="18"/>
      <c r="G54" s="18"/>
      <c r="H54" s="18"/>
      <c r="I54" s="18"/>
      <c r="J54" s="18"/>
      <c r="K54" s="148"/>
      <c r="L54" s="18"/>
      <c r="M54" s="18"/>
      <c r="N54" s="18"/>
      <c r="O54" s="18"/>
      <c r="P54" s="18"/>
      <c r="Q54" s="18"/>
      <c r="R54" s="18"/>
      <c r="S54" s="18"/>
      <c r="T54" s="18"/>
      <c r="U54" s="18"/>
      <c r="V54" s="18"/>
      <c r="W54" s="18"/>
      <c r="X54" s="18"/>
      <c r="Y54" s="18"/>
      <c r="Z54" s="22"/>
      <c r="AA54" s="22"/>
      <c r="AB54" s="22"/>
      <c r="AC54" s="22"/>
      <c r="AD54" s="22"/>
      <c r="AE54" s="22"/>
      <c r="AF54" s="22"/>
      <c r="AG54" s="22"/>
      <c r="AH54" s="22"/>
      <c r="AI54" s="22"/>
    </row>
    <row r="55" spans="1:35" ht="32.25" customHeight="1">
      <c r="A55" s="94" t="s">
        <v>100</v>
      </c>
      <c r="B55" s="95" t="s">
        <v>86</v>
      </c>
      <c r="C55" s="96" t="s">
        <v>135</v>
      </c>
      <c r="D55" s="128" t="s">
        <v>106</v>
      </c>
      <c r="E55" s="114"/>
      <c r="F55" s="22"/>
      <c r="G55" s="22"/>
      <c r="H55" s="22"/>
      <c r="I55" s="22"/>
      <c r="J55" s="22"/>
      <c r="K55" s="148"/>
      <c r="L55" s="18"/>
      <c r="M55" s="18"/>
      <c r="N55" s="18"/>
      <c r="O55" s="18"/>
      <c r="P55" s="18"/>
      <c r="Q55" s="18"/>
      <c r="R55" s="18"/>
      <c r="S55" s="18"/>
      <c r="T55" s="18"/>
      <c r="U55" s="18"/>
      <c r="V55" s="18"/>
      <c r="W55" s="18"/>
      <c r="X55" s="18"/>
      <c r="Y55" s="18"/>
      <c r="Z55" s="22"/>
      <c r="AA55" s="22"/>
      <c r="AB55" s="22"/>
      <c r="AC55" s="22"/>
      <c r="AD55" s="22"/>
      <c r="AE55" s="22"/>
      <c r="AF55" s="22"/>
      <c r="AG55" s="22"/>
      <c r="AH55" s="22"/>
      <c r="AI55" s="22"/>
    </row>
    <row r="56" spans="1:35" ht="12" customHeight="1">
      <c r="A56" s="98">
        <f t="array" ref="A56">IFERROR(INDEX('03.Muestra'!$B$8:$B$17,SMALL(IF("Página Web"='03.Muestra'!$D$8:$D$17,ROW('03.Muestra'!$B$8:$B$17)-MIN(ROW('03.Muestra'!$D$8:$D$17))+1,""),ROW()-55)),"")</f>
        <v>1</v>
      </c>
      <c r="B56" s="129" t="str">
        <f t="array" ref="B56">IFERROR(INDEX('03.Muestra'!$C$8:$C$17,SMALL(IF("Página Web"='03.Muestra'!$D$8:$D$17,ROW('03.Muestra'!$C$8:$C$17)-MIN(ROW('03.Muestra'!$D$8:$D$17))+1,""),ROW()-55)),"")</f>
        <v>Home</v>
      </c>
      <c r="C56" s="130" t="str">
        <f t="array" ref="C56">IFERROR(INDEX('03.Muestra'!$F$8:$F$17,SMALL(IF("Página Web"='03.Muestra'!$D$8:$D$17,ROW('03.Muestra'!$F$8:$F$17)-MIN(ROW('03.Muestra'!$D$8:$D$17))+1,""),ROW()-55)),"")</f>
        <v>https://pigmentoayd.com/</v>
      </c>
      <c r="D56" s="103" t="str">
        <f t="shared" ref="D56:D65" si="8">IF(C56="","",$D$18)</f>
        <v>N/A</v>
      </c>
      <c r="E56" s="66" t="str">
        <f t="shared" ref="E56:E65" si="9">IF(D56&lt;&gt;"",IF(AND(B56&lt;&gt;"",C56&lt;&gt;""),"","ERR"),"")</f>
        <v/>
      </c>
      <c r="F56" s="104" t="s">
        <v>89</v>
      </c>
      <c r="G56" s="89" t="s">
        <v>98</v>
      </c>
      <c r="H56" s="84" t="s">
        <v>93</v>
      </c>
      <c r="I56" s="105" t="s">
        <v>91</v>
      </c>
      <c r="J56" s="106" t="s">
        <v>87</v>
      </c>
      <c r="K56" s="131" t="s">
        <v>97</v>
      </c>
      <c r="L56" s="18"/>
      <c r="M56" s="18"/>
      <c r="N56" s="18"/>
      <c r="O56" s="18"/>
      <c r="P56" s="18"/>
      <c r="Q56" s="18"/>
      <c r="R56" s="18"/>
      <c r="S56" s="18"/>
      <c r="T56" s="18"/>
      <c r="U56" s="18"/>
      <c r="V56" s="18"/>
      <c r="W56" s="18"/>
      <c r="X56" s="18"/>
      <c r="Y56" s="18"/>
      <c r="Z56" s="22"/>
      <c r="AA56" s="22"/>
      <c r="AB56" s="22"/>
      <c r="AC56" s="22"/>
      <c r="AD56" s="22"/>
      <c r="AE56" s="22"/>
      <c r="AF56" s="22"/>
      <c r="AG56" s="22"/>
      <c r="AH56" s="22"/>
      <c r="AI56" s="22"/>
    </row>
    <row r="57" spans="1:35" ht="12" customHeight="1">
      <c r="A57" s="98">
        <f t="array" ref="A57">IFERROR(INDEX('03.Muestra'!$B$8:$B$17,SMALL(IF("Página Web"='03.Muestra'!$D$8:$D$17,ROW('03.Muestra'!$B$8:$B$17)-MIN(ROW('03.Muestra'!$D$8:$D$17))+1,""),ROW()-55)),"")</f>
        <v>2</v>
      </c>
      <c r="B57" s="129" t="str">
        <f t="array" ref="B57">IFERROR(INDEX('03.Muestra'!$C$8:$C$17,SMALL(IF("Página Web"='03.Muestra'!$D$8:$D$17,ROW('03.Muestra'!$C$8:$C$17)-MIN(ROW('03.Muestra'!$D$8:$D$17))+1,""),ROW()-55)),"")</f>
        <v>Contacto</v>
      </c>
      <c r="C57" s="130" t="str">
        <f t="array" ref="C57">IFERROR(INDEX('03.Muestra'!$F$8:$F$17,SMALL(IF("Página Web"='03.Muestra'!$D$8:$D$17,ROW('03.Muestra'!$F$8:$F$17)-MIN(ROW('03.Muestra'!$D$8:$D$17))+1,""),ROW()-55)),"")</f>
        <v>https://pigmentoayd.com/contacto</v>
      </c>
      <c r="D57" s="103" t="str">
        <f t="shared" si="8"/>
        <v>N/A</v>
      </c>
      <c r="E57" s="66" t="str">
        <f t="shared" si="9"/>
        <v/>
      </c>
      <c r="F57" s="107">
        <f ca="1">COUNTIF($D56:INDIRECT("$D" &amp;  SUM(ROW()-1,'03.Muestra'!$D$20)-1),F56)</f>
        <v>0</v>
      </c>
      <c r="G57" s="107">
        <f ca="1">COUNTIF($D56:INDIRECT("$D" &amp;  SUM(ROW()-1,'03.Muestra'!$D$20)-1),G56)</f>
        <v>0</v>
      </c>
      <c r="H57" s="107">
        <f ca="1">COUNTIF($D56:INDIRECT("$D" &amp;  SUM(ROW()-1,'03.Muestra'!$D$20)-1),H56)</f>
        <v>3</v>
      </c>
      <c r="I57" s="107">
        <f ca="1">COUNTIF($D56:INDIRECT("$D" &amp;  SUM(ROW()-1,'03.Muestra'!$D$20)-1),I56)</f>
        <v>0</v>
      </c>
      <c r="J57" s="107">
        <f ca="1">COUNTIF($D56:INDIRECT("$D" &amp;  SUM(ROW()-1,'03.Muestra'!$D$20)-1),J56)</f>
        <v>0</v>
      </c>
      <c r="K57" s="132">
        <f ca="1">IF(COUNTIF('03.Muestra'!$D$8:$D$17,"Página Web")=0,0,COUNTBLANK($D56:INDIRECT("$D" &amp;  SUM(ROW()-1,COUNTIF('03.Muestra'!$D$8:$D$17,"Página Web"))-1)))</f>
        <v>0</v>
      </c>
      <c r="L57" s="18"/>
      <c r="M57" s="18"/>
      <c r="N57" s="18"/>
      <c r="O57" s="18"/>
      <c r="P57" s="18"/>
      <c r="Q57" s="18"/>
      <c r="R57" s="18"/>
      <c r="S57" s="18"/>
      <c r="T57" s="18"/>
      <c r="U57" s="18"/>
      <c r="V57" s="18"/>
      <c r="W57" s="18"/>
      <c r="X57" s="18"/>
      <c r="Y57" s="18"/>
      <c r="Z57" s="22"/>
      <c r="AA57" s="22"/>
      <c r="AB57" s="22"/>
      <c r="AC57" s="22"/>
      <c r="AD57" s="22"/>
      <c r="AE57" s="22"/>
      <c r="AF57" s="22"/>
      <c r="AG57" s="22"/>
      <c r="AH57" s="22"/>
      <c r="AI57" s="22"/>
    </row>
    <row r="58" spans="1:35" ht="12" customHeight="1">
      <c r="A58" s="98">
        <f t="array" ref="A58">IFERROR(INDEX('03.Muestra'!$B$8:$B$17,SMALL(IF("Página Web"='03.Muestra'!$D$8:$D$17,ROW('03.Muestra'!$B$8:$B$17)-MIN(ROW('03.Muestra'!$D$8:$D$17))+1,""),ROW()-55)),"")</f>
        <v>3</v>
      </c>
      <c r="B58" s="129" t="str">
        <f t="array" ref="B58">IFERROR(INDEX('03.Muestra'!$C$8:$C$17,SMALL(IF("Página Web"='03.Muestra'!$D$8:$D$17,ROW('03.Muestra'!$C$8:$C$17)-MIN(ROW('03.Muestra'!$D$8:$D$17))+1,""),ROW()-55)),"")</f>
        <v>Servicios</v>
      </c>
      <c r="C58" s="130" t="str">
        <f t="array" ref="C58">IFERROR(INDEX('03.Muestra'!$F$8:$F$17,SMALL(IF("Página Web"='03.Muestra'!$D$8:$D$17,ROW('03.Muestra'!$F$8:$F$17)-MIN(ROW('03.Muestra'!$D$8:$D$17))+1,""),ROW()-55)),"")</f>
        <v>https://pigmentoayd.com/servicios</v>
      </c>
      <c r="D58" s="103" t="str">
        <f t="shared" si="8"/>
        <v>N/A</v>
      </c>
      <c r="E58" s="66" t="str">
        <f t="shared" si="9"/>
        <v/>
      </c>
      <c r="F58" s="22"/>
      <c r="G58" s="18"/>
      <c r="H58" s="18"/>
      <c r="I58" s="18"/>
      <c r="J58" s="18"/>
      <c r="K58" s="148"/>
      <c r="L58" s="18"/>
      <c r="M58" s="18"/>
      <c r="N58" s="18"/>
      <c r="O58" s="18"/>
      <c r="P58" s="18"/>
      <c r="Q58" s="18"/>
      <c r="R58" s="18"/>
      <c r="S58" s="18"/>
      <c r="T58" s="18"/>
      <c r="U58" s="18"/>
      <c r="V58" s="18"/>
      <c r="W58" s="18"/>
      <c r="X58" s="18"/>
      <c r="Y58" s="18"/>
      <c r="Z58" s="22"/>
      <c r="AA58" s="22"/>
      <c r="AB58" s="22"/>
      <c r="AC58" s="22"/>
      <c r="AD58" s="22"/>
      <c r="AE58" s="22"/>
      <c r="AF58" s="22"/>
      <c r="AG58" s="22"/>
      <c r="AH58" s="22"/>
      <c r="AI58" s="22"/>
    </row>
    <row r="59" spans="1:35" ht="12" customHeight="1">
      <c r="A59" s="98" t="str">
        <f t="array" ref="A59">IFERROR(INDEX('03.Muestra'!$B$8:$B$17,SMALL(IF("Página Web"='03.Muestra'!$D$8:$D$17,ROW('03.Muestra'!$B$8:$B$17)-MIN(ROW('03.Muestra'!$D$8:$D$17))+1,""),ROW()-55)),"")</f>
        <v/>
      </c>
      <c r="B59" s="129" t="str">
        <f t="array" ref="B59">IFERROR(INDEX('03.Muestra'!$C$8:$C$17,SMALL(IF("Página Web"='03.Muestra'!$D$8:$D$17,ROW('03.Muestra'!$C$8:$C$17)-MIN(ROW('03.Muestra'!$D$8:$D$17))+1,""),ROW()-55)),"")</f>
        <v/>
      </c>
      <c r="C59" s="129" t="str">
        <f t="array" ref="C59">IFERROR(INDEX('03.Muestra'!$F$8:$F$17,SMALL(IF("Página Web"='03.Muestra'!$D$8:$D$17,ROW('03.Muestra'!$F$8:$F$17)-MIN(ROW('03.Muestra'!$D$8:$D$17))+1,""),ROW()-55)),"")</f>
        <v/>
      </c>
      <c r="D59" s="103" t="str">
        <f t="shared" si="8"/>
        <v/>
      </c>
      <c r="E59" s="66" t="str">
        <f t="shared" si="9"/>
        <v/>
      </c>
      <c r="F59" s="22"/>
      <c r="G59" s="18"/>
      <c r="H59" s="18"/>
      <c r="I59" s="18"/>
      <c r="J59" s="18"/>
      <c r="K59" s="148"/>
      <c r="L59" s="18"/>
      <c r="M59" s="18"/>
      <c r="N59" s="18"/>
      <c r="O59" s="18"/>
      <c r="P59" s="18"/>
      <c r="Q59" s="18"/>
      <c r="R59" s="18"/>
      <c r="S59" s="18"/>
      <c r="T59" s="18"/>
      <c r="U59" s="18"/>
      <c r="V59" s="18"/>
      <c r="W59" s="18"/>
      <c r="X59" s="18"/>
      <c r="Y59" s="18"/>
      <c r="Z59" s="22"/>
      <c r="AA59" s="22"/>
      <c r="AB59" s="22"/>
      <c r="AC59" s="22"/>
      <c r="AD59" s="22"/>
      <c r="AE59" s="22"/>
      <c r="AF59" s="22"/>
      <c r="AG59" s="22"/>
      <c r="AH59" s="22"/>
      <c r="AI59" s="22"/>
    </row>
    <row r="60" spans="1:35" ht="12" customHeight="1">
      <c r="A60" s="98" t="str">
        <f t="array" ref="A60">IFERROR(INDEX('03.Muestra'!$B$8:$B$17,SMALL(IF("Página Web"='03.Muestra'!$D$8:$D$17,ROW('03.Muestra'!$B$8:$B$17)-MIN(ROW('03.Muestra'!$D$8:$D$17))+1,""),ROW()-55)),"")</f>
        <v/>
      </c>
      <c r="B60" s="129" t="str">
        <f t="array" ref="B60">IFERROR(INDEX('03.Muestra'!$C$8:$C$17,SMALL(IF("Página Web"='03.Muestra'!$D$8:$D$17,ROW('03.Muestra'!$C$8:$C$17)-MIN(ROW('03.Muestra'!$D$8:$D$17))+1,""),ROW()-55)),"")</f>
        <v/>
      </c>
      <c r="C60" s="129" t="str">
        <f t="array" ref="C60">IFERROR(INDEX('03.Muestra'!$F$8:$F$17,SMALL(IF("Página Web"='03.Muestra'!$D$8:$D$17,ROW('03.Muestra'!$F$8:$F$17)-MIN(ROW('03.Muestra'!$D$8:$D$17))+1,""),ROW()-55)),"")</f>
        <v/>
      </c>
      <c r="D60" s="103" t="str">
        <f t="shared" si="8"/>
        <v/>
      </c>
      <c r="E60" s="66" t="str">
        <f t="shared" si="9"/>
        <v/>
      </c>
      <c r="F60" s="22"/>
      <c r="G60" s="18"/>
      <c r="H60" s="18"/>
      <c r="I60" s="18"/>
      <c r="J60" s="18"/>
      <c r="K60" s="148"/>
      <c r="L60" s="18"/>
      <c r="M60" s="18"/>
      <c r="N60" s="18"/>
      <c r="O60" s="18"/>
      <c r="P60" s="18"/>
      <c r="Q60" s="18"/>
      <c r="R60" s="18"/>
      <c r="S60" s="18"/>
      <c r="T60" s="18"/>
      <c r="U60" s="18"/>
      <c r="V60" s="18"/>
      <c r="W60" s="18"/>
      <c r="X60" s="18"/>
      <c r="Y60" s="18"/>
      <c r="Z60" s="22"/>
      <c r="AA60" s="22"/>
      <c r="AB60" s="22"/>
      <c r="AC60" s="22"/>
      <c r="AD60" s="22"/>
      <c r="AE60" s="22"/>
      <c r="AF60" s="22"/>
      <c r="AG60" s="22"/>
      <c r="AH60" s="22"/>
      <c r="AI60" s="22"/>
    </row>
    <row r="61" spans="1:35" ht="12" customHeight="1">
      <c r="A61" s="98" t="str">
        <f t="array" ref="A61">IFERROR(INDEX('03.Muestra'!$B$8:$B$17,SMALL(IF("Página Web"='03.Muestra'!$D$8:$D$17,ROW('03.Muestra'!$B$8:$B$17)-MIN(ROW('03.Muestra'!$D$8:$D$17))+1,""),ROW()-55)),"")</f>
        <v/>
      </c>
      <c r="B61" s="129" t="str">
        <f t="array" ref="B61">IFERROR(INDEX('03.Muestra'!$C$8:$C$17,SMALL(IF("Página Web"='03.Muestra'!$D$8:$D$17,ROW('03.Muestra'!$C$8:$C$17)-MIN(ROW('03.Muestra'!$D$8:$D$17))+1,""),ROW()-55)),"")</f>
        <v/>
      </c>
      <c r="C61" s="129" t="str">
        <f t="array" ref="C61">IFERROR(INDEX('03.Muestra'!$F$8:$F$17,SMALL(IF("Página Web"='03.Muestra'!$D$8:$D$17,ROW('03.Muestra'!$F$8:$F$17)-MIN(ROW('03.Muestra'!$D$8:$D$17))+1,""),ROW()-55)),"")</f>
        <v/>
      </c>
      <c r="D61" s="103" t="str">
        <f t="shared" si="8"/>
        <v/>
      </c>
      <c r="E61" s="66" t="str">
        <f t="shared" si="9"/>
        <v/>
      </c>
      <c r="F61" s="22"/>
      <c r="G61" s="18"/>
      <c r="H61" s="18"/>
      <c r="I61" s="18"/>
      <c r="J61" s="18"/>
      <c r="K61" s="148"/>
      <c r="L61" s="18"/>
      <c r="M61" s="18"/>
      <c r="N61" s="18"/>
      <c r="O61" s="18"/>
      <c r="P61" s="18"/>
      <c r="Q61" s="18"/>
      <c r="R61" s="18"/>
      <c r="S61" s="18"/>
      <c r="T61" s="18"/>
      <c r="U61" s="18"/>
      <c r="V61" s="18"/>
      <c r="W61" s="18"/>
      <c r="X61" s="18"/>
      <c r="Y61" s="18"/>
      <c r="Z61" s="22"/>
      <c r="AA61" s="22"/>
      <c r="AB61" s="22"/>
      <c r="AC61" s="22"/>
      <c r="AD61" s="22"/>
      <c r="AE61" s="22"/>
      <c r="AF61" s="22"/>
      <c r="AG61" s="22"/>
      <c r="AH61" s="22"/>
      <c r="AI61" s="22"/>
    </row>
    <row r="62" spans="1:35" ht="12" customHeight="1">
      <c r="A62" s="98" t="str">
        <f t="array" ref="A62">IFERROR(INDEX('03.Muestra'!$B$8:$B$17,SMALL(IF("Página Web"='03.Muestra'!$D$8:$D$17,ROW('03.Muestra'!$B$8:$B$17)-MIN(ROW('03.Muestra'!$D$8:$D$17))+1,""),ROW()-55)),"")</f>
        <v/>
      </c>
      <c r="B62" s="129" t="str">
        <f t="array" ref="B62">IFERROR(INDEX('03.Muestra'!$C$8:$C$17,SMALL(IF("Página Web"='03.Muestra'!$D$8:$D$17,ROW('03.Muestra'!$C$8:$C$17)-MIN(ROW('03.Muestra'!$D$8:$D$17))+1,""),ROW()-55)),"")</f>
        <v/>
      </c>
      <c r="C62" s="129" t="str">
        <f t="array" ref="C62">IFERROR(INDEX('03.Muestra'!$F$8:$F$17,SMALL(IF("Página Web"='03.Muestra'!$D$8:$D$17,ROW('03.Muestra'!$F$8:$F$17)-MIN(ROW('03.Muestra'!$D$8:$D$17))+1,""),ROW()-55)),"")</f>
        <v/>
      </c>
      <c r="D62" s="103" t="str">
        <f t="shared" si="8"/>
        <v/>
      </c>
      <c r="E62" s="66" t="str">
        <f t="shared" si="9"/>
        <v/>
      </c>
      <c r="F62" s="18"/>
      <c r="G62" s="18"/>
      <c r="H62" s="18"/>
      <c r="I62" s="18"/>
      <c r="J62" s="18"/>
      <c r="K62" s="148"/>
      <c r="L62" s="18"/>
      <c r="M62" s="18"/>
      <c r="N62" s="18"/>
      <c r="O62" s="18"/>
      <c r="P62" s="18"/>
      <c r="Q62" s="18"/>
      <c r="R62" s="18"/>
      <c r="S62" s="18"/>
      <c r="T62" s="18"/>
      <c r="U62" s="18"/>
      <c r="V62" s="18"/>
      <c r="W62" s="18"/>
      <c r="X62" s="18"/>
      <c r="Y62" s="18"/>
      <c r="Z62" s="22"/>
      <c r="AA62" s="22"/>
      <c r="AB62" s="22"/>
      <c r="AC62" s="22"/>
      <c r="AD62" s="22"/>
      <c r="AE62" s="22"/>
      <c r="AF62" s="22"/>
      <c r="AG62" s="22"/>
      <c r="AH62" s="22"/>
      <c r="AI62" s="22"/>
    </row>
    <row r="63" spans="1:35" ht="12" customHeight="1">
      <c r="A63" s="98" t="str">
        <f t="array" ref="A63">IFERROR(INDEX('03.Muestra'!$B$8:$B$17,SMALL(IF("Página Web"='03.Muestra'!$D$8:$D$17,ROW('03.Muestra'!$B$8:$B$17)-MIN(ROW('03.Muestra'!$D$8:$D$17))+1,""),ROW()-55)),"")</f>
        <v/>
      </c>
      <c r="B63" s="129" t="str">
        <f t="array" ref="B63">IFERROR(INDEX('03.Muestra'!$C$8:$C$17,SMALL(IF("Página Web"='03.Muestra'!$D$8:$D$17,ROW('03.Muestra'!$C$8:$C$17)-MIN(ROW('03.Muestra'!$D$8:$D$17))+1,""),ROW()-55)),"")</f>
        <v/>
      </c>
      <c r="C63" s="129" t="str">
        <f t="array" ref="C63">IFERROR(INDEX('03.Muestra'!$F$8:$F$17,SMALL(IF("Página Web"='03.Muestra'!$D$8:$D$17,ROW('03.Muestra'!$F$8:$F$17)-MIN(ROW('03.Muestra'!$D$8:$D$17))+1,""),ROW()-55)),"")</f>
        <v/>
      </c>
      <c r="D63" s="103" t="str">
        <f t="shared" si="8"/>
        <v/>
      </c>
      <c r="E63" s="66" t="str">
        <f t="shared" si="9"/>
        <v/>
      </c>
      <c r="F63" s="18"/>
      <c r="G63" s="18"/>
      <c r="H63" s="18"/>
      <c r="I63" s="18"/>
      <c r="J63" s="18"/>
      <c r="K63" s="148"/>
      <c r="L63" s="18"/>
      <c r="M63" s="18"/>
      <c r="N63" s="18"/>
      <c r="O63" s="18"/>
      <c r="P63" s="18"/>
      <c r="Q63" s="18"/>
      <c r="R63" s="18"/>
      <c r="S63" s="18"/>
      <c r="T63" s="18"/>
      <c r="U63" s="18"/>
      <c r="V63" s="18"/>
      <c r="W63" s="18"/>
      <c r="X63" s="18"/>
      <c r="Y63" s="18"/>
      <c r="Z63" s="22"/>
      <c r="AA63" s="22"/>
      <c r="AB63" s="22"/>
      <c r="AC63" s="22"/>
      <c r="AD63" s="22"/>
      <c r="AE63" s="22"/>
      <c r="AF63" s="22"/>
      <c r="AG63" s="22"/>
      <c r="AH63" s="22"/>
      <c r="AI63" s="22"/>
    </row>
    <row r="64" spans="1:35" ht="12" customHeight="1">
      <c r="A64" s="98" t="str">
        <f t="array" ref="A64">IFERROR(INDEX('03.Muestra'!$B$8:$B$17,SMALL(IF("Página Web"='03.Muestra'!$D$8:$D$17,ROW('03.Muestra'!$B$8:$B$17)-MIN(ROW('03.Muestra'!$D$8:$D$17))+1,""),ROW()-55)),"")</f>
        <v/>
      </c>
      <c r="B64" s="129" t="str">
        <f t="array" ref="B64">IFERROR(INDEX('03.Muestra'!$C$8:$C$17,SMALL(IF("Página Web"='03.Muestra'!$D$8:$D$17,ROW('03.Muestra'!$C$8:$C$17)-MIN(ROW('03.Muestra'!$D$8:$D$17))+1,""),ROW()-55)),"")</f>
        <v/>
      </c>
      <c r="C64" s="129" t="str">
        <f t="array" ref="C64">IFERROR(INDEX('03.Muestra'!$F$8:$F$17,SMALL(IF("Página Web"='03.Muestra'!$D$8:$D$17,ROW('03.Muestra'!$F$8:$F$17)-MIN(ROW('03.Muestra'!$D$8:$D$17))+1,""),ROW()-55)),"")</f>
        <v/>
      </c>
      <c r="D64" s="103" t="str">
        <f t="shared" si="8"/>
        <v/>
      </c>
      <c r="E64" s="66" t="str">
        <f t="shared" si="9"/>
        <v/>
      </c>
      <c r="F64" s="18"/>
      <c r="G64" s="18"/>
      <c r="H64" s="18"/>
      <c r="I64" s="18"/>
      <c r="J64" s="18"/>
      <c r="K64" s="148"/>
      <c r="L64" s="18"/>
      <c r="M64" s="18"/>
      <c r="N64" s="18"/>
      <c r="O64" s="18"/>
      <c r="P64" s="18"/>
      <c r="Q64" s="18"/>
      <c r="R64" s="18"/>
      <c r="S64" s="18"/>
      <c r="T64" s="18"/>
      <c r="U64" s="18"/>
      <c r="V64" s="18"/>
      <c r="W64" s="18"/>
      <c r="X64" s="18"/>
      <c r="Y64" s="18"/>
      <c r="Z64" s="22"/>
      <c r="AA64" s="22"/>
      <c r="AB64" s="22"/>
      <c r="AC64" s="22"/>
      <c r="AD64" s="22"/>
      <c r="AE64" s="22"/>
      <c r="AF64" s="22"/>
      <c r="AG64" s="22"/>
      <c r="AH64" s="22"/>
      <c r="AI64" s="22"/>
    </row>
    <row r="65" spans="1:35" ht="12" customHeight="1">
      <c r="A65" s="98" t="str">
        <f t="array" ref="A65">IFERROR(INDEX('03.Muestra'!$B$8:$B$17,SMALL(IF("Página Web"='03.Muestra'!$D$8:$D$17,ROW('03.Muestra'!$B$8:$B$17)-MIN(ROW('03.Muestra'!$D$8:$D$17))+1,""),ROW()-55)),"")</f>
        <v/>
      </c>
      <c r="B65" s="129" t="str">
        <f t="array" ref="B65">IFERROR(INDEX('03.Muestra'!$C$8:$C$17,SMALL(IF("Página Web"='03.Muestra'!$D$8:$D$17,ROW('03.Muestra'!$C$8:$C$17)-MIN(ROW('03.Muestra'!$D$8:$D$17))+1,""),ROW()-55)),"")</f>
        <v/>
      </c>
      <c r="C65" s="129" t="str">
        <f t="array" ref="C65">IFERROR(INDEX('03.Muestra'!$F$8:$F$17,SMALL(IF("Página Web"='03.Muestra'!$D$8:$D$17,ROW('03.Muestra'!$F$8:$F$17)-MIN(ROW('03.Muestra'!$D$8:$D$17))+1,""),ROW()-55)),"")</f>
        <v/>
      </c>
      <c r="D65" s="103" t="str">
        <f t="shared" si="8"/>
        <v/>
      </c>
      <c r="E65" s="66" t="str">
        <f t="shared" si="9"/>
        <v/>
      </c>
      <c r="F65" s="18"/>
      <c r="G65" s="18"/>
      <c r="H65" s="18"/>
      <c r="I65" s="18"/>
      <c r="J65" s="18"/>
      <c r="K65" s="148"/>
      <c r="L65" s="18"/>
      <c r="M65" s="18"/>
      <c r="N65" s="18"/>
      <c r="O65" s="18"/>
      <c r="P65" s="18"/>
      <c r="Q65" s="18"/>
      <c r="R65" s="18"/>
      <c r="S65" s="18"/>
      <c r="T65" s="18"/>
      <c r="U65" s="18"/>
      <c r="V65" s="18"/>
      <c r="W65" s="18"/>
      <c r="X65" s="18"/>
      <c r="Y65" s="18"/>
      <c r="Z65" s="22"/>
      <c r="AA65" s="22"/>
      <c r="AB65" s="22"/>
      <c r="AC65" s="22"/>
      <c r="AD65" s="22"/>
      <c r="AE65" s="22"/>
      <c r="AF65" s="22"/>
      <c r="AG65" s="22"/>
      <c r="AH65" s="22"/>
      <c r="AI65" s="22"/>
    </row>
    <row r="66" spans="1:35" ht="12" customHeight="1">
      <c r="A66" s="63"/>
      <c r="B66" s="133"/>
      <c r="C66" s="133"/>
      <c r="D66" s="134"/>
      <c r="E66" s="66"/>
      <c r="F66" s="18"/>
      <c r="G66" s="18"/>
      <c r="H66" s="18"/>
      <c r="I66" s="18"/>
      <c r="J66" s="18"/>
      <c r="K66" s="148"/>
      <c r="L66" s="18"/>
      <c r="M66" s="18"/>
      <c r="N66" s="18"/>
      <c r="O66" s="18"/>
      <c r="P66" s="18"/>
      <c r="Q66" s="18"/>
      <c r="R66" s="18"/>
      <c r="S66" s="18"/>
      <c r="T66" s="18"/>
      <c r="U66" s="18"/>
      <c r="V66" s="18"/>
      <c r="W66" s="18"/>
      <c r="X66" s="18"/>
      <c r="Y66" s="18"/>
      <c r="Z66" s="22"/>
      <c r="AA66" s="22"/>
      <c r="AB66" s="22"/>
      <c r="AC66" s="22"/>
      <c r="AD66" s="22"/>
      <c r="AE66" s="22"/>
      <c r="AF66" s="22"/>
      <c r="AG66" s="22"/>
      <c r="AH66" s="22"/>
      <c r="AI66" s="22"/>
    </row>
    <row r="67" spans="1:35" ht="12" customHeight="1">
      <c r="A67" s="63"/>
      <c r="B67" s="133"/>
      <c r="C67" s="133"/>
      <c r="D67" s="134"/>
      <c r="E67" s="66"/>
      <c r="F67" s="18"/>
      <c r="G67" s="18"/>
      <c r="H67" s="18"/>
      <c r="I67" s="18"/>
      <c r="J67" s="18"/>
      <c r="K67" s="148"/>
      <c r="L67" s="18"/>
      <c r="M67" s="18"/>
      <c r="N67" s="18"/>
      <c r="O67" s="18"/>
      <c r="P67" s="18"/>
      <c r="Q67" s="18"/>
      <c r="R67" s="18"/>
      <c r="S67" s="18"/>
      <c r="T67" s="18"/>
      <c r="U67" s="18"/>
      <c r="V67" s="18"/>
      <c r="W67" s="18"/>
      <c r="X67" s="18"/>
      <c r="Y67" s="18"/>
      <c r="Z67" s="22"/>
      <c r="AA67" s="22"/>
      <c r="AB67" s="22"/>
      <c r="AC67" s="22"/>
      <c r="AD67" s="22"/>
      <c r="AE67" s="22"/>
      <c r="AF67" s="22"/>
      <c r="AG67" s="22"/>
      <c r="AH67" s="22"/>
      <c r="AI67" s="22"/>
    </row>
    <row r="68" spans="1:35" ht="12.75" customHeight="1">
      <c r="A68" s="111"/>
      <c r="B68" s="112"/>
      <c r="C68" s="111"/>
      <c r="D68" s="135"/>
      <c r="E68" s="66"/>
      <c r="F68" s="18"/>
      <c r="G68" s="18"/>
      <c r="H68" s="18"/>
      <c r="I68" s="18"/>
      <c r="J68" s="18"/>
      <c r="K68" s="148"/>
      <c r="L68" s="18"/>
      <c r="M68" s="18"/>
      <c r="N68" s="18"/>
      <c r="O68" s="18"/>
      <c r="P68" s="18"/>
      <c r="Q68" s="18"/>
      <c r="R68" s="18"/>
      <c r="S68" s="18"/>
      <c r="T68" s="18"/>
      <c r="U68" s="18"/>
      <c r="V68" s="18"/>
      <c r="W68" s="18"/>
      <c r="X68" s="18"/>
      <c r="Y68" s="18"/>
      <c r="Z68" s="22"/>
      <c r="AA68" s="22"/>
      <c r="AB68" s="22"/>
      <c r="AC68" s="22"/>
      <c r="AD68" s="22"/>
      <c r="AE68" s="22"/>
      <c r="AF68" s="22"/>
      <c r="AG68" s="22"/>
      <c r="AH68" s="22"/>
      <c r="AI68" s="22"/>
    </row>
    <row r="69" spans="1:35" ht="13.5" customHeight="1">
      <c r="A69" s="109"/>
      <c r="B69" s="109"/>
      <c r="C69" s="109"/>
      <c r="D69" s="136"/>
      <c r="E69" s="66"/>
      <c r="F69" s="109"/>
      <c r="G69" s="18"/>
      <c r="H69" s="18"/>
      <c r="I69" s="18"/>
      <c r="J69" s="18"/>
      <c r="K69" s="148"/>
      <c r="L69" s="18"/>
      <c r="M69" s="18"/>
      <c r="N69" s="18"/>
      <c r="O69" s="18"/>
      <c r="P69" s="18"/>
      <c r="Q69" s="18"/>
      <c r="R69" s="18"/>
      <c r="S69" s="18"/>
      <c r="T69" s="18"/>
      <c r="U69" s="18"/>
      <c r="V69" s="18"/>
      <c r="W69" s="18"/>
      <c r="X69" s="18"/>
      <c r="Y69" s="18"/>
      <c r="Z69" s="22"/>
      <c r="AA69" s="22"/>
      <c r="AB69" s="22"/>
      <c r="AC69" s="22"/>
      <c r="AD69" s="22"/>
      <c r="AE69" s="22"/>
      <c r="AF69" s="22"/>
      <c r="AG69" s="22"/>
      <c r="AH69" s="22"/>
      <c r="AI69" s="22"/>
    </row>
    <row r="70" spans="1:35" ht="12" customHeight="1">
      <c r="A70" s="22"/>
      <c r="B70" s="18"/>
      <c r="C70" s="18"/>
      <c r="D70" s="127"/>
      <c r="E70" s="66"/>
      <c r="F70" s="18"/>
      <c r="G70" s="18"/>
      <c r="H70" s="18"/>
      <c r="I70" s="18"/>
      <c r="J70" s="18"/>
      <c r="K70" s="148"/>
      <c r="L70" s="18"/>
      <c r="M70" s="18"/>
      <c r="N70" s="18"/>
      <c r="O70" s="18"/>
      <c r="P70" s="18"/>
      <c r="Q70" s="18"/>
      <c r="R70" s="18"/>
      <c r="S70" s="18"/>
      <c r="T70" s="18"/>
      <c r="U70" s="18"/>
      <c r="V70" s="18"/>
      <c r="W70" s="18"/>
      <c r="X70" s="18"/>
      <c r="Y70" s="18"/>
      <c r="Z70" s="22"/>
      <c r="AA70" s="22"/>
      <c r="AB70" s="22"/>
      <c r="AC70" s="22"/>
      <c r="AD70" s="22"/>
      <c r="AE70" s="22"/>
      <c r="AF70" s="22"/>
      <c r="AG70" s="22"/>
      <c r="AH70" s="22"/>
      <c r="AI70" s="22"/>
    </row>
    <row r="71" spans="1:35" ht="12" customHeight="1">
      <c r="A71" s="22"/>
      <c r="B71" s="18"/>
      <c r="C71" s="18"/>
      <c r="D71" s="127"/>
      <c r="E71" s="100"/>
      <c r="F71" s="18"/>
      <c r="G71" s="18"/>
      <c r="H71" s="18"/>
      <c r="I71" s="18"/>
      <c r="J71" s="18"/>
      <c r="K71" s="148"/>
      <c r="L71" s="18"/>
      <c r="M71" s="18"/>
      <c r="N71" s="18"/>
      <c r="O71" s="18"/>
      <c r="P71" s="18"/>
      <c r="Q71" s="18"/>
      <c r="R71" s="18"/>
      <c r="S71" s="18"/>
      <c r="T71" s="18"/>
      <c r="U71" s="18"/>
      <c r="V71" s="18"/>
      <c r="W71" s="18"/>
      <c r="X71" s="18"/>
      <c r="Y71" s="18"/>
      <c r="Z71" s="22"/>
      <c r="AA71" s="22"/>
      <c r="AB71" s="22"/>
      <c r="AC71" s="22"/>
      <c r="AD71" s="22"/>
      <c r="AE71" s="22"/>
      <c r="AF71" s="22"/>
      <c r="AG71" s="22"/>
      <c r="AH71" s="22"/>
      <c r="AI71" s="22"/>
    </row>
    <row r="72" spans="1:35" ht="32.25" customHeight="1">
      <c r="A72" s="94" t="s">
        <v>100</v>
      </c>
      <c r="B72" s="95" t="s">
        <v>86</v>
      </c>
      <c r="C72" s="140" t="s">
        <v>136</v>
      </c>
      <c r="D72" s="128" t="s">
        <v>106</v>
      </c>
      <c r="E72" s="114"/>
      <c r="F72" s="22"/>
      <c r="G72" s="22"/>
      <c r="H72" s="22"/>
      <c r="I72" s="22"/>
      <c r="J72" s="22"/>
      <c r="K72" s="148"/>
      <c r="L72" s="18"/>
      <c r="M72" s="18"/>
      <c r="N72" s="18"/>
      <c r="O72" s="18"/>
      <c r="P72" s="18"/>
      <c r="Q72" s="18"/>
      <c r="R72" s="18"/>
      <c r="S72" s="18"/>
      <c r="T72" s="18"/>
      <c r="U72" s="18"/>
      <c r="V72" s="18"/>
      <c r="W72" s="18"/>
      <c r="X72" s="18"/>
      <c r="Y72" s="18"/>
      <c r="Z72" s="22"/>
      <c r="AA72" s="22"/>
      <c r="AB72" s="22"/>
      <c r="AC72" s="22"/>
      <c r="AD72" s="22"/>
      <c r="AE72" s="22"/>
      <c r="AF72" s="22"/>
      <c r="AG72" s="22"/>
      <c r="AH72" s="22"/>
      <c r="AI72" s="22"/>
    </row>
    <row r="73" spans="1:35" ht="12" customHeight="1">
      <c r="A73" s="98">
        <f t="array" ref="A73">IFERROR(INDEX('03.Muestra'!$B$8:$B$17,SMALL(IF("Página Web"='03.Muestra'!$D$8:$D$17,ROW('03.Muestra'!$B$8:$B$17)-MIN(ROW('03.Muestra'!$D$8:$D$17))+1,""),ROW()-72)),"")</f>
        <v>1</v>
      </c>
      <c r="B73" s="129" t="str">
        <f t="array" ref="B73">IFERROR(INDEX('03.Muestra'!$C$8:$C$17,SMALL(IF("Página Web"='03.Muestra'!$D$8:$D$17,ROW('03.Muestra'!$C$8:$C$17)-MIN(ROW('03.Muestra'!$D$8:$D$17))+1,""),ROW()-72)),"")</f>
        <v>Home</v>
      </c>
      <c r="C73" s="130" t="str">
        <f t="array" ref="C73">IFERROR(INDEX('03.Muestra'!$F$8:$F$17,SMALL(IF("Página Web"='03.Muestra'!$D$8:$D$17,ROW('03.Muestra'!$F$8:$F$17)-MIN(ROW('03.Muestra'!$D$8:$D$17))+1,""),ROW()-72)),"")</f>
        <v>https://pigmentoayd.com/</v>
      </c>
      <c r="D73" s="103" t="str">
        <f t="shared" ref="D73:D82" si="10">IF(C73="","",$D$18)</f>
        <v>N/A</v>
      </c>
      <c r="E73" s="66" t="str">
        <f t="shared" ref="E73:E82" si="11">IF(D73&lt;&gt;"",IF(AND(B73&lt;&gt;"",C73&lt;&gt;""),"","ERR"),"")</f>
        <v/>
      </c>
      <c r="F73" s="104" t="s">
        <v>89</v>
      </c>
      <c r="G73" s="89" t="s">
        <v>98</v>
      </c>
      <c r="H73" s="84" t="s">
        <v>93</v>
      </c>
      <c r="I73" s="105" t="s">
        <v>91</v>
      </c>
      <c r="J73" s="106" t="s">
        <v>87</v>
      </c>
      <c r="K73" s="131" t="s">
        <v>97</v>
      </c>
      <c r="L73" s="18"/>
      <c r="M73" s="18"/>
      <c r="N73" s="18"/>
      <c r="O73" s="18"/>
      <c r="P73" s="18"/>
      <c r="Q73" s="18"/>
      <c r="R73" s="18"/>
      <c r="S73" s="18"/>
      <c r="T73" s="18"/>
      <c r="U73" s="18"/>
      <c r="V73" s="18"/>
      <c r="W73" s="18"/>
      <c r="X73" s="18"/>
      <c r="Y73" s="18"/>
      <c r="Z73" s="22"/>
      <c r="AA73" s="22"/>
      <c r="AB73" s="22"/>
      <c r="AC73" s="22"/>
      <c r="AD73" s="22"/>
      <c r="AE73" s="22"/>
      <c r="AF73" s="22"/>
      <c r="AG73" s="22"/>
      <c r="AH73" s="22"/>
      <c r="AI73" s="22"/>
    </row>
    <row r="74" spans="1:35" ht="12" customHeight="1">
      <c r="A74" s="98">
        <f t="array" ref="A74">IFERROR(INDEX('03.Muestra'!$B$8:$B$17,SMALL(IF("Página Web"='03.Muestra'!$D$8:$D$17,ROW('03.Muestra'!$B$8:$B$17)-MIN(ROW('03.Muestra'!$D$8:$D$17))+1,""),ROW()-72)),"")</f>
        <v>2</v>
      </c>
      <c r="B74" s="129" t="str">
        <f t="array" ref="B74">IFERROR(INDEX('03.Muestra'!$C$8:$C$17,SMALL(IF("Página Web"='03.Muestra'!$D$8:$D$17,ROW('03.Muestra'!$C$8:$C$17)-MIN(ROW('03.Muestra'!$D$8:$D$17))+1,""),ROW()-72)),"")</f>
        <v>Contacto</v>
      </c>
      <c r="C74" s="130" t="str">
        <f t="array" ref="C74">IFERROR(INDEX('03.Muestra'!$F$8:$F$17,SMALL(IF("Página Web"='03.Muestra'!$D$8:$D$17,ROW('03.Muestra'!$F$8:$F$17)-MIN(ROW('03.Muestra'!$D$8:$D$17))+1,""),ROW()-72)),"")</f>
        <v>https://pigmentoayd.com/contacto</v>
      </c>
      <c r="D74" s="103" t="str">
        <f t="shared" si="10"/>
        <v>N/A</v>
      </c>
      <c r="E74" s="66" t="str">
        <f t="shared" si="11"/>
        <v/>
      </c>
      <c r="F74" s="107">
        <f ca="1">COUNTIF($D73:INDIRECT("$D" &amp;  SUM(ROW()-1,'03.Muestra'!$D$20)-1),F73)</f>
        <v>0</v>
      </c>
      <c r="G74" s="107">
        <f ca="1">COUNTIF($D73:INDIRECT("$D" &amp;  SUM(ROW()-1,'03.Muestra'!$D$20)-1),G73)</f>
        <v>0</v>
      </c>
      <c r="H74" s="107">
        <f ca="1">COUNTIF($D73:INDIRECT("$D" &amp;  SUM(ROW()-1,'03.Muestra'!$D$20)-1),H73)</f>
        <v>3</v>
      </c>
      <c r="I74" s="107">
        <f ca="1">COUNTIF($D73:INDIRECT("$D" &amp;  SUM(ROW()-1,'03.Muestra'!$D$20)-1),I73)</f>
        <v>0</v>
      </c>
      <c r="J74" s="107">
        <f ca="1">COUNTIF($D73:INDIRECT("$D" &amp;  SUM(ROW()-1,'03.Muestra'!$D$20)-1),J73)</f>
        <v>0</v>
      </c>
      <c r="K74" s="132">
        <f ca="1">IF(COUNTIF('03.Muestra'!$D$8:$D$17,"Página Web")=0,0,COUNTBLANK($D73:INDIRECT("$D" &amp;  SUM(ROW()-1,COUNTIF('03.Muestra'!$D$8:$D$17,"Página Web"))-1)))</f>
        <v>0</v>
      </c>
      <c r="L74" s="18"/>
      <c r="M74" s="18"/>
      <c r="N74" s="18"/>
      <c r="O74" s="18"/>
      <c r="P74" s="18"/>
      <c r="Q74" s="18"/>
      <c r="R74" s="18"/>
      <c r="S74" s="18"/>
      <c r="T74" s="18"/>
      <c r="U74" s="18"/>
      <c r="V74" s="18"/>
      <c r="W74" s="18"/>
      <c r="X74" s="18"/>
      <c r="Y74" s="18"/>
      <c r="Z74" s="22"/>
      <c r="AA74" s="22"/>
      <c r="AB74" s="22"/>
      <c r="AC74" s="22"/>
      <c r="AD74" s="22"/>
      <c r="AE74" s="22"/>
      <c r="AF74" s="22"/>
      <c r="AG74" s="22"/>
      <c r="AH74" s="22"/>
      <c r="AI74" s="22"/>
    </row>
    <row r="75" spans="1:35" ht="12" customHeight="1">
      <c r="A75" s="98">
        <f t="array" ref="A75">IFERROR(INDEX('03.Muestra'!$B$8:$B$17,SMALL(IF("Página Web"='03.Muestra'!$D$8:$D$17,ROW('03.Muestra'!$B$8:$B$17)-MIN(ROW('03.Muestra'!$D$8:$D$17))+1,""),ROW()-72)),"")</f>
        <v>3</v>
      </c>
      <c r="B75" s="129" t="str">
        <f t="array" ref="B75">IFERROR(INDEX('03.Muestra'!$C$8:$C$17,SMALL(IF("Página Web"='03.Muestra'!$D$8:$D$17,ROW('03.Muestra'!$C$8:$C$17)-MIN(ROW('03.Muestra'!$D$8:$D$17))+1,""),ROW()-72)),"")</f>
        <v>Servicios</v>
      </c>
      <c r="C75" s="130" t="str">
        <f t="array" ref="C75">IFERROR(INDEX('03.Muestra'!$F$8:$F$17,SMALL(IF("Página Web"='03.Muestra'!$D$8:$D$17,ROW('03.Muestra'!$F$8:$F$17)-MIN(ROW('03.Muestra'!$D$8:$D$17))+1,""),ROW()-72)),"")</f>
        <v>https://pigmentoayd.com/servicios</v>
      </c>
      <c r="D75" s="103" t="str">
        <f t="shared" si="10"/>
        <v>N/A</v>
      </c>
      <c r="E75" s="66" t="str">
        <f t="shared" si="11"/>
        <v/>
      </c>
      <c r="F75" s="22"/>
      <c r="G75" s="18"/>
      <c r="H75" s="18"/>
      <c r="I75" s="18"/>
      <c r="J75" s="18"/>
      <c r="K75" s="148"/>
      <c r="L75" s="18"/>
      <c r="M75" s="18"/>
      <c r="N75" s="18"/>
      <c r="O75" s="18"/>
      <c r="P75" s="18"/>
      <c r="Q75" s="18"/>
      <c r="R75" s="18"/>
      <c r="S75" s="18"/>
      <c r="T75" s="18"/>
      <c r="U75" s="18"/>
      <c r="V75" s="18"/>
      <c r="W75" s="18"/>
      <c r="X75" s="18"/>
      <c r="Y75" s="18"/>
      <c r="Z75" s="22"/>
      <c r="AA75" s="22"/>
      <c r="AB75" s="22"/>
      <c r="AC75" s="22"/>
      <c r="AD75" s="22"/>
      <c r="AE75" s="22"/>
      <c r="AF75" s="22"/>
      <c r="AG75" s="22"/>
      <c r="AH75" s="22"/>
      <c r="AI75" s="22"/>
    </row>
    <row r="76" spans="1:35" ht="12" customHeight="1">
      <c r="A76" s="98" t="str">
        <f t="array" ref="A76">IFERROR(INDEX('03.Muestra'!$B$8:$B$17,SMALL(IF("Página Web"='03.Muestra'!$D$8:$D$17,ROW('03.Muestra'!$B$8:$B$17)-MIN(ROW('03.Muestra'!$D$8:$D$17))+1,""),ROW()-72)),"")</f>
        <v/>
      </c>
      <c r="B76" s="129" t="str">
        <f t="array" ref="B76">IFERROR(INDEX('03.Muestra'!$C$8:$C$17,SMALL(IF("Página Web"='03.Muestra'!$D$8:$D$17,ROW('03.Muestra'!$C$8:$C$17)-MIN(ROW('03.Muestra'!$D$8:$D$17))+1,""),ROW()-72)),"")</f>
        <v/>
      </c>
      <c r="C76" s="129" t="str">
        <f t="array" ref="C76">IFERROR(INDEX('03.Muestra'!$F$8:$F$17,SMALL(IF("Página Web"='03.Muestra'!$D$8:$D$17,ROW('03.Muestra'!$F$8:$F$17)-MIN(ROW('03.Muestra'!$D$8:$D$17))+1,""),ROW()-72)),"")</f>
        <v/>
      </c>
      <c r="D76" s="103" t="str">
        <f t="shared" si="10"/>
        <v/>
      </c>
      <c r="E76" s="66" t="str">
        <f t="shared" si="11"/>
        <v/>
      </c>
      <c r="F76" s="22"/>
      <c r="G76" s="18"/>
      <c r="H76" s="18"/>
      <c r="I76" s="18"/>
      <c r="J76" s="18"/>
      <c r="K76" s="148"/>
      <c r="L76" s="18"/>
      <c r="M76" s="18"/>
      <c r="N76" s="18"/>
      <c r="O76" s="18"/>
      <c r="P76" s="18"/>
      <c r="Q76" s="18"/>
      <c r="R76" s="18"/>
      <c r="S76" s="18"/>
      <c r="T76" s="18"/>
      <c r="U76" s="18"/>
      <c r="V76" s="18"/>
      <c r="W76" s="18"/>
      <c r="X76" s="18"/>
      <c r="Y76" s="18"/>
      <c r="Z76" s="22"/>
      <c r="AA76" s="22"/>
      <c r="AB76" s="22"/>
      <c r="AC76" s="22"/>
      <c r="AD76" s="22"/>
      <c r="AE76" s="22"/>
      <c r="AF76" s="22"/>
      <c r="AG76" s="22"/>
      <c r="AH76" s="22"/>
      <c r="AI76" s="22"/>
    </row>
    <row r="77" spans="1:35" ht="12" customHeight="1">
      <c r="A77" s="98" t="str">
        <f t="array" ref="A77">IFERROR(INDEX('03.Muestra'!$B$8:$B$17,SMALL(IF("Página Web"='03.Muestra'!$D$8:$D$17,ROW('03.Muestra'!$B$8:$B$17)-MIN(ROW('03.Muestra'!$D$8:$D$17))+1,""),ROW()-72)),"")</f>
        <v/>
      </c>
      <c r="B77" s="129" t="str">
        <f t="array" ref="B77">IFERROR(INDEX('03.Muestra'!$C$8:$C$17,SMALL(IF("Página Web"='03.Muestra'!$D$8:$D$17,ROW('03.Muestra'!$C$8:$C$17)-MIN(ROW('03.Muestra'!$D$8:$D$17))+1,""),ROW()-72)),"")</f>
        <v/>
      </c>
      <c r="C77" s="129" t="str">
        <f t="array" ref="C77">IFERROR(INDEX('03.Muestra'!$F$8:$F$17,SMALL(IF("Página Web"='03.Muestra'!$D$8:$D$17,ROW('03.Muestra'!$F$8:$F$17)-MIN(ROW('03.Muestra'!$D$8:$D$17))+1,""),ROW()-72)),"")</f>
        <v/>
      </c>
      <c r="D77" s="103" t="str">
        <f t="shared" si="10"/>
        <v/>
      </c>
      <c r="E77" s="66" t="str">
        <f t="shared" si="11"/>
        <v/>
      </c>
      <c r="F77" s="22"/>
      <c r="G77" s="18"/>
      <c r="H77" s="18"/>
      <c r="I77" s="18"/>
      <c r="J77" s="18"/>
      <c r="K77" s="148"/>
      <c r="L77" s="18"/>
      <c r="M77" s="18"/>
      <c r="N77" s="18"/>
      <c r="O77" s="18"/>
      <c r="P77" s="18"/>
      <c r="Q77" s="18"/>
      <c r="R77" s="18"/>
      <c r="S77" s="18"/>
      <c r="T77" s="18"/>
      <c r="U77" s="18"/>
      <c r="V77" s="18"/>
      <c r="W77" s="18"/>
      <c r="X77" s="18"/>
      <c r="Y77" s="18"/>
      <c r="Z77" s="22"/>
      <c r="AA77" s="22"/>
      <c r="AB77" s="22"/>
      <c r="AC77" s="22"/>
      <c r="AD77" s="22"/>
      <c r="AE77" s="22"/>
      <c r="AF77" s="22"/>
      <c r="AG77" s="22"/>
      <c r="AH77" s="22"/>
      <c r="AI77" s="22"/>
    </row>
    <row r="78" spans="1:35" ht="12" customHeight="1">
      <c r="A78" s="98" t="str">
        <f t="array" ref="A78">IFERROR(INDEX('03.Muestra'!$B$8:$B$17,SMALL(IF("Página Web"='03.Muestra'!$D$8:$D$17,ROW('03.Muestra'!$B$8:$B$17)-MIN(ROW('03.Muestra'!$D$8:$D$17))+1,""),ROW()-72)),"")</f>
        <v/>
      </c>
      <c r="B78" s="129" t="str">
        <f t="array" ref="B78">IFERROR(INDEX('03.Muestra'!$C$8:$C$17,SMALL(IF("Página Web"='03.Muestra'!$D$8:$D$17,ROW('03.Muestra'!$C$8:$C$17)-MIN(ROW('03.Muestra'!$D$8:$D$17))+1,""),ROW()-72)),"")</f>
        <v/>
      </c>
      <c r="C78" s="129" t="str">
        <f t="array" ref="C78">IFERROR(INDEX('03.Muestra'!$F$8:$F$17,SMALL(IF("Página Web"='03.Muestra'!$D$8:$D$17,ROW('03.Muestra'!$F$8:$F$17)-MIN(ROW('03.Muestra'!$D$8:$D$17))+1,""),ROW()-72)),"")</f>
        <v/>
      </c>
      <c r="D78" s="103" t="str">
        <f t="shared" si="10"/>
        <v/>
      </c>
      <c r="E78" s="66" t="str">
        <f t="shared" si="11"/>
        <v/>
      </c>
      <c r="F78" s="22"/>
      <c r="G78" s="18"/>
      <c r="H78" s="18"/>
      <c r="I78" s="18"/>
      <c r="J78" s="18"/>
      <c r="K78" s="148"/>
      <c r="L78" s="18"/>
      <c r="M78" s="18"/>
      <c r="N78" s="18"/>
      <c r="O78" s="18"/>
      <c r="P78" s="18"/>
      <c r="Q78" s="18"/>
      <c r="R78" s="18"/>
      <c r="S78" s="18"/>
      <c r="T78" s="18"/>
      <c r="U78" s="18"/>
      <c r="V78" s="18"/>
      <c r="W78" s="18"/>
      <c r="X78" s="18"/>
      <c r="Y78" s="18"/>
      <c r="Z78" s="22"/>
      <c r="AA78" s="22"/>
      <c r="AB78" s="22"/>
      <c r="AC78" s="22"/>
      <c r="AD78" s="22"/>
      <c r="AE78" s="22"/>
      <c r="AF78" s="22"/>
      <c r="AG78" s="22"/>
      <c r="AH78" s="22"/>
      <c r="AI78" s="22"/>
    </row>
    <row r="79" spans="1:35" ht="12" customHeight="1">
      <c r="A79" s="98" t="str">
        <f t="array" ref="A79">IFERROR(INDEX('03.Muestra'!$B$8:$B$17,SMALL(IF("Página Web"='03.Muestra'!$D$8:$D$17,ROW('03.Muestra'!$B$8:$B$17)-MIN(ROW('03.Muestra'!$D$8:$D$17))+1,""),ROW()-72)),"")</f>
        <v/>
      </c>
      <c r="B79" s="129" t="str">
        <f t="array" ref="B79">IFERROR(INDEX('03.Muestra'!$C$8:$C$17,SMALL(IF("Página Web"='03.Muestra'!$D$8:$D$17,ROW('03.Muestra'!$C$8:$C$17)-MIN(ROW('03.Muestra'!$D$8:$D$17))+1,""),ROW()-72)),"")</f>
        <v/>
      </c>
      <c r="C79" s="129" t="str">
        <f t="array" ref="C79">IFERROR(INDEX('03.Muestra'!$F$8:$F$17,SMALL(IF("Página Web"='03.Muestra'!$D$8:$D$17,ROW('03.Muestra'!$F$8:$F$17)-MIN(ROW('03.Muestra'!$D$8:$D$17))+1,""),ROW()-72)),"")</f>
        <v/>
      </c>
      <c r="D79" s="103" t="str">
        <f t="shared" si="10"/>
        <v/>
      </c>
      <c r="E79" s="66" t="str">
        <f t="shared" si="11"/>
        <v/>
      </c>
      <c r="F79" s="18"/>
      <c r="G79" s="18"/>
      <c r="H79" s="18"/>
      <c r="I79" s="18"/>
      <c r="J79" s="18"/>
      <c r="K79" s="148"/>
      <c r="L79" s="18"/>
      <c r="M79" s="18"/>
      <c r="N79" s="18"/>
      <c r="O79" s="18"/>
      <c r="P79" s="18"/>
      <c r="Q79" s="18"/>
      <c r="R79" s="18"/>
      <c r="S79" s="18"/>
      <c r="T79" s="18"/>
      <c r="U79" s="18"/>
      <c r="V79" s="18"/>
      <c r="W79" s="18"/>
      <c r="X79" s="18"/>
      <c r="Y79" s="18"/>
      <c r="Z79" s="22"/>
      <c r="AA79" s="22"/>
      <c r="AB79" s="22"/>
      <c r="AC79" s="22"/>
      <c r="AD79" s="22"/>
      <c r="AE79" s="22"/>
      <c r="AF79" s="22"/>
      <c r="AG79" s="22"/>
      <c r="AH79" s="22"/>
      <c r="AI79" s="22"/>
    </row>
    <row r="80" spans="1:35" ht="12" customHeight="1">
      <c r="A80" s="98" t="str">
        <f t="array" ref="A80">IFERROR(INDEX('03.Muestra'!$B$8:$B$17,SMALL(IF("Página Web"='03.Muestra'!$D$8:$D$17,ROW('03.Muestra'!$B$8:$B$17)-MIN(ROW('03.Muestra'!$D$8:$D$17))+1,""),ROW()-72)),"")</f>
        <v/>
      </c>
      <c r="B80" s="129" t="str">
        <f t="array" ref="B80">IFERROR(INDEX('03.Muestra'!$C$8:$C$17,SMALL(IF("Página Web"='03.Muestra'!$D$8:$D$17,ROW('03.Muestra'!$C$8:$C$17)-MIN(ROW('03.Muestra'!$D$8:$D$17))+1,""),ROW()-72)),"")</f>
        <v/>
      </c>
      <c r="C80" s="129" t="str">
        <f t="array" ref="C80">IFERROR(INDEX('03.Muestra'!$F$8:$F$17,SMALL(IF("Página Web"='03.Muestra'!$D$8:$D$17,ROW('03.Muestra'!$F$8:$F$17)-MIN(ROW('03.Muestra'!$D$8:$D$17))+1,""),ROW()-72)),"")</f>
        <v/>
      </c>
      <c r="D80" s="103" t="str">
        <f t="shared" si="10"/>
        <v/>
      </c>
      <c r="E80" s="66" t="str">
        <f t="shared" si="11"/>
        <v/>
      </c>
      <c r="F80" s="18"/>
      <c r="G80" s="18"/>
      <c r="H80" s="18"/>
      <c r="I80" s="18"/>
      <c r="J80" s="18"/>
      <c r="K80" s="148"/>
      <c r="L80" s="18"/>
      <c r="M80" s="18"/>
      <c r="N80" s="18"/>
      <c r="O80" s="18"/>
      <c r="P80" s="18"/>
      <c r="Q80" s="18"/>
      <c r="R80" s="18"/>
      <c r="S80" s="18"/>
      <c r="T80" s="18"/>
      <c r="U80" s="18"/>
      <c r="V80" s="18"/>
      <c r="W80" s="18"/>
      <c r="X80" s="18"/>
      <c r="Y80" s="18"/>
      <c r="Z80" s="22"/>
      <c r="AA80" s="22"/>
      <c r="AB80" s="22"/>
      <c r="AC80" s="22"/>
      <c r="AD80" s="22"/>
      <c r="AE80" s="22"/>
      <c r="AF80" s="22"/>
      <c r="AG80" s="22"/>
      <c r="AH80" s="22"/>
      <c r="AI80" s="22"/>
    </row>
    <row r="81" spans="1:35" ht="12" customHeight="1">
      <c r="A81" s="98" t="str">
        <f t="array" ref="A81">IFERROR(INDEX('03.Muestra'!$B$8:$B$17,SMALL(IF("Página Web"='03.Muestra'!$D$8:$D$17,ROW('03.Muestra'!$B$8:$B$17)-MIN(ROW('03.Muestra'!$D$8:$D$17))+1,""),ROW()-72)),"")</f>
        <v/>
      </c>
      <c r="B81" s="129" t="str">
        <f t="array" ref="B81">IFERROR(INDEX('03.Muestra'!$C$8:$C$17,SMALL(IF("Página Web"='03.Muestra'!$D$8:$D$17,ROW('03.Muestra'!$C$8:$C$17)-MIN(ROW('03.Muestra'!$D$8:$D$17))+1,""),ROW()-72)),"")</f>
        <v/>
      </c>
      <c r="C81" s="129" t="str">
        <f t="array" ref="C81">IFERROR(INDEX('03.Muestra'!$F$8:$F$17,SMALL(IF("Página Web"='03.Muestra'!$D$8:$D$17,ROW('03.Muestra'!$F$8:$F$17)-MIN(ROW('03.Muestra'!$D$8:$D$17))+1,""),ROW()-72)),"")</f>
        <v/>
      </c>
      <c r="D81" s="103" t="str">
        <f t="shared" si="10"/>
        <v/>
      </c>
      <c r="E81" s="66" t="str">
        <f t="shared" si="11"/>
        <v/>
      </c>
      <c r="F81" s="18"/>
      <c r="G81" s="18"/>
      <c r="H81" s="18"/>
      <c r="I81" s="18"/>
      <c r="J81" s="18"/>
      <c r="K81" s="148"/>
      <c r="L81" s="18"/>
      <c r="M81" s="18"/>
      <c r="N81" s="18"/>
      <c r="O81" s="18"/>
      <c r="P81" s="18"/>
      <c r="Q81" s="18"/>
      <c r="R81" s="18"/>
      <c r="S81" s="18"/>
      <c r="T81" s="18"/>
      <c r="U81" s="18"/>
      <c r="V81" s="18"/>
      <c r="W81" s="18"/>
      <c r="X81" s="18"/>
      <c r="Y81" s="18"/>
      <c r="Z81" s="22"/>
      <c r="AA81" s="22"/>
      <c r="AB81" s="22"/>
      <c r="AC81" s="22"/>
      <c r="AD81" s="22"/>
      <c r="AE81" s="22"/>
      <c r="AF81" s="22"/>
      <c r="AG81" s="22"/>
      <c r="AH81" s="22"/>
      <c r="AI81" s="22"/>
    </row>
    <row r="82" spans="1:35" ht="12" customHeight="1">
      <c r="A82" s="98" t="str">
        <f t="array" ref="A82">IFERROR(INDEX('03.Muestra'!$B$8:$B$17,SMALL(IF("Página Web"='03.Muestra'!$D$8:$D$17,ROW('03.Muestra'!$B$8:$B$17)-MIN(ROW('03.Muestra'!$D$8:$D$17))+1,""),ROW()-72)),"")</f>
        <v/>
      </c>
      <c r="B82" s="129" t="str">
        <f t="array" ref="B82">IFERROR(INDEX('03.Muestra'!$C$8:$C$17,SMALL(IF("Página Web"='03.Muestra'!$D$8:$D$17,ROW('03.Muestra'!$C$8:$C$17)-MIN(ROW('03.Muestra'!$D$8:$D$17))+1,""),ROW()-72)),"")</f>
        <v/>
      </c>
      <c r="C82" s="129" t="str">
        <f t="array" ref="C82">IFERROR(INDEX('03.Muestra'!$F$8:$F$17,SMALL(IF("Página Web"='03.Muestra'!$D$8:$D$17,ROW('03.Muestra'!$F$8:$F$17)-MIN(ROW('03.Muestra'!$D$8:$D$17))+1,""),ROW()-72)),"")</f>
        <v/>
      </c>
      <c r="D82" s="103" t="str">
        <f t="shared" si="10"/>
        <v/>
      </c>
      <c r="E82" s="66" t="str">
        <f t="shared" si="11"/>
        <v/>
      </c>
      <c r="F82" s="18"/>
      <c r="G82" s="18"/>
      <c r="H82" s="18"/>
      <c r="I82" s="18"/>
      <c r="J82" s="18"/>
      <c r="K82" s="148"/>
      <c r="L82" s="18"/>
      <c r="M82" s="18"/>
      <c r="N82" s="18"/>
      <c r="O82" s="18"/>
      <c r="P82" s="18"/>
      <c r="Q82" s="18"/>
      <c r="R82" s="18"/>
      <c r="S82" s="18"/>
      <c r="T82" s="18"/>
      <c r="U82" s="18"/>
      <c r="V82" s="18"/>
      <c r="W82" s="18"/>
      <c r="X82" s="18"/>
      <c r="Y82" s="18"/>
      <c r="Z82" s="22"/>
      <c r="AA82" s="22"/>
      <c r="AB82" s="22"/>
      <c r="AC82" s="22"/>
      <c r="AD82" s="22"/>
      <c r="AE82" s="22"/>
      <c r="AF82" s="22"/>
      <c r="AG82" s="22"/>
      <c r="AH82" s="22"/>
      <c r="AI82" s="22"/>
    </row>
    <row r="83" spans="1:35" ht="12" customHeight="1">
      <c r="A83" s="63"/>
      <c r="B83" s="133"/>
      <c r="C83" s="133"/>
      <c r="D83" s="134"/>
      <c r="E83" s="66"/>
      <c r="F83" s="18"/>
      <c r="G83" s="18"/>
      <c r="H83" s="18"/>
      <c r="I83" s="18"/>
      <c r="J83" s="18"/>
      <c r="K83" s="148"/>
      <c r="L83" s="18"/>
      <c r="M83" s="18"/>
      <c r="N83" s="18"/>
      <c r="O83" s="18"/>
      <c r="P83" s="18"/>
      <c r="Q83" s="18"/>
      <c r="R83" s="18"/>
      <c r="S83" s="18"/>
      <c r="T83" s="18"/>
      <c r="U83" s="18"/>
      <c r="V83" s="18"/>
      <c r="W83" s="18"/>
      <c r="X83" s="18"/>
      <c r="Y83" s="18"/>
      <c r="Z83" s="22"/>
      <c r="AA83" s="22"/>
      <c r="AB83" s="22"/>
      <c r="AC83" s="22"/>
      <c r="AD83" s="22"/>
      <c r="AE83" s="22"/>
      <c r="AF83" s="22"/>
      <c r="AG83" s="22"/>
      <c r="AH83" s="22"/>
      <c r="AI83" s="22"/>
    </row>
    <row r="84" spans="1:35" ht="12" customHeight="1">
      <c r="A84" s="63"/>
      <c r="B84" s="133"/>
      <c r="C84" s="133"/>
      <c r="D84" s="134"/>
      <c r="E84" s="66"/>
      <c r="F84" s="18"/>
      <c r="G84" s="18"/>
      <c r="H84" s="18"/>
      <c r="I84" s="18"/>
      <c r="J84" s="18"/>
      <c r="K84" s="148"/>
      <c r="L84" s="18"/>
      <c r="M84" s="18"/>
      <c r="N84" s="18"/>
      <c r="O84" s="18"/>
      <c r="P84" s="18"/>
      <c r="Q84" s="18"/>
      <c r="R84" s="18"/>
      <c r="S84" s="18"/>
      <c r="T84" s="18"/>
      <c r="U84" s="18"/>
      <c r="V84" s="18"/>
      <c r="W84" s="18"/>
      <c r="X84" s="18"/>
      <c r="Y84" s="18"/>
      <c r="Z84" s="22"/>
      <c r="AA84" s="22"/>
      <c r="AB84" s="22"/>
      <c r="AC84" s="22"/>
      <c r="AD84" s="22"/>
      <c r="AE84" s="22"/>
      <c r="AF84" s="22"/>
      <c r="AG84" s="22"/>
      <c r="AH84" s="22"/>
      <c r="AI84" s="22"/>
    </row>
    <row r="85" spans="1:35" ht="12.75" customHeight="1">
      <c r="A85" s="111"/>
      <c r="B85" s="112"/>
      <c r="C85" s="111"/>
      <c r="D85" s="135"/>
      <c r="E85" s="66"/>
      <c r="F85" s="18"/>
      <c r="G85" s="18"/>
      <c r="H85" s="18"/>
      <c r="I85" s="18"/>
      <c r="J85" s="18"/>
      <c r="K85" s="148"/>
      <c r="L85" s="18"/>
      <c r="M85" s="18"/>
      <c r="N85" s="18"/>
      <c r="O85" s="18"/>
      <c r="P85" s="18"/>
      <c r="Q85" s="18"/>
      <c r="R85" s="18"/>
      <c r="S85" s="18"/>
      <c r="T85" s="18"/>
      <c r="U85" s="18"/>
      <c r="V85" s="18"/>
      <c r="W85" s="18"/>
      <c r="X85" s="18"/>
      <c r="Y85" s="18"/>
      <c r="Z85" s="22"/>
      <c r="AA85" s="22"/>
      <c r="AB85" s="22"/>
      <c r="AC85" s="22"/>
      <c r="AD85" s="22"/>
      <c r="AE85" s="22"/>
      <c r="AF85" s="22"/>
      <c r="AG85" s="22"/>
      <c r="AH85" s="22"/>
      <c r="AI85" s="22"/>
    </row>
    <row r="86" spans="1:35" ht="15" customHeight="1">
      <c r="A86" s="109"/>
      <c r="B86" s="109"/>
      <c r="C86" s="109"/>
      <c r="D86" s="136"/>
      <c r="E86" s="66"/>
      <c r="F86" s="109"/>
      <c r="G86" s="18"/>
      <c r="H86" s="18"/>
      <c r="I86" s="18"/>
      <c r="J86" s="18"/>
      <c r="K86" s="148"/>
      <c r="L86" s="18"/>
      <c r="M86" s="18"/>
      <c r="N86" s="18"/>
      <c r="O86" s="18"/>
      <c r="P86" s="18"/>
      <c r="Q86" s="18"/>
      <c r="R86" s="18"/>
      <c r="S86" s="18"/>
      <c r="T86" s="18"/>
      <c r="U86" s="18"/>
      <c r="V86" s="18"/>
      <c r="W86" s="18"/>
      <c r="X86" s="18"/>
      <c r="Y86" s="18"/>
      <c r="Z86" s="22"/>
      <c r="AA86" s="22"/>
      <c r="AB86" s="22"/>
      <c r="AC86" s="22"/>
      <c r="AD86" s="22"/>
      <c r="AE86" s="22"/>
      <c r="AF86" s="22"/>
      <c r="AG86" s="22"/>
      <c r="AH86" s="22"/>
      <c r="AI86" s="22"/>
    </row>
    <row r="87" spans="1:35" ht="12" customHeight="1">
      <c r="A87" s="22"/>
      <c r="B87" s="18"/>
      <c r="C87" s="18"/>
      <c r="D87" s="127"/>
      <c r="E87" s="66"/>
      <c r="F87" s="18"/>
      <c r="G87" s="18"/>
      <c r="H87" s="18"/>
      <c r="I87" s="18"/>
      <c r="J87" s="18"/>
      <c r="K87" s="148"/>
      <c r="L87" s="18"/>
      <c r="M87" s="18"/>
      <c r="N87" s="18"/>
      <c r="O87" s="18"/>
      <c r="P87" s="18"/>
      <c r="Q87" s="18"/>
      <c r="R87" s="18"/>
      <c r="S87" s="18"/>
      <c r="T87" s="18"/>
      <c r="U87" s="18"/>
      <c r="V87" s="18"/>
      <c r="W87" s="18"/>
      <c r="X87" s="18"/>
      <c r="Y87" s="18"/>
      <c r="Z87" s="22"/>
      <c r="AA87" s="22"/>
      <c r="AB87" s="22"/>
      <c r="AC87" s="22"/>
      <c r="AD87" s="22"/>
      <c r="AE87" s="22"/>
      <c r="AF87" s="22"/>
      <c r="AG87" s="22"/>
      <c r="AH87" s="22"/>
      <c r="AI87" s="22"/>
    </row>
    <row r="88" spans="1:35" ht="12" customHeight="1">
      <c r="A88" s="22"/>
      <c r="B88" s="18"/>
      <c r="C88" s="18"/>
      <c r="D88" s="127"/>
      <c r="E88" s="100"/>
      <c r="F88" s="18"/>
      <c r="G88" s="18"/>
      <c r="H88" s="18"/>
      <c r="I88" s="18"/>
      <c r="J88" s="18"/>
      <c r="K88" s="148"/>
      <c r="L88" s="18"/>
      <c r="M88" s="18"/>
      <c r="N88" s="18"/>
      <c r="O88" s="18"/>
      <c r="P88" s="18"/>
      <c r="Q88" s="18"/>
      <c r="R88" s="18"/>
      <c r="S88" s="18"/>
      <c r="T88" s="18"/>
      <c r="U88" s="18"/>
      <c r="V88" s="18"/>
      <c r="W88" s="18"/>
      <c r="X88" s="18"/>
      <c r="Y88" s="18"/>
      <c r="Z88" s="22"/>
      <c r="AA88" s="22"/>
      <c r="AB88" s="22"/>
      <c r="AC88" s="22"/>
      <c r="AD88" s="22"/>
      <c r="AE88" s="22"/>
      <c r="AF88" s="22"/>
      <c r="AG88" s="22"/>
      <c r="AH88" s="22"/>
      <c r="AI88" s="22"/>
    </row>
    <row r="89" spans="1:35" ht="32.25" customHeight="1">
      <c r="A89" s="94" t="s">
        <v>100</v>
      </c>
      <c r="B89" s="95" t="s">
        <v>86</v>
      </c>
      <c r="C89" s="140" t="s">
        <v>137</v>
      </c>
      <c r="D89" s="128" t="s">
        <v>106</v>
      </c>
      <c r="E89" s="114"/>
      <c r="F89" s="22"/>
      <c r="G89" s="22"/>
      <c r="H89" s="22"/>
      <c r="I89" s="22"/>
      <c r="J89" s="22"/>
      <c r="K89" s="148"/>
      <c r="L89" s="18"/>
      <c r="M89" s="18"/>
      <c r="N89" s="18"/>
      <c r="O89" s="18"/>
      <c r="P89" s="18"/>
      <c r="Q89" s="18"/>
      <c r="R89" s="18"/>
      <c r="S89" s="18"/>
      <c r="T89" s="18"/>
      <c r="U89" s="18"/>
      <c r="V89" s="18"/>
      <c r="W89" s="18"/>
      <c r="X89" s="18"/>
      <c r="Y89" s="18"/>
      <c r="Z89" s="22"/>
      <c r="AA89" s="22"/>
      <c r="AB89" s="22"/>
      <c r="AC89" s="22"/>
      <c r="AD89" s="22"/>
      <c r="AE89" s="22"/>
      <c r="AF89" s="22"/>
      <c r="AG89" s="22"/>
      <c r="AH89" s="22"/>
      <c r="AI89" s="22"/>
    </row>
    <row r="90" spans="1:35" ht="12" customHeight="1">
      <c r="A90" s="98">
        <f t="array" ref="A90">IFERROR(INDEX('03.Muestra'!$B$8:$B$17,SMALL(IF("Página Web"='03.Muestra'!$D$8:$D$17,ROW('03.Muestra'!$B$8:$B$17)-MIN(ROW('03.Muestra'!$D$8:$D$17))+1,""),ROW()-89)),"")</f>
        <v>1</v>
      </c>
      <c r="B90" s="129" t="str">
        <f t="array" ref="B90">IFERROR(INDEX('03.Muestra'!$C$8:$C$17,SMALL(IF("Página Web"='03.Muestra'!$D$8:$D$17,ROW('03.Muestra'!$C$8:$C$17)-MIN(ROW('03.Muestra'!$D$8:$D$17))+1,""),ROW()-89)),"")</f>
        <v>Home</v>
      </c>
      <c r="C90" s="130" t="str">
        <f t="array" ref="C90">IFERROR(INDEX('03.Muestra'!$F$8:$F$17,SMALL(IF("Página Web"='03.Muestra'!$D$8:$D$17,ROW('03.Muestra'!$F$8:$F$17)-MIN(ROW('03.Muestra'!$D$8:$D$17))+1,""),ROW()-89)),"")</f>
        <v>https://pigmentoayd.com/</v>
      </c>
      <c r="D90" s="103" t="str">
        <f t="shared" ref="D90:D99" si="12">IF(C90="","",$D$18)</f>
        <v>N/A</v>
      </c>
      <c r="E90" s="66" t="str">
        <f t="shared" ref="E90:E99" si="13">IF(D90&lt;&gt;"",IF(AND(B90&lt;&gt;"",C90&lt;&gt;""),"","ERR"),"")</f>
        <v/>
      </c>
      <c r="F90" s="104" t="s">
        <v>89</v>
      </c>
      <c r="G90" s="89" t="s">
        <v>98</v>
      </c>
      <c r="H90" s="84" t="s">
        <v>93</v>
      </c>
      <c r="I90" s="105" t="s">
        <v>91</v>
      </c>
      <c r="J90" s="106" t="s">
        <v>87</v>
      </c>
      <c r="K90" s="131" t="s">
        <v>97</v>
      </c>
      <c r="L90" s="18"/>
      <c r="M90" s="18"/>
      <c r="N90" s="18"/>
      <c r="O90" s="18"/>
      <c r="P90" s="18"/>
      <c r="Q90" s="18"/>
      <c r="R90" s="18"/>
      <c r="S90" s="18"/>
      <c r="T90" s="18"/>
      <c r="U90" s="18"/>
      <c r="V90" s="18"/>
      <c r="W90" s="18"/>
      <c r="X90" s="18"/>
      <c r="Y90" s="18"/>
      <c r="Z90" s="22"/>
      <c r="AA90" s="22"/>
      <c r="AB90" s="22"/>
      <c r="AC90" s="22"/>
      <c r="AD90" s="22"/>
      <c r="AE90" s="22"/>
      <c r="AF90" s="22"/>
      <c r="AG90" s="22"/>
      <c r="AH90" s="22"/>
      <c r="AI90" s="22"/>
    </row>
    <row r="91" spans="1:35" ht="12" customHeight="1">
      <c r="A91" s="98">
        <f t="array" ref="A91">IFERROR(INDEX('03.Muestra'!$B$8:$B$17,SMALL(IF("Página Web"='03.Muestra'!$D$8:$D$17,ROW('03.Muestra'!$B$8:$B$17)-MIN(ROW('03.Muestra'!$D$8:$D$17))+1,""),ROW()-89)),"")</f>
        <v>2</v>
      </c>
      <c r="B91" s="129" t="str">
        <f t="array" ref="B91">IFERROR(INDEX('03.Muestra'!$C$8:$C$17,SMALL(IF("Página Web"='03.Muestra'!$D$8:$D$17,ROW('03.Muestra'!$C$8:$C$17)-MIN(ROW('03.Muestra'!$D$8:$D$17))+1,""),ROW()-89)),"")</f>
        <v>Contacto</v>
      </c>
      <c r="C91" s="130" t="str">
        <f t="array" ref="C91">IFERROR(INDEX('03.Muestra'!$F$8:$F$17,SMALL(IF("Página Web"='03.Muestra'!$D$8:$D$17,ROW('03.Muestra'!$F$8:$F$17)-MIN(ROW('03.Muestra'!$D$8:$D$17))+1,""),ROW()-89)),"")</f>
        <v>https://pigmentoayd.com/contacto</v>
      </c>
      <c r="D91" s="103" t="str">
        <f t="shared" si="12"/>
        <v>N/A</v>
      </c>
      <c r="E91" s="66" t="str">
        <f t="shared" si="13"/>
        <v/>
      </c>
      <c r="F91" s="107">
        <f ca="1">COUNTIF($D90:INDIRECT("$D" &amp;  SUM(ROW()-1,'03.Muestra'!$D$20)-1),F90)</f>
        <v>0</v>
      </c>
      <c r="G91" s="107">
        <f ca="1">COUNTIF($D90:INDIRECT("$D" &amp;  SUM(ROW()-1,'03.Muestra'!$D$20)-1),G90)</f>
        <v>0</v>
      </c>
      <c r="H91" s="107">
        <f ca="1">COUNTIF($D90:INDIRECT("$D" &amp;  SUM(ROW()-1,'03.Muestra'!$D$20)-1),H90)</f>
        <v>3</v>
      </c>
      <c r="I91" s="107">
        <f ca="1">COUNTIF($D90:INDIRECT("$D" &amp;  SUM(ROW()-1,'03.Muestra'!$D$20)-1),I90)</f>
        <v>0</v>
      </c>
      <c r="J91" s="107">
        <f ca="1">COUNTIF($D90:INDIRECT("$D" &amp;  SUM(ROW()-1,'03.Muestra'!$D$20)-1),J90)</f>
        <v>0</v>
      </c>
      <c r="K91" s="132">
        <f ca="1">IF(COUNTIF('03.Muestra'!$D$8:$D$17,"Página Web")=0,0,COUNTBLANK($D90:INDIRECT("$D" &amp;  SUM(ROW()-1,COUNTIF('03.Muestra'!$D$8:$D$17,"Página Web"))-1)))</f>
        <v>0</v>
      </c>
      <c r="L91" s="18"/>
      <c r="M91" s="18"/>
      <c r="N91" s="18"/>
      <c r="O91" s="18"/>
      <c r="P91" s="18"/>
      <c r="Q91" s="18"/>
      <c r="R91" s="18"/>
      <c r="S91" s="18"/>
      <c r="T91" s="18"/>
      <c r="U91" s="18"/>
      <c r="V91" s="18"/>
      <c r="W91" s="18"/>
      <c r="X91" s="18"/>
      <c r="Y91" s="18"/>
      <c r="Z91" s="22"/>
      <c r="AA91" s="22"/>
      <c r="AB91" s="22"/>
      <c r="AC91" s="22"/>
      <c r="AD91" s="22"/>
      <c r="AE91" s="22"/>
      <c r="AF91" s="22"/>
      <c r="AG91" s="22"/>
      <c r="AH91" s="22"/>
      <c r="AI91" s="22"/>
    </row>
    <row r="92" spans="1:35" ht="12" customHeight="1">
      <c r="A92" s="98">
        <f t="array" ref="A92">IFERROR(INDEX('03.Muestra'!$B$8:$B$17,SMALL(IF("Página Web"='03.Muestra'!$D$8:$D$17,ROW('03.Muestra'!$B$8:$B$17)-MIN(ROW('03.Muestra'!$D$8:$D$17))+1,""),ROW()-89)),"")</f>
        <v>3</v>
      </c>
      <c r="B92" s="129" t="str">
        <f t="array" ref="B92">IFERROR(INDEX('03.Muestra'!$C$8:$C$17,SMALL(IF("Página Web"='03.Muestra'!$D$8:$D$17,ROW('03.Muestra'!$C$8:$C$17)-MIN(ROW('03.Muestra'!$D$8:$D$17))+1,""),ROW()-89)),"")</f>
        <v>Servicios</v>
      </c>
      <c r="C92" s="130" t="str">
        <f t="array" ref="C92">IFERROR(INDEX('03.Muestra'!$F$8:$F$17,SMALL(IF("Página Web"='03.Muestra'!$D$8:$D$17,ROW('03.Muestra'!$F$8:$F$17)-MIN(ROW('03.Muestra'!$D$8:$D$17))+1,""),ROW()-89)),"")</f>
        <v>https://pigmentoayd.com/servicios</v>
      </c>
      <c r="D92" s="103" t="str">
        <f t="shared" si="12"/>
        <v>N/A</v>
      </c>
      <c r="E92" s="66" t="str">
        <f t="shared" si="13"/>
        <v/>
      </c>
      <c r="F92" s="22"/>
      <c r="G92" s="18"/>
      <c r="H92" s="18"/>
      <c r="I92" s="18"/>
      <c r="J92" s="18"/>
      <c r="K92" s="148"/>
      <c r="L92" s="18"/>
      <c r="M92" s="18"/>
      <c r="N92" s="18"/>
      <c r="O92" s="18"/>
      <c r="P92" s="18"/>
      <c r="Q92" s="18"/>
      <c r="R92" s="18"/>
      <c r="S92" s="18"/>
      <c r="T92" s="18"/>
      <c r="U92" s="18"/>
      <c r="V92" s="18"/>
      <c r="W92" s="18"/>
      <c r="X92" s="18"/>
      <c r="Y92" s="18"/>
      <c r="Z92" s="22"/>
      <c r="AA92" s="22"/>
      <c r="AB92" s="22"/>
      <c r="AC92" s="22"/>
      <c r="AD92" s="22"/>
      <c r="AE92" s="22"/>
      <c r="AF92" s="22"/>
      <c r="AG92" s="22"/>
      <c r="AH92" s="22"/>
      <c r="AI92" s="22"/>
    </row>
    <row r="93" spans="1:35" ht="12" customHeight="1">
      <c r="A93" s="98" t="str">
        <f t="array" ref="A93">IFERROR(INDEX('03.Muestra'!$B$8:$B$17,SMALL(IF("Página Web"='03.Muestra'!$D$8:$D$17,ROW('03.Muestra'!$B$8:$B$17)-MIN(ROW('03.Muestra'!$D$8:$D$17))+1,""),ROW()-89)),"")</f>
        <v/>
      </c>
      <c r="B93" s="129" t="str">
        <f t="array" ref="B93">IFERROR(INDEX('03.Muestra'!$C$8:$C$17,SMALL(IF("Página Web"='03.Muestra'!$D$8:$D$17,ROW('03.Muestra'!$C$8:$C$17)-MIN(ROW('03.Muestra'!$D$8:$D$17))+1,""),ROW()-89)),"")</f>
        <v/>
      </c>
      <c r="C93" s="129" t="str">
        <f t="array" ref="C93">IFERROR(INDEX('03.Muestra'!$F$8:$F$17,SMALL(IF("Página Web"='03.Muestra'!$D$8:$D$17,ROW('03.Muestra'!$F$8:$F$17)-MIN(ROW('03.Muestra'!$D$8:$D$17))+1,""),ROW()-89)),"")</f>
        <v/>
      </c>
      <c r="D93" s="103" t="str">
        <f t="shared" si="12"/>
        <v/>
      </c>
      <c r="E93" s="66" t="str">
        <f t="shared" si="13"/>
        <v/>
      </c>
      <c r="F93" s="22"/>
      <c r="G93" s="18"/>
      <c r="H93" s="18"/>
      <c r="I93" s="18"/>
      <c r="J93" s="18"/>
      <c r="K93" s="148"/>
      <c r="L93" s="18"/>
      <c r="M93" s="18"/>
      <c r="N93" s="18"/>
      <c r="O93" s="18"/>
      <c r="P93" s="18"/>
      <c r="Q93" s="18"/>
      <c r="R93" s="18"/>
      <c r="S93" s="18"/>
      <c r="T93" s="18"/>
      <c r="U93" s="18"/>
      <c r="V93" s="18"/>
      <c r="W93" s="18"/>
      <c r="X93" s="18"/>
      <c r="Y93" s="18"/>
      <c r="Z93" s="22"/>
      <c r="AA93" s="22"/>
      <c r="AB93" s="22"/>
      <c r="AC93" s="22"/>
      <c r="AD93" s="22"/>
      <c r="AE93" s="22"/>
      <c r="AF93" s="22"/>
      <c r="AG93" s="22"/>
      <c r="AH93" s="22"/>
      <c r="AI93" s="22"/>
    </row>
    <row r="94" spans="1:35" ht="12" customHeight="1">
      <c r="A94" s="98" t="str">
        <f t="array" ref="A94">IFERROR(INDEX('03.Muestra'!$B$8:$B$17,SMALL(IF("Página Web"='03.Muestra'!$D$8:$D$17,ROW('03.Muestra'!$B$8:$B$17)-MIN(ROW('03.Muestra'!$D$8:$D$17))+1,""),ROW()-89)),"")</f>
        <v/>
      </c>
      <c r="B94" s="129" t="str">
        <f t="array" ref="B94">IFERROR(INDEX('03.Muestra'!$C$8:$C$17,SMALL(IF("Página Web"='03.Muestra'!$D$8:$D$17,ROW('03.Muestra'!$C$8:$C$17)-MIN(ROW('03.Muestra'!$D$8:$D$17))+1,""),ROW()-89)),"")</f>
        <v/>
      </c>
      <c r="C94" s="129" t="str">
        <f t="array" ref="C94">IFERROR(INDEX('03.Muestra'!$F$8:$F$17,SMALL(IF("Página Web"='03.Muestra'!$D$8:$D$17,ROW('03.Muestra'!$F$8:$F$17)-MIN(ROW('03.Muestra'!$D$8:$D$17))+1,""),ROW()-89)),"")</f>
        <v/>
      </c>
      <c r="D94" s="103" t="str">
        <f t="shared" si="12"/>
        <v/>
      </c>
      <c r="E94" s="66" t="str">
        <f t="shared" si="13"/>
        <v/>
      </c>
      <c r="F94" s="22"/>
      <c r="G94" s="18"/>
      <c r="H94" s="18"/>
      <c r="I94" s="18"/>
      <c r="J94" s="18"/>
      <c r="K94" s="148"/>
      <c r="L94" s="18"/>
      <c r="M94" s="18"/>
      <c r="N94" s="18"/>
      <c r="O94" s="18"/>
      <c r="P94" s="18"/>
      <c r="Q94" s="18"/>
      <c r="R94" s="18"/>
      <c r="S94" s="18"/>
      <c r="T94" s="18"/>
      <c r="U94" s="18"/>
      <c r="V94" s="18"/>
      <c r="W94" s="18"/>
      <c r="X94" s="18"/>
      <c r="Y94" s="18"/>
      <c r="Z94" s="22"/>
      <c r="AA94" s="22"/>
      <c r="AB94" s="22"/>
      <c r="AC94" s="22"/>
      <c r="AD94" s="22"/>
      <c r="AE94" s="22"/>
      <c r="AF94" s="22"/>
      <c r="AG94" s="22"/>
      <c r="AH94" s="22"/>
      <c r="AI94" s="22"/>
    </row>
    <row r="95" spans="1:35" ht="12" customHeight="1">
      <c r="A95" s="98" t="str">
        <f t="array" ref="A95">IFERROR(INDEX('03.Muestra'!$B$8:$B$17,SMALL(IF("Página Web"='03.Muestra'!$D$8:$D$17,ROW('03.Muestra'!$B$8:$B$17)-MIN(ROW('03.Muestra'!$D$8:$D$17))+1,""),ROW()-89)),"")</f>
        <v/>
      </c>
      <c r="B95" s="129" t="str">
        <f t="array" ref="B95">IFERROR(INDEX('03.Muestra'!$C$8:$C$17,SMALL(IF("Página Web"='03.Muestra'!$D$8:$D$17,ROW('03.Muestra'!$C$8:$C$17)-MIN(ROW('03.Muestra'!$D$8:$D$17))+1,""),ROW()-89)),"")</f>
        <v/>
      </c>
      <c r="C95" s="129" t="str">
        <f t="array" ref="C95">IFERROR(INDEX('03.Muestra'!$F$8:$F$17,SMALL(IF("Página Web"='03.Muestra'!$D$8:$D$17,ROW('03.Muestra'!$F$8:$F$17)-MIN(ROW('03.Muestra'!$D$8:$D$17))+1,""),ROW()-89)),"")</f>
        <v/>
      </c>
      <c r="D95" s="103" t="str">
        <f t="shared" si="12"/>
        <v/>
      </c>
      <c r="E95" s="66" t="str">
        <f t="shared" si="13"/>
        <v/>
      </c>
      <c r="F95" s="22"/>
      <c r="G95" s="18"/>
      <c r="H95" s="18"/>
      <c r="I95" s="18"/>
      <c r="J95" s="18"/>
      <c r="K95" s="148"/>
      <c r="L95" s="18"/>
      <c r="M95" s="18"/>
      <c r="N95" s="18"/>
      <c r="O95" s="18"/>
      <c r="P95" s="18"/>
      <c r="Q95" s="18"/>
      <c r="R95" s="18"/>
      <c r="S95" s="18"/>
      <c r="T95" s="18"/>
      <c r="U95" s="18"/>
      <c r="V95" s="18"/>
      <c r="W95" s="18"/>
      <c r="X95" s="18"/>
      <c r="Y95" s="18"/>
      <c r="Z95" s="22"/>
      <c r="AA95" s="22"/>
      <c r="AB95" s="22"/>
      <c r="AC95" s="22"/>
      <c r="AD95" s="22"/>
      <c r="AE95" s="22"/>
      <c r="AF95" s="22"/>
      <c r="AG95" s="22"/>
      <c r="AH95" s="22"/>
      <c r="AI95" s="22"/>
    </row>
    <row r="96" spans="1:35" ht="12" customHeight="1">
      <c r="A96" s="98" t="str">
        <f t="array" ref="A96">IFERROR(INDEX('03.Muestra'!$B$8:$B$17,SMALL(IF("Página Web"='03.Muestra'!$D$8:$D$17,ROW('03.Muestra'!$B$8:$B$17)-MIN(ROW('03.Muestra'!$D$8:$D$17))+1,""),ROW()-89)),"")</f>
        <v/>
      </c>
      <c r="B96" s="129" t="str">
        <f t="array" ref="B96">IFERROR(INDEX('03.Muestra'!$C$8:$C$17,SMALL(IF("Página Web"='03.Muestra'!$D$8:$D$17,ROW('03.Muestra'!$C$8:$C$17)-MIN(ROW('03.Muestra'!$D$8:$D$17))+1,""),ROW()-89)),"")</f>
        <v/>
      </c>
      <c r="C96" s="129" t="str">
        <f t="array" ref="C96">IFERROR(INDEX('03.Muestra'!$F$8:$F$17,SMALL(IF("Página Web"='03.Muestra'!$D$8:$D$17,ROW('03.Muestra'!$F$8:$F$17)-MIN(ROW('03.Muestra'!$D$8:$D$17))+1,""),ROW()-89)),"")</f>
        <v/>
      </c>
      <c r="D96" s="103" t="str">
        <f t="shared" si="12"/>
        <v/>
      </c>
      <c r="E96" s="66" t="str">
        <f t="shared" si="13"/>
        <v/>
      </c>
      <c r="F96" s="18"/>
      <c r="G96" s="18"/>
      <c r="H96" s="18"/>
      <c r="I96" s="18"/>
      <c r="J96" s="18"/>
      <c r="K96" s="148"/>
      <c r="L96" s="18"/>
      <c r="M96" s="18"/>
      <c r="N96" s="18"/>
      <c r="O96" s="18"/>
      <c r="P96" s="18"/>
      <c r="Q96" s="18"/>
      <c r="R96" s="18"/>
      <c r="S96" s="18"/>
      <c r="T96" s="18"/>
      <c r="U96" s="18"/>
      <c r="V96" s="18"/>
      <c r="W96" s="18"/>
      <c r="X96" s="18"/>
      <c r="Y96" s="18"/>
      <c r="Z96" s="22"/>
      <c r="AA96" s="22"/>
      <c r="AB96" s="22"/>
      <c r="AC96" s="22"/>
      <c r="AD96" s="22"/>
      <c r="AE96" s="22"/>
      <c r="AF96" s="22"/>
      <c r="AG96" s="22"/>
      <c r="AH96" s="22"/>
      <c r="AI96" s="22"/>
    </row>
    <row r="97" spans="1:35" ht="12" customHeight="1">
      <c r="A97" s="98" t="str">
        <f t="array" ref="A97">IFERROR(INDEX('03.Muestra'!$B$8:$B$17,SMALL(IF("Página Web"='03.Muestra'!$D$8:$D$17,ROW('03.Muestra'!$B$8:$B$17)-MIN(ROW('03.Muestra'!$D$8:$D$17))+1,""),ROW()-89)),"")</f>
        <v/>
      </c>
      <c r="B97" s="129" t="str">
        <f t="array" ref="B97">IFERROR(INDEX('03.Muestra'!$C$8:$C$17,SMALL(IF("Página Web"='03.Muestra'!$D$8:$D$17,ROW('03.Muestra'!$C$8:$C$17)-MIN(ROW('03.Muestra'!$D$8:$D$17))+1,""),ROW()-89)),"")</f>
        <v/>
      </c>
      <c r="C97" s="129" t="str">
        <f t="array" ref="C97">IFERROR(INDEX('03.Muestra'!$F$8:$F$17,SMALL(IF("Página Web"='03.Muestra'!$D$8:$D$17,ROW('03.Muestra'!$F$8:$F$17)-MIN(ROW('03.Muestra'!$D$8:$D$17))+1,""),ROW()-89)),"")</f>
        <v/>
      </c>
      <c r="D97" s="103" t="str">
        <f t="shared" si="12"/>
        <v/>
      </c>
      <c r="E97" s="66" t="str">
        <f t="shared" si="13"/>
        <v/>
      </c>
      <c r="F97" s="18"/>
      <c r="G97" s="18"/>
      <c r="H97" s="18"/>
      <c r="I97" s="18"/>
      <c r="J97" s="18"/>
      <c r="K97" s="148"/>
      <c r="L97" s="18"/>
      <c r="M97" s="18"/>
      <c r="N97" s="18"/>
      <c r="O97" s="18"/>
      <c r="P97" s="18"/>
      <c r="Q97" s="18"/>
      <c r="R97" s="18"/>
      <c r="S97" s="18"/>
      <c r="T97" s="18"/>
      <c r="U97" s="18"/>
      <c r="V97" s="18"/>
      <c r="W97" s="18"/>
      <c r="X97" s="18"/>
      <c r="Y97" s="18"/>
      <c r="Z97" s="22"/>
      <c r="AA97" s="22"/>
      <c r="AB97" s="22"/>
      <c r="AC97" s="22"/>
      <c r="AD97" s="22"/>
      <c r="AE97" s="22"/>
      <c r="AF97" s="22"/>
      <c r="AG97" s="22"/>
      <c r="AH97" s="22"/>
      <c r="AI97" s="22"/>
    </row>
    <row r="98" spans="1:35" ht="12" customHeight="1">
      <c r="A98" s="98" t="str">
        <f t="array" ref="A98">IFERROR(INDEX('03.Muestra'!$B$8:$B$17,SMALL(IF("Página Web"='03.Muestra'!$D$8:$D$17,ROW('03.Muestra'!$B$8:$B$17)-MIN(ROW('03.Muestra'!$D$8:$D$17))+1,""),ROW()-89)),"")</f>
        <v/>
      </c>
      <c r="B98" s="129" t="str">
        <f t="array" ref="B98">IFERROR(INDEX('03.Muestra'!$C$8:$C$17,SMALL(IF("Página Web"='03.Muestra'!$D$8:$D$17,ROW('03.Muestra'!$C$8:$C$17)-MIN(ROW('03.Muestra'!$D$8:$D$17))+1,""),ROW()-89)),"")</f>
        <v/>
      </c>
      <c r="C98" s="129" t="str">
        <f t="array" ref="C98">IFERROR(INDEX('03.Muestra'!$F$8:$F$17,SMALL(IF("Página Web"='03.Muestra'!$D$8:$D$17,ROW('03.Muestra'!$F$8:$F$17)-MIN(ROW('03.Muestra'!$D$8:$D$17))+1,""),ROW()-89)),"")</f>
        <v/>
      </c>
      <c r="D98" s="103" t="str">
        <f t="shared" si="12"/>
        <v/>
      </c>
      <c r="E98" s="66" t="str">
        <f t="shared" si="13"/>
        <v/>
      </c>
      <c r="F98" s="18"/>
      <c r="G98" s="18"/>
      <c r="H98" s="18"/>
      <c r="I98" s="18"/>
      <c r="J98" s="18"/>
      <c r="K98" s="148"/>
      <c r="L98" s="18"/>
      <c r="M98" s="18"/>
      <c r="N98" s="18"/>
      <c r="O98" s="18"/>
      <c r="P98" s="18"/>
      <c r="Q98" s="18"/>
      <c r="R98" s="18"/>
      <c r="S98" s="18"/>
      <c r="T98" s="18"/>
      <c r="U98" s="18"/>
      <c r="V98" s="18"/>
      <c r="W98" s="18"/>
      <c r="X98" s="18"/>
      <c r="Y98" s="18"/>
      <c r="Z98" s="22"/>
      <c r="AA98" s="22"/>
      <c r="AB98" s="22"/>
      <c r="AC98" s="22"/>
      <c r="AD98" s="22"/>
      <c r="AE98" s="22"/>
      <c r="AF98" s="22"/>
      <c r="AG98" s="22"/>
      <c r="AH98" s="22"/>
      <c r="AI98" s="22"/>
    </row>
    <row r="99" spans="1:35" ht="12" customHeight="1">
      <c r="A99" s="98" t="str">
        <f t="array" ref="A99">IFERROR(INDEX('03.Muestra'!$B$8:$B$17,SMALL(IF("Página Web"='03.Muestra'!$D$8:$D$17,ROW('03.Muestra'!$B$8:$B$17)-MIN(ROW('03.Muestra'!$D$8:$D$17))+1,""),ROW()-89)),"")</f>
        <v/>
      </c>
      <c r="B99" s="129" t="str">
        <f t="array" ref="B99">IFERROR(INDEX('03.Muestra'!$C$8:$C$17,SMALL(IF("Página Web"='03.Muestra'!$D$8:$D$17,ROW('03.Muestra'!$C$8:$C$17)-MIN(ROW('03.Muestra'!$D$8:$D$17))+1,""),ROW()-89)),"")</f>
        <v/>
      </c>
      <c r="C99" s="129" t="str">
        <f t="array" ref="C99">IFERROR(INDEX('03.Muestra'!$F$8:$F$17,SMALL(IF("Página Web"='03.Muestra'!$D$8:$D$17,ROW('03.Muestra'!$F$8:$F$17)-MIN(ROW('03.Muestra'!$D$8:$D$17))+1,""),ROW()-89)),"")</f>
        <v/>
      </c>
      <c r="D99" s="103" t="str">
        <f t="shared" si="12"/>
        <v/>
      </c>
      <c r="E99" s="66" t="str">
        <f t="shared" si="13"/>
        <v/>
      </c>
      <c r="F99" s="18"/>
      <c r="G99" s="18"/>
      <c r="H99" s="18"/>
      <c r="I99" s="18"/>
      <c r="J99" s="18"/>
      <c r="K99" s="148"/>
      <c r="L99" s="18"/>
      <c r="M99" s="18"/>
      <c r="N99" s="18"/>
      <c r="O99" s="18"/>
      <c r="P99" s="18"/>
      <c r="Q99" s="18"/>
      <c r="R99" s="18"/>
      <c r="S99" s="18"/>
      <c r="T99" s="18"/>
      <c r="U99" s="18"/>
      <c r="V99" s="18"/>
      <c r="W99" s="18"/>
      <c r="X99" s="18"/>
      <c r="Y99" s="18"/>
      <c r="Z99" s="22"/>
      <c r="AA99" s="22"/>
      <c r="AB99" s="22"/>
      <c r="AC99" s="22"/>
      <c r="AD99" s="22"/>
      <c r="AE99" s="22"/>
      <c r="AF99" s="22"/>
      <c r="AG99" s="22"/>
      <c r="AH99" s="22"/>
      <c r="AI99" s="22"/>
    </row>
    <row r="100" spans="1:35" ht="12" customHeight="1">
      <c r="A100" s="63"/>
      <c r="B100" s="133"/>
      <c r="C100" s="133"/>
      <c r="D100" s="134"/>
      <c r="E100" s="66"/>
      <c r="F100" s="18"/>
      <c r="G100" s="18"/>
      <c r="H100" s="18"/>
      <c r="I100" s="18"/>
      <c r="J100" s="18"/>
      <c r="K100" s="148"/>
      <c r="L100" s="18"/>
      <c r="M100" s="18"/>
      <c r="N100" s="18"/>
      <c r="O100" s="18"/>
      <c r="P100" s="18"/>
      <c r="Q100" s="18"/>
      <c r="R100" s="18"/>
      <c r="S100" s="18"/>
      <c r="T100" s="18"/>
      <c r="U100" s="18"/>
      <c r="V100" s="18"/>
      <c r="W100" s="18"/>
      <c r="X100" s="18"/>
      <c r="Y100" s="18"/>
      <c r="Z100" s="22"/>
      <c r="AA100" s="22"/>
      <c r="AB100" s="22"/>
      <c r="AC100" s="22"/>
      <c r="AD100" s="22"/>
      <c r="AE100" s="22"/>
      <c r="AF100" s="22"/>
      <c r="AG100" s="22"/>
      <c r="AH100" s="22"/>
      <c r="AI100" s="22"/>
    </row>
    <row r="101" spans="1:35" ht="12" customHeight="1">
      <c r="A101" s="63"/>
      <c r="B101" s="133"/>
      <c r="C101" s="133"/>
      <c r="D101" s="134"/>
      <c r="E101" s="66"/>
      <c r="F101" s="18"/>
      <c r="G101" s="18"/>
      <c r="H101" s="18"/>
      <c r="I101" s="18"/>
      <c r="J101" s="18"/>
      <c r="K101" s="148"/>
      <c r="L101" s="18"/>
      <c r="M101" s="18"/>
      <c r="N101" s="18"/>
      <c r="O101" s="18"/>
      <c r="P101" s="18"/>
      <c r="Q101" s="18"/>
      <c r="R101" s="18"/>
      <c r="S101" s="18"/>
      <c r="T101" s="18"/>
      <c r="U101" s="18"/>
      <c r="V101" s="18"/>
      <c r="W101" s="18"/>
      <c r="X101" s="18"/>
      <c r="Y101" s="18"/>
      <c r="Z101" s="22"/>
      <c r="AA101" s="22"/>
      <c r="AB101" s="22"/>
      <c r="AC101" s="22"/>
      <c r="AD101" s="22"/>
      <c r="AE101" s="22"/>
      <c r="AF101" s="22"/>
      <c r="AG101" s="22"/>
      <c r="AH101" s="22"/>
      <c r="AI101" s="22"/>
    </row>
    <row r="102" spans="1:35" ht="12.75" customHeight="1">
      <c r="A102" s="111"/>
      <c r="B102" s="112"/>
      <c r="C102" s="111"/>
      <c r="D102" s="135"/>
      <c r="E102" s="66"/>
      <c r="F102" s="18"/>
      <c r="G102" s="18"/>
      <c r="H102" s="18"/>
      <c r="I102" s="18"/>
      <c r="J102" s="18"/>
      <c r="K102" s="148"/>
      <c r="L102" s="18"/>
      <c r="M102" s="18"/>
      <c r="N102" s="18"/>
      <c r="O102" s="18"/>
      <c r="P102" s="18"/>
      <c r="Q102" s="18"/>
      <c r="R102" s="18"/>
      <c r="S102" s="18"/>
      <c r="T102" s="18"/>
      <c r="U102" s="18"/>
      <c r="V102" s="18"/>
      <c r="W102" s="18"/>
      <c r="X102" s="18"/>
      <c r="Y102" s="18"/>
      <c r="Z102" s="22"/>
      <c r="AA102" s="22"/>
      <c r="AB102" s="22"/>
      <c r="AC102" s="22"/>
      <c r="AD102" s="22"/>
      <c r="AE102" s="22"/>
      <c r="AF102" s="22"/>
      <c r="AG102" s="22"/>
      <c r="AH102" s="22"/>
      <c r="AI102" s="22"/>
    </row>
    <row r="103" spans="1:35" ht="15" customHeight="1">
      <c r="A103" s="109"/>
      <c r="B103" s="109"/>
      <c r="C103" s="109"/>
      <c r="D103" s="136"/>
      <c r="E103" s="66"/>
      <c r="F103" s="109"/>
      <c r="G103" s="18"/>
      <c r="H103" s="18"/>
      <c r="I103" s="18"/>
      <c r="J103" s="18"/>
      <c r="K103" s="148"/>
      <c r="L103" s="18"/>
      <c r="M103" s="18"/>
      <c r="N103" s="18"/>
      <c r="O103" s="18"/>
      <c r="P103" s="18"/>
      <c r="Q103" s="18"/>
      <c r="R103" s="18"/>
      <c r="S103" s="18"/>
      <c r="T103" s="18"/>
      <c r="U103" s="18"/>
      <c r="V103" s="18"/>
      <c r="W103" s="18"/>
      <c r="X103" s="18"/>
      <c r="Y103" s="18"/>
      <c r="Z103" s="22"/>
      <c r="AA103" s="22"/>
      <c r="AB103" s="22"/>
      <c r="AC103" s="22"/>
      <c r="AD103" s="22"/>
      <c r="AE103" s="22"/>
      <c r="AF103" s="22"/>
      <c r="AG103" s="22"/>
      <c r="AH103" s="22"/>
      <c r="AI103" s="22"/>
    </row>
    <row r="104" spans="1:35" ht="12" customHeight="1">
      <c r="A104" s="22"/>
      <c r="B104" s="18"/>
      <c r="C104" s="18"/>
      <c r="D104" s="127"/>
      <c r="E104" s="66"/>
      <c r="F104" s="18"/>
      <c r="G104" s="18"/>
      <c r="H104" s="18"/>
      <c r="I104" s="18"/>
      <c r="J104" s="18"/>
      <c r="K104" s="148"/>
      <c r="L104" s="18"/>
      <c r="M104" s="18"/>
      <c r="N104" s="18"/>
      <c r="O104" s="18"/>
      <c r="P104" s="18"/>
      <c r="Q104" s="18"/>
      <c r="R104" s="18"/>
      <c r="S104" s="18"/>
      <c r="T104" s="18"/>
      <c r="U104" s="18"/>
      <c r="V104" s="18"/>
      <c r="W104" s="18"/>
      <c r="X104" s="18"/>
      <c r="Y104" s="18"/>
      <c r="Z104" s="22"/>
      <c r="AA104" s="22"/>
      <c r="AB104" s="22"/>
      <c r="AC104" s="22"/>
      <c r="AD104" s="22"/>
      <c r="AE104" s="22"/>
      <c r="AF104" s="22"/>
      <c r="AG104" s="22"/>
      <c r="AH104" s="22"/>
      <c r="AI104" s="22"/>
    </row>
    <row r="105" spans="1:35" ht="12" customHeight="1">
      <c r="A105" s="22"/>
      <c r="B105" s="18"/>
      <c r="C105" s="18"/>
      <c r="D105" s="127"/>
      <c r="E105" s="100"/>
      <c r="F105" s="18"/>
      <c r="G105" s="18"/>
      <c r="H105" s="18"/>
      <c r="I105" s="18"/>
      <c r="J105" s="18"/>
      <c r="K105" s="148"/>
      <c r="L105" s="18"/>
      <c r="M105" s="18"/>
      <c r="N105" s="18"/>
      <c r="O105" s="18"/>
      <c r="P105" s="18"/>
      <c r="Q105" s="18"/>
      <c r="R105" s="18"/>
      <c r="S105" s="18"/>
      <c r="T105" s="18"/>
      <c r="U105" s="18"/>
      <c r="V105" s="18"/>
      <c r="W105" s="18"/>
      <c r="X105" s="18"/>
      <c r="Y105" s="18"/>
      <c r="Z105" s="22"/>
      <c r="AA105" s="22"/>
      <c r="AB105" s="22"/>
      <c r="AC105" s="22"/>
      <c r="AD105" s="22"/>
      <c r="AE105" s="22"/>
      <c r="AF105" s="22"/>
      <c r="AG105" s="22"/>
      <c r="AH105" s="22"/>
      <c r="AI105" s="22"/>
    </row>
    <row r="106" spans="1:35" ht="32.25" customHeight="1">
      <c r="A106" s="94" t="s">
        <v>100</v>
      </c>
      <c r="B106" s="95" t="s">
        <v>86</v>
      </c>
      <c r="C106" s="96" t="s">
        <v>138</v>
      </c>
      <c r="D106" s="128" t="s">
        <v>106</v>
      </c>
      <c r="E106" s="114"/>
      <c r="F106" s="22"/>
      <c r="G106" s="22"/>
      <c r="H106" s="22"/>
      <c r="I106" s="22"/>
      <c r="J106" s="22"/>
      <c r="K106" s="148"/>
      <c r="L106" s="18"/>
      <c r="M106" s="18"/>
      <c r="N106" s="18"/>
      <c r="O106" s="18"/>
      <c r="P106" s="18"/>
      <c r="Q106" s="18"/>
      <c r="R106" s="18"/>
      <c r="S106" s="18"/>
      <c r="T106" s="18"/>
      <c r="U106" s="18"/>
      <c r="V106" s="18"/>
      <c r="W106" s="18"/>
      <c r="X106" s="18"/>
      <c r="Y106" s="18"/>
      <c r="Z106" s="22"/>
      <c r="AA106" s="22"/>
      <c r="AB106" s="22"/>
      <c r="AC106" s="22"/>
      <c r="AD106" s="22"/>
      <c r="AE106" s="22"/>
      <c r="AF106" s="22"/>
      <c r="AG106" s="22"/>
      <c r="AH106" s="22"/>
      <c r="AI106" s="22"/>
    </row>
    <row r="107" spans="1:35" ht="12" customHeight="1">
      <c r="A107" s="98">
        <f t="array" ref="A107">IFERROR(INDEX('03.Muestra'!$B$8:$B$17,SMALL(IF("Página Web"='03.Muestra'!$D$8:$D$17,ROW('03.Muestra'!$B$8:$B$17)-MIN(ROW('03.Muestra'!$D$8:$D$17))+1,""),ROW()-106)),"")</f>
        <v>1</v>
      </c>
      <c r="B107" s="129" t="str">
        <f t="array" ref="B107">IFERROR(INDEX('03.Muestra'!$C$8:$C$17,SMALL(IF("Página Web"='03.Muestra'!$D$8:$D$17,ROW('03.Muestra'!$C$8:$C$17)-MIN(ROW('03.Muestra'!$D$8:$D$17))+1,""),ROW()-106)),"")</f>
        <v>Home</v>
      </c>
      <c r="C107" s="130" t="str">
        <f t="array" ref="C107">IFERROR(INDEX('03.Muestra'!$F$8:$F$17,SMALL(IF("Página Web"='03.Muestra'!$D$8:$D$17,ROW('03.Muestra'!$F$8:$F$17)-MIN(ROW('03.Muestra'!$D$8:$D$17))+1,""),ROW()-106)),"")</f>
        <v>https://pigmentoayd.com/</v>
      </c>
      <c r="D107" s="103" t="str">
        <f t="shared" ref="D107:D116" si="14">IF(C107="","",$D$18)</f>
        <v>N/A</v>
      </c>
      <c r="E107" s="66" t="str">
        <f t="shared" ref="E107:E116" si="15">IF(D107&lt;&gt;"",IF(AND(B107&lt;&gt;"",C107&lt;&gt;""),"","ERR"),"")</f>
        <v/>
      </c>
      <c r="F107" s="104" t="s">
        <v>89</v>
      </c>
      <c r="G107" s="89" t="s">
        <v>98</v>
      </c>
      <c r="H107" s="84" t="s">
        <v>93</v>
      </c>
      <c r="I107" s="105" t="s">
        <v>91</v>
      </c>
      <c r="J107" s="106" t="s">
        <v>87</v>
      </c>
      <c r="K107" s="131" t="s">
        <v>97</v>
      </c>
      <c r="L107" s="18"/>
      <c r="M107" s="18"/>
      <c r="N107" s="18"/>
      <c r="O107" s="18"/>
      <c r="P107" s="18"/>
      <c r="Q107" s="18"/>
      <c r="R107" s="18"/>
      <c r="S107" s="18"/>
      <c r="T107" s="18"/>
      <c r="U107" s="18"/>
      <c r="V107" s="18"/>
      <c r="W107" s="18"/>
      <c r="X107" s="18"/>
      <c r="Y107" s="18"/>
      <c r="Z107" s="22"/>
      <c r="AA107" s="22"/>
      <c r="AB107" s="22"/>
      <c r="AC107" s="22"/>
      <c r="AD107" s="22"/>
      <c r="AE107" s="22"/>
      <c r="AF107" s="22"/>
      <c r="AG107" s="22"/>
      <c r="AH107" s="22"/>
      <c r="AI107" s="22"/>
    </row>
    <row r="108" spans="1:35" ht="12" customHeight="1">
      <c r="A108" s="98">
        <f t="array" ref="A108">IFERROR(INDEX('03.Muestra'!$B$8:$B$17,SMALL(IF("Página Web"='03.Muestra'!$D$8:$D$17,ROW('03.Muestra'!$B$8:$B$17)-MIN(ROW('03.Muestra'!$D$8:$D$17))+1,""),ROW()-106)),"")</f>
        <v>2</v>
      </c>
      <c r="B108" s="129" t="str">
        <f t="array" ref="B108">IFERROR(INDEX('03.Muestra'!$C$8:$C$17,SMALL(IF("Página Web"='03.Muestra'!$D$8:$D$17,ROW('03.Muestra'!$C$8:$C$17)-MIN(ROW('03.Muestra'!$D$8:$D$17))+1,""),ROW()-106)),"")</f>
        <v>Contacto</v>
      </c>
      <c r="C108" s="130" t="str">
        <f t="array" ref="C108">IFERROR(INDEX('03.Muestra'!$F$8:$F$17,SMALL(IF("Página Web"='03.Muestra'!$D$8:$D$17,ROW('03.Muestra'!$F$8:$F$17)-MIN(ROW('03.Muestra'!$D$8:$D$17))+1,""),ROW()-106)),"")</f>
        <v>https://pigmentoayd.com/contacto</v>
      </c>
      <c r="D108" s="103" t="str">
        <f t="shared" si="14"/>
        <v>N/A</v>
      </c>
      <c r="E108" s="66" t="str">
        <f t="shared" si="15"/>
        <v/>
      </c>
      <c r="F108" s="107">
        <f ca="1">COUNTIF($D107:INDIRECT("$D" &amp;  SUM(ROW()-1,'03.Muestra'!$D$20)-1),F107)</f>
        <v>0</v>
      </c>
      <c r="G108" s="107">
        <f ca="1">COUNTIF($D107:INDIRECT("$D" &amp;  SUM(ROW()-1,'03.Muestra'!$D$20)-1),G107)</f>
        <v>0</v>
      </c>
      <c r="H108" s="107">
        <f ca="1">COUNTIF($D107:INDIRECT("$D" &amp;  SUM(ROW()-1,'03.Muestra'!$D$20)-1),H107)</f>
        <v>3</v>
      </c>
      <c r="I108" s="107">
        <f ca="1">COUNTIF($D107:INDIRECT("$D" &amp;  SUM(ROW()-1,'03.Muestra'!$D$20)-1),I107)</f>
        <v>0</v>
      </c>
      <c r="J108" s="107">
        <f ca="1">COUNTIF($D107:INDIRECT("$D" &amp;  SUM(ROW()-1,'03.Muestra'!$D$20)-1),J107)</f>
        <v>0</v>
      </c>
      <c r="K108" s="132">
        <f ca="1">IF(COUNTIF('03.Muestra'!$D$8:$D$17,"Página Web")=0,0,COUNTBLANK($D107:INDIRECT("$D" &amp;  SUM(ROW()-1,COUNTIF('03.Muestra'!$D$8:$D$17,"Página Web"))-1)))</f>
        <v>0</v>
      </c>
      <c r="L108" s="18"/>
      <c r="M108" s="18"/>
      <c r="N108" s="18"/>
      <c r="O108" s="18"/>
      <c r="P108" s="18"/>
      <c r="Q108" s="18"/>
      <c r="R108" s="18"/>
      <c r="S108" s="18"/>
      <c r="T108" s="18"/>
      <c r="U108" s="18"/>
      <c r="V108" s="18"/>
      <c r="W108" s="18"/>
      <c r="X108" s="18"/>
      <c r="Y108" s="18"/>
      <c r="Z108" s="22"/>
      <c r="AA108" s="22"/>
      <c r="AB108" s="22"/>
      <c r="AC108" s="22"/>
      <c r="AD108" s="22"/>
      <c r="AE108" s="22"/>
      <c r="AF108" s="22"/>
      <c r="AG108" s="22"/>
      <c r="AH108" s="22"/>
      <c r="AI108" s="22"/>
    </row>
    <row r="109" spans="1:35" ht="12" customHeight="1">
      <c r="A109" s="98">
        <f t="array" ref="A109">IFERROR(INDEX('03.Muestra'!$B$8:$B$17,SMALL(IF("Página Web"='03.Muestra'!$D$8:$D$17,ROW('03.Muestra'!$B$8:$B$17)-MIN(ROW('03.Muestra'!$D$8:$D$17))+1,""),ROW()-106)),"")</f>
        <v>3</v>
      </c>
      <c r="B109" s="129" t="str">
        <f t="array" ref="B109">IFERROR(INDEX('03.Muestra'!$C$8:$C$17,SMALL(IF("Página Web"='03.Muestra'!$D$8:$D$17,ROW('03.Muestra'!$C$8:$C$17)-MIN(ROW('03.Muestra'!$D$8:$D$17))+1,""),ROW()-106)),"")</f>
        <v>Servicios</v>
      </c>
      <c r="C109" s="130" t="str">
        <f t="array" ref="C109">IFERROR(INDEX('03.Muestra'!$F$8:$F$17,SMALL(IF("Página Web"='03.Muestra'!$D$8:$D$17,ROW('03.Muestra'!$F$8:$F$17)-MIN(ROW('03.Muestra'!$D$8:$D$17))+1,""),ROW()-106)),"")</f>
        <v>https://pigmentoayd.com/servicios</v>
      </c>
      <c r="D109" s="103" t="str">
        <f t="shared" si="14"/>
        <v>N/A</v>
      </c>
      <c r="E109" s="66" t="str">
        <f t="shared" si="15"/>
        <v/>
      </c>
      <c r="F109" s="22"/>
      <c r="G109" s="18"/>
      <c r="H109" s="18"/>
      <c r="I109" s="18"/>
      <c r="J109" s="18"/>
      <c r="K109" s="148"/>
      <c r="L109" s="18"/>
      <c r="M109" s="18"/>
      <c r="N109" s="18"/>
      <c r="O109" s="18"/>
      <c r="P109" s="18"/>
      <c r="Q109" s="18"/>
      <c r="R109" s="18"/>
      <c r="S109" s="18"/>
      <c r="T109" s="18"/>
      <c r="U109" s="18"/>
      <c r="V109" s="18"/>
      <c r="W109" s="18"/>
      <c r="X109" s="18"/>
      <c r="Y109" s="18"/>
      <c r="Z109" s="22"/>
      <c r="AA109" s="22"/>
      <c r="AB109" s="22"/>
      <c r="AC109" s="22"/>
      <c r="AD109" s="22"/>
      <c r="AE109" s="22"/>
      <c r="AF109" s="22"/>
      <c r="AG109" s="22"/>
      <c r="AH109" s="22"/>
      <c r="AI109" s="22"/>
    </row>
    <row r="110" spans="1:35" ht="12" customHeight="1">
      <c r="A110" s="98" t="str">
        <f t="array" ref="A110">IFERROR(INDEX('03.Muestra'!$B$8:$B$17,SMALL(IF("Página Web"='03.Muestra'!$D$8:$D$17,ROW('03.Muestra'!$B$8:$B$17)-MIN(ROW('03.Muestra'!$D$8:$D$17))+1,""),ROW()-106)),"")</f>
        <v/>
      </c>
      <c r="B110" s="129" t="str">
        <f t="array" ref="B110">IFERROR(INDEX('03.Muestra'!$C$8:$C$17,SMALL(IF("Página Web"='03.Muestra'!$D$8:$D$17,ROW('03.Muestra'!$C$8:$C$17)-MIN(ROW('03.Muestra'!$D$8:$D$17))+1,""),ROW()-106)),"")</f>
        <v/>
      </c>
      <c r="C110" s="129" t="str">
        <f t="array" ref="C110">IFERROR(INDEX('03.Muestra'!$F$8:$F$17,SMALL(IF("Página Web"='03.Muestra'!$D$8:$D$17,ROW('03.Muestra'!$F$8:$F$17)-MIN(ROW('03.Muestra'!$D$8:$D$17))+1,""),ROW()-106)),"")</f>
        <v/>
      </c>
      <c r="D110" s="103" t="str">
        <f t="shared" si="14"/>
        <v/>
      </c>
      <c r="E110" s="66" t="str">
        <f t="shared" si="15"/>
        <v/>
      </c>
      <c r="F110" s="22"/>
      <c r="G110" s="18"/>
      <c r="H110" s="18"/>
      <c r="I110" s="18"/>
      <c r="J110" s="18"/>
      <c r="K110" s="148"/>
      <c r="L110" s="18"/>
      <c r="M110" s="18"/>
      <c r="N110" s="18"/>
      <c r="O110" s="18"/>
      <c r="P110" s="18"/>
      <c r="Q110" s="18"/>
      <c r="R110" s="18"/>
      <c r="S110" s="18"/>
      <c r="T110" s="18"/>
      <c r="U110" s="18"/>
      <c r="V110" s="18"/>
      <c r="W110" s="18"/>
      <c r="X110" s="18"/>
      <c r="Y110" s="18"/>
      <c r="Z110" s="22"/>
      <c r="AA110" s="22"/>
      <c r="AB110" s="22"/>
      <c r="AC110" s="22"/>
      <c r="AD110" s="22"/>
      <c r="AE110" s="22"/>
      <c r="AF110" s="22"/>
      <c r="AG110" s="22"/>
      <c r="AH110" s="22"/>
      <c r="AI110" s="22"/>
    </row>
    <row r="111" spans="1:35" ht="12" customHeight="1">
      <c r="A111" s="98" t="str">
        <f t="array" ref="A111">IFERROR(INDEX('03.Muestra'!$B$8:$B$17,SMALL(IF("Página Web"='03.Muestra'!$D$8:$D$17,ROW('03.Muestra'!$B$8:$B$17)-MIN(ROW('03.Muestra'!$D$8:$D$17))+1,""),ROW()-106)),"")</f>
        <v/>
      </c>
      <c r="B111" s="129" t="str">
        <f t="array" ref="B111">IFERROR(INDEX('03.Muestra'!$C$8:$C$17,SMALL(IF("Página Web"='03.Muestra'!$D$8:$D$17,ROW('03.Muestra'!$C$8:$C$17)-MIN(ROW('03.Muestra'!$D$8:$D$17))+1,""),ROW()-106)),"")</f>
        <v/>
      </c>
      <c r="C111" s="129" t="str">
        <f t="array" ref="C111">IFERROR(INDEX('03.Muestra'!$F$8:$F$17,SMALL(IF("Página Web"='03.Muestra'!$D$8:$D$17,ROW('03.Muestra'!$F$8:$F$17)-MIN(ROW('03.Muestra'!$D$8:$D$17))+1,""),ROW()-106)),"")</f>
        <v/>
      </c>
      <c r="D111" s="103" t="str">
        <f t="shared" si="14"/>
        <v/>
      </c>
      <c r="E111" s="66" t="str">
        <f t="shared" si="15"/>
        <v/>
      </c>
      <c r="F111" s="22"/>
      <c r="G111" s="18"/>
      <c r="H111" s="18"/>
      <c r="I111" s="18"/>
      <c r="J111" s="18"/>
      <c r="K111" s="148"/>
      <c r="L111" s="18"/>
      <c r="M111" s="18"/>
      <c r="N111" s="18"/>
      <c r="O111" s="18"/>
      <c r="P111" s="18"/>
      <c r="Q111" s="18"/>
      <c r="R111" s="18"/>
      <c r="S111" s="18"/>
      <c r="T111" s="18"/>
      <c r="U111" s="18"/>
      <c r="V111" s="18"/>
      <c r="W111" s="18"/>
      <c r="X111" s="18"/>
      <c r="Y111" s="18"/>
      <c r="Z111" s="22"/>
      <c r="AA111" s="22"/>
      <c r="AB111" s="22"/>
      <c r="AC111" s="22"/>
      <c r="AD111" s="22"/>
      <c r="AE111" s="22"/>
      <c r="AF111" s="22"/>
      <c r="AG111" s="22"/>
      <c r="AH111" s="22"/>
      <c r="AI111" s="22"/>
    </row>
    <row r="112" spans="1:35" ht="12" customHeight="1">
      <c r="A112" s="98" t="str">
        <f t="array" ref="A112">IFERROR(INDEX('03.Muestra'!$B$8:$B$17,SMALL(IF("Página Web"='03.Muestra'!$D$8:$D$17,ROW('03.Muestra'!$B$8:$B$17)-MIN(ROW('03.Muestra'!$D$8:$D$17))+1,""),ROW()-106)),"")</f>
        <v/>
      </c>
      <c r="B112" s="129" t="str">
        <f t="array" ref="B112">IFERROR(INDEX('03.Muestra'!$C$8:$C$17,SMALL(IF("Página Web"='03.Muestra'!$D$8:$D$17,ROW('03.Muestra'!$C$8:$C$17)-MIN(ROW('03.Muestra'!$D$8:$D$17))+1,""),ROW()-106)),"")</f>
        <v/>
      </c>
      <c r="C112" s="129" t="str">
        <f t="array" ref="C112">IFERROR(INDEX('03.Muestra'!$F$8:$F$17,SMALL(IF("Página Web"='03.Muestra'!$D$8:$D$17,ROW('03.Muestra'!$F$8:$F$17)-MIN(ROW('03.Muestra'!$D$8:$D$17))+1,""),ROW()-106)),"")</f>
        <v/>
      </c>
      <c r="D112" s="103" t="str">
        <f t="shared" si="14"/>
        <v/>
      </c>
      <c r="E112" s="66" t="str">
        <f t="shared" si="15"/>
        <v/>
      </c>
      <c r="F112" s="22"/>
      <c r="G112" s="18"/>
      <c r="H112" s="18"/>
      <c r="I112" s="18"/>
      <c r="J112" s="18"/>
      <c r="K112" s="148"/>
      <c r="L112" s="18"/>
      <c r="M112" s="18"/>
      <c r="N112" s="18"/>
      <c r="O112" s="18"/>
      <c r="P112" s="18"/>
      <c r="Q112" s="18"/>
      <c r="R112" s="18"/>
      <c r="S112" s="18"/>
      <c r="T112" s="18"/>
      <c r="U112" s="18"/>
      <c r="V112" s="18"/>
      <c r="W112" s="18"/>
      <c r="X112" s="18"/>
      <c r="Y112" s="18"/>
      <c r="Z112" s="22"/>
      <c r="AA112" s="22"/>
      <c r="AB112" s="22"/>
      <c r="AC112" s="22"/>
      <c r="AD112" s="22"/>
      <c r="AE112" s="22"/>
      <c r="AF112" s="22"/>
      <c r="AG112" s="22"/>
      <c r="AH112" s="22"/>
      <c r="AI112" s="22"/>
    </row>
    <row r="113" spans="1:35" ht="12" customHeight="1">
      <c r="A113" s="98" t="str">
        <f t="array" ref="A113">IFERROR(INDEX('03.Muestra'!$B$8:$B$17,SMALL(IF("Página Web"='03.Muestra'!$D$8:$D$17,ROW('03.Muestra'!$B$8:$B$17)-MIN(ROW('03.Muestra'!$D$8:$D$17))+1,""),ROW()-106)),"")</f>
        <v/>
      </c>
      <c r="B113" s="129" t="str">
        <f t="array" ref="B113">IFERROR(INDEX('03.Muestra'!$C$8:$C$17,SMALL(IF("Página Web"='03.Muestra'!$D$8:$D$17,ROW('03.Muestra'!$C$8:$C$17)-MIN(ROW('03.Muestra'!$D$8:$D$17))+1,""),ROW()-106)),"")</f>
        <v/>
      </c>
      <c r="C113" s="129" t="str">
        <f t="array" ref="C113">IFERROR(INDEX('03.Muestra'!$F$8:$F$17,SMALL(IF("Página Web"='03.Muestra'!$D$8:$D$17,ROW('03.Muestra'!$F$8:$F$17)-MIN(ROW('03.Muestra'!$D$8:$D$17))+1,""),ROW()-106)),"")</f>
        <v/>
      </c>
      <c r="D113" s="103" t="str">
        <f t="shared" si="14"/>
        <v/>
      </c>
      <c r="E113" s="66" t="str">
        <f t="shared" si="15"/>
        <v/>
      </c>
      <c r="F113" s="18"/>
      <c r="G113" s="18"/>
      <c r="H113" s="18"/>
      <c r="I113" s="18"/>
      <c r="J113" s="18"/>
      <c r="K113" s="148"/>
      <c r="L113" s="18"/>
      <c r="M113" s="18"/>
      <c r="N113" s="18"/>
      <c r="O113" s="18"/>
      <c r="P113" s="18"/>
      <c r="Q113" s="18"/>
      <c r="R113" s="18"/>
      <c r="S113" s="18"/>
      <c r="T113" s="18"/>
      <c r="U113" s="18"/>
      <c r="V113" s="18"/>
      <c r="W113" s="18"/>
      <c r="X113" s="18"/>
      <c r="Y113" s="18"/>
      <c r="Z113" s="22"/>
      <c r="AA113" s="22"/>
      <c r="AB113" s="22"/>
      <c r="AC113" s="22"/>
      <c r="AD113" s="22"/>
      <c r="AE113" s="22"/>
      <c r="AF113" s="22"/>
      <c r="AG113" s="22"/>
      <c r="AH113" s="22"/>
      <c r="AI113" s="22"/>
    </row>
    <row r="114" spans="1:35" ht="12" customHeight="1">
      <c r="A114" s="98" t="str">
        <f t="array" ref="A114">IFERROR(INDEX('03.Muestra'!$B$8:$B$17,SMALL(IF("Página Web"='03.Muestra'!$D$8:$D$17,ROW('03.Muestra'!$B$8:$B$17)-MIN(ROW('03.Muestra'!$D$8:$D$17))+1,""),ROW()-106)),"")</f>
        <v/>
      </c>
      <c r="B114" s="129" t="str">
        <f t="array" ref="B114">IFERROR(INDEX('03.Muestra'!$C$8:$C$17,SMALL(IF("Página Web"='03.Muestra'!$D$8:$D$17,ROW('03.Muestra'!$C$8:$C$17)-MIN(ROW('03.Muestra'!$D$8:$D$17))+1,""),ROW()-106)),"")</f>
        <v/>
      </c>
      <c r="C114" s="129" t="str">
        <f t="array" ref="C114">IFERROR(INDEX('03.Muestra'!$F$8:$F$17,SMALL(IF("Página Web"='03.Muestra'!$D$8:$D$17,ROW('03.Muestra'!$F$8:$F$17)-MIN(ROW('03.Muestra'!$D$8:$D$17))+1,""),ROW()-106)),"")</f>
        <v/>
      </c>
      <c r="D114" s="103" t="str">
        <f t="shared" si="14"/>
        <v/>
      </c>
      <c r="E114" s="66" t="str">
        <f t="shared" si="15"/>
        <v/>
      </c>
      <c r="F114" s="18"/>
      <c r="G114" s="18"/>
      <c r="H114" s="18"/>
      <c r="I114" s="18"/>
      <c r="J114" s="18"/>
      <c r="K114" s="148"/>
      <c r="L114" s="18"/>
      <c r="M114" s="18"/>
      <c r="N114" s="18"/>
      <c r="O114" s="18"/>
      <c r="P114" s="18"/>
      <c r="Q114" s="18"/>
      <c r="R114" s="18"/>
      <c r="S114" s="18"/>
      <c r="T114" s="18"/>
      <c r="U114" s="18"/>
      <c r="V114" s="18"/>
      <c r="W114" s="18"/>
      <c r="X114" s="18"/>
      <c r="Y114" s="18"/>
      <c r="Z114" s="22"/>
      <c r="AA114" s="22"/>
      <c r="AB114" s="22"/>
      <c r="AC114" s="22"/>
      <c r="AD114" s="22"/>
      <c r="AE114" s="22"/>
      <c r="AF114" s="22"/>
      <c r="AG114" s="22"/>
      <c r="AH114" s="22"/>
      <c r="AI114" s="22"/>
    </row>
    <row r="115" spans="1:35" ht="12" customHeight="1">
      <c r="A115" s="98" t="str">
        <f t="array" ref="A115">IFERROR(INDEX('03.Muestra'!$B$8:$B$17,SMALL(IF("Página Web"='03.Muestra'!$D$8:$D$17,ROW('03.Muestra'!$B$8:$B$17)-MIN(ROW('03.Muestra'!$D$8:$D$17))+1,""),ROW()-106)),"")</f>
        <v/>
      </c>
      <c r="B115" s="129" t="str">
        <f t="array" ref="B115">IFERROR(INDEX('03.Muestra'!$C$8:$C$17,SMALL(IF("Página Web"='03.Muestra'!$D$8:$D$17,ROW('03.Muestra'!$C$8:$C$17)-MIN(ROW('03.Muestra'!$D$8:$D$17))+1,""),ROW()-106)),"")</f>
        <v/>
      </c>
      <c r="C115" s="129" t="str">
        <f t="array" ref="C115">IFERROR(INDEX('03.Muestra'!$F$8:$F$17,SMALL(IF("Página Web"='03.Muestra'!$D$8:$D$17,ROW('03.Muestra'!$F$8:$F$17)-MIN(ROW('03.Muestra'!$D$8:$D$17))+1,""),ROW()-106)),"")</f>
        <v/>
      </c>
      <c r="D115" s="103" t="str">
        <f t="shared" si="14"/>
        <v/>
      </c>
      <c r="E115" s="66" t="str">
        <f t="shared" si="15"/>
        <v/>
      </c>
      <c r="F115" s="18"/>
      <c r="G115" s="18"/>
      <c r="H115" s="18"/>
      <c r="I115" s="18"/>
      <c r="J115" s="18"/>
      <c r="K115" s="148"/>
      <c r="L115" s="18"/>
      <c r="M115" s="18"/>
      <c r="N115" s="18"/>
      <c r="O115" s="18"/>
      <c r="P115" s="18"/>
      <c r="Q115" s="18"/>
      <c r="R115" s="18"/>
      <c r="S115" s="18"/>
      <c r="T115" s="18"/>
      <c r="U115" s="18"/>
      <c r="V115" s="18"/>
      <c r="W115" s="18"/>
      <c r="X115" s="18"/>
      <c r="Y115" s="18"/>
      <c r="Z115" s="22"/>
      <c r="AA115" s="22"/>
      <c r="AB115" s="22"/>
      <c r="AC115" s="22"/>
      <c r="AD115" s="22"/>
      <c r="AE115" s="22"/>
      <c r="AF115" s="22"/>
      <c r="AG115" s="22"/>
      <c r="AH115" s="22"/>
      <c r="AI115" s="22"/>
    </row>
    <row r="116" spans="1:35" ht="12" customHeight="1">
      <c r="A116" s="98" t="str">
        <f t="array" ref="A116">IFERROR(INDEX('03.Muestra'!$B$8:$B$17,SMALL(IF("Página Web"='03.Muestra'!$D$8:$D$17,ROW('03.Muestra'!$B$8:$B$17)-MIN(ROW('03.Muestra'!$D$8:$D$17))+1,""),ROW()-106)),"")</f>
        <v/>
      </c>
      <c r="B116" s="129" t="str">
        <f t="array" ref="B116">IFERROR(INDEX('03.Muestra'!$C$8:$C$17,SMALL(IF("Página Web"='03.Muestra'!$D$8:$D$17,ROW('03.Muestra'!$C$8:$C$17)-MIN(ROW('03.Muestra'!$D$8:$D$17))+1,""),ROW()-106)),"")</f>
        <v/>
      </c>
      <c r="C116" s="129" t="str">
        <f t="array" ref="C116">IFERROR(INDEX('03.Muestra'!$F$8:$F$17,SMALL(IF("Página Web"='03.Muestra'!$D$8:$D$17,ROW('03.Muestra'!$F$8:$F$17)-MIN(ROW('03.Muestra'!$D$8:$D$17))+1,""),ROW()-106)),"")</f>
        <v/>
      </c>
      <c r="D116" s="103" t="str">
        <f t="shared" si="14"/>
        <v/>
      </c>
      <c r="E116" s="66" t="str">
        <f t="shared" si="15"/>
        <v/>
      </c>
      <c r="F116" s="18"/>
      <c r="G116" s="18"/>
      <c r="H116" s="18"/>
      <c r="I116" s="18"/>
      <c r="J116" s="18"/>
      <c r="K116" s="148"/>
      <c r="L116" s="18"/>
      <c r="M116" s="18"/>
      <c r="N116" s="18"/>
      <c r="O116" s="18"/>
      <c r="P116" s="18"/>
      <c r="Q116" s="18"/>
      <c r="R116" s="18"/>
      <c r="S116" s="18"/>
      <c r="T116" s="18"/>
      <c r="U116" s="18"/>
      <c r="V116" s="18"/>
      <c r="W116" s="18"/>
      <c r="X116" s="18"/>
      <c r="Y116" s="18"/>
      <c r="Z116" s="22"/>
      <c r="AA116" s="22"/>
      <c r="AB116" s="22"/>
      <c r="AC116" s="22"/>
      <c r="AD116" s="22"/>
      <c r="AE116" s="22"/>
      <c r="AF116" s="22"/>
      <c r="AG116" s="22"/>
      <c r="AH116" s="22"/>
      <c r="AI116" s="22"/>
    </row>
    <row r="117" spans="1:35" ht="12" customHeight="1">
      <c r="A117" s="63"/>
      <c r="B117" s="133"/>
      <c r="C117" s="133"/>
      <c r="D117" s="134"/>
      <c r="E117" s="66"/>
      <c r="F117" s="18"/>
      <c r="G117" s="18"/>
      <c r="H117" s="18"/>
      <c r="I117" s="18"/>
      <c r="J117" s="18"/>
      <c r="K117" s="148"/>
      <c r="L117" s="18"/>
      <c r="M117" s="18"/>
      <c r="N117" s="18"/>
      <c r="O117" s="18"/>
      <c r="P117" s="18"/>
      <c r="Q117" s="18"/>
      <c r="R117" s="18"/>
      <c r="S117" s="18"/>
      <c r="T117" s="18"/>
      <c r="U117" s="18"/>
      <c r="V117" s="18"/>
      <c r="W117" s="18"/>
      <c r="X117" s="18"/>
      <c r="Y117" s="18"/>
      <c r="Z117" s="22"/>
      <c r="AA117" s="22"/>
      <c r="AB117" s="22"/>
      <c r="AC117" s="22"/>
      <c r="AD117" s="22"/>
      <c r="AE117" s="22"/>
      <c r="AF117" s="22"/>
      <c r="AG117" s="22"/>
      <c r="AH117" s="22"/>
      <c r="AI117" s="22"/>
    </row>
    <row r="118" spans="1:35" ht="12" customHeight="1">
      <c r="A118" s="63"/>
      <c r="B118" s="133"/>
      <c r="C118" s="133"/>
      <c r="D118" s="134"/>
      <c r="E118" s="66"/>
      <c r="F118" s="18"/>
      <c r="G118" s="18"/>
      <c r="H118" s="18"/>
      <c r="I118" s="18"/>
      <c r="J118" s="18"/>
      <c r="K118" s="148"/>
      <c r="L118" s="18"/>
      <c r="M118" s="18"/>
      <c r="N118" s="18"/>
      <c r="O118" s="18"/>
      <c r="P118" s="18"/>
      <c r="Q118" s="18"/>
      <c r="R118" s="18"/>
      <c r="S118" s="18"/>
      <c r="T118" s="18"/>
      <c r="U118" s="18"/>
      <c r="V118" s="18"/>
      <c r="W118" s="18"/>
      <c r="X118" s="18"/>
      <c r="Y118" s="18"/>
      <c r="Z118" s="22"/>
      <c r="AA118" s="22"/>
      <c r="AB118" s="22"/>
      <c r="AC118" s="22"/>
      <c r="AD118" s="22"/>
      <c r="AE118" s="22"/>
      <c r="AF118" s="22"/>
      <c r="AG118" s="22"/>
      <c r="AH118" s="22"/>
      <c r="AI118" s="22"/>
    </row>
    <row r="119" spans="1:35" ht="12.75" customHeight="1">
      <c r="A119" s="111"/>
      <c r="B119" s="112"/>
      <c r="C119" s="111"/>
      <c r="D119" s="135"/>
      <c r="E119" s="66"/>
      <c r="F119" s="18"/>
      <c r="G119" s="18"/>
      <c r="H119" s="18"/>
      <c r="I119" s="18"/>
      <c r="J119" s="18"/>
      <c r="K119" s="148"/>
      <c r="L119" s="18"/>
      <c r="M119" s="18"/>
      <c r="N119" s="18"/>
      <c r="O119" s="18"/>
      <c r="P119" s="18"/>
      <c r="Q119" s="18"/>
      <c r="R119" s="18"/>
      <c r="S119" s="18"/>
      <c r="T119" s="18"/>
      <c r="U119" s="18"/>
      <c r="V119" s="18"/>
      <c r="W119" s="18"/>
      <c r="X119" s="18"/>
      <c r="Y119" s="18"/>
      <c r="Z119" s="22"/>
      <c r="AA119" s="22"/>
      <c r="AB119" s="22"/>
      <c r="AC119" s="22"/>
      <c r="AD119" s="22"/>
      <c r="AE119" s="22"/>
      <c r="AF119" s="22"/>
      <c r="AG119" s="22"/>
      <c r="AH119" s="22"/>
      <c r="AI119" s="22"/>
    </row>
    <row r="120" spans="1:35" ht="12" customHeight="1">
      <c r="A120" s="109"/>
      <c r="B120" s="109"/>
      <c r="C120" s="109"/>
      <c r="D120" s="136"/>
      <c r="E120" s="66"/>
      <c r="F120" s="109"/>
      <c r="G120" s="18"/>
      <c r="H120" s="18"/>
      <c r="I120" s="18"/>
      <c r="J120" s="18"/>
      <c r="K120" s="148"/>
      <c r="L120" s="18"/>
      <c r="M120" s="18"/>
      <c r="N120" s="18"/>
      <c r="O120" s="18"/>
      <c r="P120" s="18"/>
      <c r="Q120" s="18"/>
      <c r="R120" s="18"/>
      <c r="S120" s="18"/>
      <c r="T120" s="18"/>
      <c r="U120" s="18"/>
      <c r="V120" s="18"/>
      <c r="W120" s="18"/>
      <c r="X120" s="18"/>
      <c r="Y120" s="18"/>
      <c r="Z120" s="22"/>
      <c r="AA120" s="22"/>
      <c r="AB120" s="22"/>
      <c r="AC120" s="22"/>
      <c r="AD120" s="22"/>
      <c r="AE120" s="22"/>
      <c r="AF120" s="22"/>
      <c r="AG120" s="22"/>
      <c r="AH120" s="22"/>
      <c r="AI120" s="22"/>
    </row>
    <row r="121" spans="1:35" ht="12" customHeight="1">
      <c r="A121" s="22"/>
      <c r="B121" s="18"/>
      <c r="C121" s="18"/>
      <c r="D121" s="127"/>
      <c r="E121" s="66"/>
      <c r="F121" s="18"/>
      <c r="G121" s="18"/>
      <c r="H121" s="18"/>
      <c r="I121" s="18"/>
      <c r="J121" s="18"/>
      <c r="K121" s="148"/>
      <c r="L121" s="18"/>
      <c r="M121" s="18"/>
      <c r="N121" s="18"/>
      <c r="O121" s="18"/>
      <c r="P121" s="18"/>
      <c r="Q121" s="18"/>
      <c r="R121" s="18"/>
      <c r="S121" s="18"/>
      <c r="T121" s="18"/>
      <c r="U121" s="18"/>
      <c r="V121" s="18"/>
      <c r="W121" s="18"/>
      <c r="X121" s="18"/>
      <c r="Y121" s="18"/>
      <c r="Z121" s="22"/>
      <c r="AA121" s="22"/>
      <c r="AB121" s="22"/>
      <c r="AC121" s="22"/>
      <c r="AD121" s="22"/>
      <c r="AE121" s="22"/>
      <c r="AF121" s="22"/>
      <c r="AG121" s="22"/>
      <c r="AH121" s="22"/>
      <c r="AI121" s="22"/>
    </row>
    <row r="122" spans="1:35" ht="12" customHeight="1">
      <c r="A122" s="22"/>
      <c r="B122" s="18"/>
      <c r="C122" s="18"/>
      <c r="D122" s="127"/>
      <c r="E122" s="100"/>
      <c r="F122" s="18"/>
      <c r="G122" s="18"/>
      <c r="H122" s="18"/>
      <c r="I122" s="18"/>
      <c r="J122" s="18"/>
      <c r="K122" s="148"/>
      <c r="L122" s="18"/>
      <c r="M122" s="18"/>
      <c r="N122" s="18"/>
      <c r="O122" s="18"/>
      <c r="P122" s="18"/>
      <c r="Q122" s="18"/>
      <c r="R122" s="18"/>
      <c r="S122" s="18"/>
      <c r="T122" s="18"/>
      <c r="U122" s="18"/>
      <c r="V122" s="18"/>
      <c r="W122" s="18"/>
      <c r="X122" s="18"/>
      <c r="Y122" s="18"/>
      <c r="Z122" s="22"/>
      <c r="AA122" s="22"/>
      <c r="AB122" s="22"/>
      <c r="AC122" s="22"/>
      <c r="AD122" s="22"/>
      <c r="AE122" s="22"/>
      <c r="AF122" s="22"/>
      <c r="AG122" s="22"/>
      <c r="AH122" s="22"/>
      <c r="AI122" s="22"/>
    </row>
    <row r="123" spans="1:35" ht="32.25" customHeight="1">
      <c r="A123" s="94" t="s">
        <v>100</v>
      </c>
      <c r="B123" s="95" t="s">
        <v>86</v>
      </c>
      <c r="C123" s="96" t="s">
        <v>139</v>
      </c>
      <c r="D123" s="128" t="s">
        <v>106</v>
      </c>
      <c r="E123" s="114"/>
      <c r="F123" s="22"/>
      <c r="G123" s="22"/>
      <c r="H123" s="22"/>
      <c r="I123" s="22"/>
      <c r="J123" s="22"/>
      <c r="K123" s="148"/>
      <c r="L123" s="18"/>
      <c r="M123" s="18"/>
      <c r="N123" s="18"/>
      <c r="O123" s="18"/>
      <c r="P123" s="18"/>
      <c r="Q123" s="18"/>
      <c r="R123" s="18"/>
      <c r="S123" s="18"/>
      <c r="T123" s="18"/>
      <c r="U123" s="18"/>
      <c r="V123" s="18"/>
      <c r="W123" s="18"/>
      <c r="X123" s="18"/>
      <c r="Y123" s="18"/>
      <c r="Z123" s="22"/>
      <c r="AA123" s="22"/>
      <c r="AB123" s="22"/>
      <c r="AC123" s="22"/>
      <c r="AD123" s="22"/>
      <c r="AE123" s="22"/>
      <c r="AF123" s="22"/>
      <c r="AG123" s="22"/>
      <c r="AH123" s="22"/>
      <c r="AI123" s="22"/>
    </row>
    <row r="124" spans="1:35" ht="12" customHeight="1">
      <c r="A124" s="98">
        <f t="array" ref="A124">IFERROR(INDEX('03.Muestra'!$B$8:$B$17,SMALL(IF("Página Web"='03.Muestra'!$D$8:$D$17,ROW('03.Muestra'!$B$8:$B$17)-MIN(ROW('03.Muestra'!$D$8:$D$17))+1,""),ROW()-123)),"")</f>
        <v>1</v>
      </c>
      <c r="B124" s="129" t="str">
        <f t="array" ref="B124">IFERROR(INDEX('03.Muestra'!$C$8:$C$17,SMALL(IF("Página Web"='03.Muestra'!$D$8:$D$17,ROW('03.Muestra'!$C$8:$C$17)-MIN(ROW('03.Muestra'!$D$8:$D$17))+1,""),ROW()-123)),"")</f>
        <v>Home</v>
      </c>
      <c r="C124" s="130" t="str">
        <f t="array" ref="C124">IFERROR(INDEX('03.Muestra'!$F$8:$F$17,SMALL(IF("Página Web"='03.Muestra'!$D$8:$D$17,ROW('03.Muestra'!$F$8:$F$17)-MIN(ROW('03.Muestra'!$D$8:$D$17))+1,""),ROW()-123)),"")</f>
        <v>https://pigmentoayd.com/</v>
      </c>
      <c r="D124" s="103" t="str">
        <f t="shared" ref="D124:D133" si="16">IF(C124="","",$D$18)</f>
        <v>N/A</v>
      </c>
      <c r="E124" s="66" t="str">
        <f t="shared" ref="E124:E133" si="17">IF(D124&lt;&gt;"",IF(AND(B124&lt;&gt;"",C124&lt;&gt;""),"","ERR"),"")</f>
        <v/>
      </c>
      <c r="F124" s="104" t="s">
        <v>89</v>
      </c>
      <c r="G124" s="89" t="s">
        <v>98</v>
      </c>
      <c r="H124" s="84" t="s">
        <v>93</v>
      </c>
      <c r="I124" s="105" t="s">
        <v>91</v>
      </c>
      <c r="J124" s="106" t="s">
        <v>87</v>
      </c>
      <c r="K124" s="131" t="s">
        <v>97</v>
      </c>
      <c r="L124" s="18"/>
      <c r="M124" s="18"/>
      <c r="N124" s="18"/>
      <c r="O124" s="18"/>
      <c r="P124" s="18"/>
      <c r="Q124" s="18"/>
      <c r="R124" s="18"/>
      <c r="S124" s="18"/>
      <c r="T124" s="18"/>
      <c r="U124" s="18"/>
      <c r="V124" s="18"/>
      <c r="W124" s="18"/>
      <c r="X124" s="18"/>
      <c r="Y124" s="18"/>
      <c r="Z124" s="22"/>
      <c r="AA124" s="22"/>
      <c r="AB124" s="22"/>
      <c r="AC124" s="22"/>
      <c r="AD124" s="22"/>
      <c r="AE124" s="22"/>
      <c r="AF124" s="22"/>
      <c r="AG124" s="22"/>
      <c r="AH124" s="22"/>
      <c r="AI124" s="22"/>
    </row>
    <row r="125" spans="1:35" ht="12" customHeight="1">
      <c r="A125" s="98">
        <f t="array" ref="A125">IFERROR(INDEX('03.Muestra'!$B$8:$B$17,SMALL(IF("Página Web"='03.Muestra'!$D$8:$D$17,ROW('03.Muestra'!$B$8:$B$17)-MIN(ROW('03.Muestra'!$D$8:$D$17))+1,""),ROW()-123)),"")</f>
        <v>2</v>
      </c>
      <c r="B125" s="129" t="str">
        <f t="array" ref="B125">IFERROR(INDEX('03.Muestra'!$C$8:$C$17,SMALL(IF("Página Web"='03.Muestra'!$D$8:$D$17,ROW('03.Muestra'!$C$8:$C$17)-MIN(ROW('03.Muestra'!$D$8:$D$17))+1,""),ROW()-123)),"")</f>
        <v>Contacto</v>
      </c>
      <c r="C125" s="130" t="str">
        <f t="array" ref="C125">IFERROR(INDEX('03.Muestra'!$F$8:$F$17,SMALL(IF("Página Web"='03.Muestra'!$D$8:$D$17,ROW('03.Muestra'!$F$8:$F$17)-MIN(ROW('03.Muestra'!$D$8:$D$17))+1,""),ROW()-123)),"")</f>
        <v>https://pigmentoayd.com/contacto</v>
      </c>
      <c r="D125" s="103" t="str">
        <f t="shared" si="16"/>
        <v>N/A</v>
      </c>
      <c r="E125" s="66" t="str">
        <f t="shared" si="17"/>
        <v/>
      </c>
      <c r="F125" s="107">
        <f ca="1">COUNTIF($D124:INDIRECT("$D" &amp;  SUM(ROW()-1,'03.Muestra'!$D$20)-1),F124)</f>
        <v>0</v>
      </c>
      <c r="G125" s="107">
        <f ca="1">COUNTIF($D124:INDIRECT("$D" &amp;  SUM(ROW()-1,'03.Muestra'!$D$20)-1),G124)</f>
        <v>0</v>
      </c>
      <c r="H125" s="107">
        <f ca="1">COUNTIF($D124:INDIRECT("$D" &amp;  SUM(ROW()-1,'03.Muestra'!$D$20)-1),H124)</f>
        <v>3</v>
      </c>
      <c r="I125" s="107">
        <f ca="1">COUNTIF($D124:INDIRECT("$D" &amp;  SUM(ROW()-1,'03.Muestra'!$D$20)-1),I124)</f>
        <v>0</v>
      </c>
      <c r="J125" s="107">
        <f ca="1">COUNTIF($D124:INDIRECT("$D" &amp;  SUM(ROW()-1,'03.Muestra'!$D$20)-1),J124)</f>
        <v>0</v>
      </c>
      <c r="K125" s="132">
        <f ca="1">IF(COUNTIF('03.Muestra'!$D$8:$D$17,"Página Web")=0,0,COUNTBLANK($D124:INDIRECT("$D" &amp;  SUM(ROW()-1,COUNTIF('03.Muestra'!$D$8:$D$17,"Página Web"))-1)))</f>
        <v>0</v>
      </c>
      <c r="L125" s="18"/>
      <c r="M125" s="18"/>
      <c r="N125" s="18"/>
      <c r="O125" s="18"/>
      <c r="P125" s="18"/>
      <c r="Q125" s="18"/>
      <c r="R125" s="18"/>
      <c r="S125" s="18"/>
      <c r="T125" s="18"/>
      <c r="U125" s="18"/>
      <c r="V125" s="18"/>
      <c r="W125" s="18"/>
      <c r="X125" s="18"/>
      <c r="Y125" s="18"/>
      <c r="Z125" s="22"/>
      <c r="AA125" s="22"/>
      <c r="AB125" s="22"/>
      <c r="AC125" s="22"/>
      <c r="AD125" s="22"/>
      <c r="AE125" s="22"/>
      <c r="AF125" s="22"/>
      <c r="AG125" s="22"/>
      <c r="AH125" s="22"/>
      <c r="AI125" s="22"/>
    </row>
    <row r="126" spans="1:35" ht="12" customHeight="1">
      <c r="A126" s="98">
        <f t="array" ref="A126">IFERROR(INDEX('03.Muestra'!$B$8:$B$17,SMALL(IF("Página Web"='03.Muestra'!$D$8:$D$17,ROW('03.Muestra'!$B$8:$B$17)-MIN(ROW('03.Muestra'!$D$8:$D$17))+1,""),ROW()-123)),"")</f>
        <v>3</v>
      </c>
      <c r="B126" s="129" t="str">
        <f t="array" ref="B126">IFERROR(INDEX('03.Muestra'!$C$8:$C$17,SMALL(IF("Página Web"='03.Muestra'!$D$8:$D$17,ROW('03.Muestra'!$C$8:$C$17)-MIN(ROW('03.Muestra'!$D$8:$D$17))+1,""),ROW()-123)),"")</f>
        <v>Servicios</v>
      </c>
      <c r="C126" s="130" t="str">
        <f t="array" ref="C126">IFERROR(INDEX('03.Muestra'!$F$8:$F$17,SMALL(IF("Página Web"='03.Muestra'!$D$8:$D$17,ROW('03.Muestra'!$F$8:$F$17)-MIN(ROW('03.Muestra'!$D$8:$D$17))+1,""),ROW()-123)),"")</f>
        <v>https://pigmentoayd.com/servicios</v>
      </c>
      <c r="D126" s="103" t="str">
        <f t="shared" si="16"/>
        <v>N/A</v>
      </c>
      <c r="E126" s="66" t="str">
        <f t="shared" si="17"/>
        <v/>
      </c>
      <c r="F126" s="22"/>
      <c r="G126" s="18"/>
      <c r="H126" s="18"/>
      <c r="I126" s="18"/>
      <c r="J126" s="18"/>
      <c r="K126" s="148"/>
      <c r="L126" s="18"/>
      <c r="M126" s="18"/>
      <c r="N126" s="18"/>
      <c r="O126" s="18"/>
      <c r="P126" s="18"/>
      <c r="Q126" s="18"/>
      <c r="R126" s="18"/>
      <c r="S126" s="18"/>
      <c r="T126" s="18"/>
      <c r="U126" s="18"/>
      <c r="V126" s="18"/>
      <c r="W126" s="18"/>
      <c r="X126" s="18"/>
      <c r="Y126" s="18"/>
      <c r="Z126" s="22"/>
      <c r="AA126" s="22"/>
      <c r="AB126" s="22"/>
      <c r="AC126" s="22"/>
      <c r="AD126" s="22"/>
      <c r="AE126" s="22"/>
      <c r="AF126" s="22"/>
      <c r="AG126" s="22"/>
      <c r="AH126" s="22"/>
      <c r="AI126" s="22"/>
    </row>
    <row r="127" spans="1:35" ht="12" customHeight="1">
      <c r="A127" s="98" t="str">
        <f t="array" ref="A127">IFERROR(INDEX('03.Muestra'!$B$8:$B$17,SMALL(IF("Página Web"='03.Muestra'!$D$8:$D$17,ROW('03.Muestra'!$B$8:$B$17)-MIN(ROW('03.Muestra'!$D$8:$D$17))+1,""),ROW()-123)),"")</f>
        <v/>
      </c>
      <c r="B127" s="129" t="str">
        <f t="array" ref="B127">IFERROR(INDEX('03.Muestra'!$C$8:$C$17,SMALL(IF("Página Web"='03.Muestra'!$D$8:$D$17,ROW('03.Muestra'!$C$8:$C$17)-MIN(ROW('03.Muestra'!$D$8:$D$17))+1,""),ROW()-123)),"")</f>
        <v/>
      </c>
      <c r="C127" s="129" t="str">
        <f t="array" ref="C127">IFERROR(INDEX('03.Muestra'!$F$8:$F$17,SMALL(IF("Página Web"='03.Muestra'!$D$8:$D$17,ROW('03.Muestra'!$F$8:$F$17)-MIN(ROW('03.Muestra'!$D$8:$D$17))+1,""),ROW()-123)),"")</f>
        <v/>
      </c>
      <c r="D127" s="103" t="str">
        <f t="shared" si="16"/>
        <v/>
      </c>
      <c r="E127" s="66" t="str">
        <f t="shared" si="17"/>
        <v/>
      </c>
      <c r="F127" s="22"/>
      <c r="G127" s="18"/>
      <c r="H127" s="18"/>
      <c r="I127" s="18"/>
      <c r="J127" s="18"/>
      <c r="K127" s="148"/>
      <c r="L127" s="18"/>
      <c r="M127" s="18"/>
      <c r="N127" s="18"/>
      <c r="O127" s="18"/>
      <c r="P127" s="18"/>
      <c r="Q127" s="18"/>
      <c r="R127" s="18"/>
      <c r="S127" s="18"/>
      <c r="T127" s="18"/>
      <c r="U127" s="18"/>
      <c r="V127" s="18"/>
      <c r="W127" s="18"/>
      <c r="X127" s="18"/>
      <c r="Y127" s="18"/>
      <c r="Z127" s="22"/>
      <c r="AA127" s="22"/>
      <c r="AB127" s="22"/>
      <c r="AC127" s="22"/>
      <c r="AD127" s="22"/>
      <c r="AE127" s="22"/>
      <c r="AF127" s="22"/>
      <c r="AG127" s="22"/>
      <c r="AH127" s="22"/>
      <c r="AI127" s="22"/>
    </row>
    <row r="128" spans="1:35" ht="12" customHeight="1">
      <c r="A128" s="98" t="str">
        <f t="array" ref="A128">IFERROR(INDEX('03.Muestra'!$B$8:$B$17,SMALL(IF("Página Web"='03.Muestra'!$D$8:$D$17,ROW('03.Muestra'!$B$8:$B$17)-MIN(ROW('03.Muestra'!$D$8:$D$17))+1,""),ROW()-123)),"")</f>
        <v/>
      </c>
      <c r="B128" s="129" t="str">
        <f t="array" ref="B128">IFERROR(INDEX('03.Muestra'!$C$8:$C$17,SMALL(IF("Página Web"='03.Muestra'!$D$8:$D$17,ROW('03.Muestra'!$C$8:$C$17)-MIN(ROW('03.Muestra'!$D$8:$D$17))+1,""),ROW()-123)),"")</f>
        <v/>
      </c>
      <c r="C128" s="129" t="str">
        <f t="array" ref="C128">IFERROR(INDEX('03.Muestra'!$F$8:$F$17,SMALL(IF("Página Web"='03.Muestra'!$D$8:$D$17,ROW('03.Muestra'!$F$8:$F$17)-MIN(ROW('03.Muestra'!$D$8:$D$17))+1,""),ROW()-123)),"")</f>
        <v/>
      </c>
      <c r="D128" s="103" t="str">
        <f t="shared" si="16"/>
        <v/>
      </c>
      <c r="E128" s="66" t="str">
        <f t="shared" si="17"/>
        <v/>
      </c>
      <c r="F128" s="22"/>
      <c r="G128" s="18"/>
      <c r="H128" s="18"/>
      <c r="I128" s="18"/>
      <c r="J128" s="18"/>
      <c r="K128" s="148"/>
      <c r="L128" s="18"/>
      <c r="M128" s="18"/>
      <c r="N128" s="18"/>
      <c r="O128" s="18"/>
      <c r="P128" s="18"/>
      <c r="Q128" s="18"/>
      <c r="R128" s="18"/>
      <c r="S128" s="18"/>
      <c r="T128" s="18"/>
      <c r="U128" s="18"/>
      <c r="V128" s="18"/>
      <c r="W128" s="18"/>
      <c r="X128" s="18"/>
      <c r="Y128" s="18"/>
      <c r="Z128" s="22"/>
      <c r="AA128" s="22"/>
      <c r="AB128" s="22"/>
      <c r="AC128" s="22"/>
      <c r="AD128" s="22"/>
      <c r="AE128" s="22"/>
      <c r="AF128" s="22"/>
      <c r="AG128" s="22"/>
      <c r="AH128" s="22"/>
      <c r="AI128" s="22"/>
    </row>
    <row r="129" spans="1:35" ht="12" customHeight="1">
      <c r="A129" s="98" t="str">
        <f t="array" ref="A129">IFERROR(INDEX('03.Muestra'!$B$8:$B$17,SMALL(IF("Página Web"='03.Muestra'!$D$8:$D$17,ROW('03.Muestra'!$B$8:$B$17)-MIN(ROW('03.Muestra'!$D$8:$D$17))+1,""),ROW()-123)),"")</f>
        <v/>
      </c>
      <c r="B129" s="129" t="str">
        <f t="array" ref="B129">IFERROR(INDEX('03.Muestra'!$C$8:$C$17,SMALL(IF("Página Web"='03.Muestra'!$D$8:$D$17,ROW('03.Muestra'!$C$8:$C$17)-MIN(ROW('03.Muestra'!$D$8:$D$17))+1,""),ROW()-123)),"")</f>
        <v/>
      </c>
      <c r="C129" s="129" t="str">
        <f t="array" ref="C129">IFERROR(INDEX('03.Muestra'!$F$8:$F$17,SMALL(IF("Página Web"='03.Muestra'!$D$8:$D$17,ROW('03.Muestra'!$F$8:$F$17)-MIN(ROW('03.Muestra'!$D$8:$D$17))+1,""),ROW()-123)),"")</f>
        <v/>
      </c>
      <c r="D129" s="103" t="str">
        <f t="shared" si="16"/>
        <v/>
      </c>
      <c r="E129" s="66" t="str">
        <f t="shared" si="17"/>
        <v/>
      </c>
      <c r="F129" s="22"/>
      <c r="G129" s="18"/>
      <c r="H129" s="18"/>
      <c r="I129" s="18"/>
      <c r="J129" s="18"/>
      <c r="K129" s="148"/>
      <c r="L129" s="18"/>
      <c r="M129" s="18"/>
      <c r="N129" s="18"/>
      <c r="O129" s="18"/>
      <c r="P129" s="18"/>
      <c r="Q129" s="18"/>
      <c r="R129" s="18"/>
      <c r="S129" s="18"/>
      <c r="T129" s="18"/>
      <c r="U129" s="18"/>
      <c r="V129" s="18"/>
      <c r="W129" s="18"/>
      <c r="X129" s="18"/>
      <c r="Y129" s="18"/>
      <c r="Z129" s="22"/>
      <c r="AA129" s="22"/>
      <c r="AB129" s="22"/>
      <c r="AC129" s="22"/>
      <c r="AD129" s="22"/>
      <c r="AE129" s="22"/>
      <c r="AF129" s="22"/>
      <c r="AG129" s="22"/>
      <c r="AH129" s="22"/>
      <c r="AI129" s="22"/>
    </row>
    <row r="130" spans="1:35" ht="12" customHeight="1">
      <c r="A130" s="98" t="str">
        <f t="array" ref="A130">IFERROR(INDEX('03.Muestra'!$B$8:$B$17,SMALL(IF("Página Web"='03.Muestra'!$D$8:$D$17,ROW('03.Muestra'!$B$8:$B$17)-MIN(ROW('03.Muestra'!$D$8:$D$17))+1,""),ROW()-123)),"")</f>
        <v/>
      </c>
      <c r="B130" s="129" t="str">
        <f t="array" ref="B130">IFERROR(INDEX('03.Muestra'!$C$8:$C$17,SMALL(IF("Página Web"='03.Muestra'!$D$8:$D$17,ROW('03.Muestra'!$C$8:$C$17)-MIN(ROW('03.Muestra'!$D$8:$D$17))+1,""),ROW()-123)),"")</f>
        <v/>
      </c>
      <c r="C130" s="129" t="str">
        <f t="array" ref="C130">IFERROR(INDEX('03.Muestra'!$F$8:$F$17,SMALL(IF("Página Web"='03.Muestra'!$D$8:$D$17,ROW('03.Muestra'!$F$8:$F$17)-MIN(ROW('03.Muestra'!$D$8:$D$17))+1,""),ROW()-123)),"")</f>
        <v/>
      </c>
      <c r="D130" s="103" t="str">
        <f t="shared" si="16"/>
        <v/>
      </c>
      <c r="E130" s="66" t="str">
        <f t="shared" si="17"/>
        <v/>
      </c>
      <c r="F130" s="18"/>
      <c r="G130" s="18"/>
      <c r="H130" s="18"/>
      <c r="I130" s="18"/>
      <c r="J130" s="18"/>
      <c r="K130" s="148"/>
      <c r="L130" s="18"/>
      <c r="M130" s="18"/>
      <c r="N130" s="18"/>
      <c r="O130" s="18"/>
      <c r="P130" s="18"/>
      <c r="Q130" s="18"/>
      <c r="R130" s="18"/>
      <c r="S130" s="18"/>
      <c r="T130" s="18"/>
      <c r="U130" s="18"/>
      <c r="V130" s="18"/>
      <c r="W130" s="18"/>
      <c r="X130" s="18"/>
      <c r="Y130" s="18"/>
      <c r="Z130" s="22"/>
      <c r="AA130" s="22"/>
      <c r="AB130" s="22"/>
      <c r="AC130" s="22"/>
      <c r="AD130" s="22"/>
      <c r="AE130" s="22"/>
      <c r="AF130" s="22"/>
      <c r="AG130" s="22"/>
      <c r="AH130" s="22"/>
      <c r="AI130" s="22"/>
    </row>
    <row r="131" spans="1:35" ht="12" customHeight="1">
      <c r="A131" s="98" t="str">
        <f t="array" ref="A131">IFERROR(INDEX('03.Muestra'!$B$8:$B$17,SMALL(IF("Página Web"='03.Muestra'!$D$8:$D$17,ROW('03.Muestra'!$B$8:$B$17)-MIN(ROW('03.Muestra'!$D$8:$D$17))+1,""),ROW()-123)),"")</f>
        <v/>
      </c>
      <c r="B131" s="129" t="str">
        <f t="array" ref="B131">IFERROR(INDEX('03.Muestra'!$C$8:$C$17,SMALL(IF("Página Web"='03.Muestra'!$D$8:$D$17,ROW('03.Muestra'!$C$8:$C$17)-MIN(ROW('03.Muestra'!$D$8:$D$17))+1,""),ROW()-123)),"")</f>
        <v/>
      </c>
      <c r="C131" s="129" t="str">
        <f t="array" ref="C131">IFERROR(INDEX('03.Muestra'!$F$8:$F$17,SMALL(IF("Página Web"='03.Muestra'!$D$8:$D$17,ROW('03.Muestra'!$F$8:$F$17)-MIN(ROW('03.Muestra'!$D$8:$D$17))+1,""),ROW()-123)),"")</f>
        <v/>
      </c>
      <c r="D131" s="103" t="str">
        <f t="shared" si="16"/>
        <v/>
      </c>
      <c r="E131" s="66" t="str">
        <f t="shared" si="17"/>
        <v/>
      </c>
      <c r="F131" s="18"/>
      <c r="G131" s="18"/>
      <c r="H131" s="18"/>
      <c r="I131" s="18"/>
      <c r="J131" s="18"/>
      <c r="K131" s="148"/>
      <c r="L131" s="18"/>
      <c r="M131" s="18"/>
      <c r="N131" s="18"/>
      <c r="O131" s="18"/>
      <c r="P131" s="18"/>
      <c r="Q131" s="18"/>
      <c r="R131" s="18"/>
      <c r="S131" s="18"/>
      <c r="T131" s="18"/>
      <c r="U131" s="18"/>
      <c r="V131" s="18"/>
      <c r="W131" s="18"/>
      <c r="X131" s="18"/>
      <c r="Y131" s="18"/>
      <c r="Z131" s="22"/>
      <c r="AA131" s="22"/>
      <c r="AB131" s="22"/>
      <c r="AC131" s="22"/>
      <c r="AD131" s="22"/>
      <c r="AE131" s="22"/>
      <c r="AF131" s="22"/>
      <c r="AG131" s="22"/>
      <c r="AH131" s="22"/>
      <c r="AI131" s="22"/>
    </row>
    <row r="132" spans="1:35" ht="12" customHeight="1">
      <c r="A132" s="98" t="str">
        <f t="array" ref="A132">IFERROR(INDEX('03.Muestra'!$B$8:$B$17,SMALL(IF("Página Web"='03.Muestra'!$D$8:$D$17,ROW('03.Muestra'!$B$8:$B$17)-MIN(ROW('03.Muestra'!$D$8:$D$17))+1,""),ROW()-123)),"")</f>
        <v/>
      </c>
      <c r="B132" s="129" t="str">
        <f t="array" ref="B132">IFERROR(INDEX('03.Muestra'!$C$8:$C$17,SMALL(IF("Página Web"='03.Muestra'!$D$8:$D$17,ROW('03.Muestra'!$C$8:$C$17)-MIN(ROW('03.Muestra'!$D$8:$D$17))+1,""),ROW()-123)),"")</f>
        <v/>
      </c>
      <c r="C132" s="129" t="str">
        <f t="array" ref="C132">IFERROR(INDEX('03.Muestra'!$F$8:$F$17,SMALL(IF("Página Web"='03.Muestra'!$D$8:$D$17,ROW('03.Muestra'!$F$8:$F$17)-MIN(ROW('03.Muestra'!$D$8:$D$17))+1,""),ROW()-123)),"")</f>
        <v/>
      </c>
      <c r="D132" s="103" t="str">
        <f t="shared" si="16"/>
        <v/>
      </c>
      <c r="E132" s="66" t="str">
        <f t="shared" si="17"/>
        <v/>
      </c>
      <c r="F132" s="18"/>
      <c r="G132" s="18"/>
      <c r="H132" s="18"/>
      <c r="I132" s="18"/>
      <c r="J132" s="18"/>
      <c r="K132" s="148"/>
      <c r="L132" s="18"/>
      <c r="M132" s="18"/>
      <c r="N132" s="18"/>
      <c r="O132" s="18"/>
      <c r="P132" s="18"/>
      <c r="Q132" s="18"/>
      <c r="R132" s="18"/>
      <c r="S132" s="18"/>
      <c r="T132" s="18"/>
      <c r="U132" s="18"/>
      <c r="V132" s="18"/>
      <c r="W132" s="18"/>
      <c r="X132" s="18"/>
      <c r="Y132" s="18"/>
      <c r="Z132" s="22"/>
      <c r="AA132" s="22"/>
      <c r="AB132" s="22"/>
      <c r="AC132" s="22"/>
      <c r="AD132" s="22"/>
      <c r="AE132" s="22"/>
      <c r="AF132" s="22"/>
      <c r="AG132" s="22"/>
      <c r="AH132" s="22"/>
      <c r="AI132" s="22"/>
    </row>
    <row r="133" spans="1:35" ht="12" customHeight="1">
      <c r="A133" s="98" t="str">
        <f t="array" ref="A133">IFERROR(INDEX('03.Muestra'!$B$8:$B$17,SMALL(IF("Página Web"='03.Muestra'!$D$8:$D$17,ROW('03.Muestra'!$B$8:$B$17)-MIN(ROW('03.Muestra'!$D$8:$D$17))+1,""),ROW()-123)),"")</f>
        <v/>
      </c>
      <c r="B133" s="129" t="str">
        <f t="array" ref="B133">IFERROR(INDEX('03.Muestra'!$C$8:$C$17,SMALL(IF("Página Web"='03.Muestra'!$D$8:$D$17,ROW('03.Muestra'!$C$8:$C$17)-MIN(ROW('03.Muestra'!$D$8:$D$17))+1,""),ROW()-123)),"")</f>
        <v/>
      </c>
      <c r="C133" s="129" t="str">
        <f t="array" ref="C133">IFERROR(INDEX('03.Muestra'!$F$8:$F$17,SMALL(IF("Página Web"='03.Muestra'!$D$8:$D$17,ROW('03.Muestra'!$F$8:$F$17)-MIN(ROW('03.Muestra'!$D$8:$D$17))+1,""),ROW()-123)),"")</f>
        <v/>
      </c>
      <c r="D133" s="103" t="str">
        <f t="shared" si="16"/>
        <v/>
      </c>
      <c r="E133" s="66" t="str">
        <f t="shared" si="17"/>
        <v/>
      </c>
      <c r="F133" s="18"/>
      <c r="G133" s="18"/>
      <c r="H133" s="18"/>
      <c r="I133" s="18"/>
      <c r="J133" s="18"/>
      <c r="K133" s="148"/>
      <c r="L133" s="18"/>
      <c r="M133" s="18"/>
      <c r="N133" s="18"/>
      <c r="O133" s="18"/>
      <c r="P133" s="18"/>
      <c r="Q133" s="18"/>
      <c r="R133" s="18"/>
      <c r="S133" s="18"/>
      <c r="T133" s="18"/>
      <c r="U133" s="18"/>
      <c r="V133" s="18"/>
      <c r="W133" s="18"/>
      <c r="X133" s="18"/>
      <c r="Y133" s="18"/>
      <c r="Z133" s="22"/>
      <c r="AA133" s="22"/>
      <c r="AB133" s="22"/>
      <c r="AC133" s="22"/>
      <c r="AD133" s="22"/>
      <c r="AE133" s="22"/>
      <c r="AF133" s="22"/>
      <c r="AG133" s="22"/>
      <c r="AH133" s="22"/>
      <c r="AI133" s="22"/>
    </row>
    <row r="134" spans="1:35" ht="12" customHeight="1">
      <c r="A134" s="63"/>
      <c r="B134" s="133"/>
      <c r="C134" s="133"/>
      <c r="D134" s="134"/>
      <c r="E134" s="66"/>
      <c r="F134" s="18"/>
      <c r="G134" s="18"/>
      <c r="H134" s="18"/>
      <c r="I134" s="18"/>
      <c r="J134" s="18"/>
      <c r="K134" s="148"/>
      <c r="L134" s="18"/>
      <c r="M134" s="18"/>
      <c r="N134" s="18"/>
      <c r="O134" s="18"/>
      <c r="P134" s="18"/>
      <c r="Q134" s="18"/>
      <c r="R134" s="18"/>
      <c r="S134" s="18"/>
      <c r="T134" s="18"/>
      <c r="U134" s="18"/>
      <c r="V134" s="18"/>
      <c r="W134" s="18"/>
      <c r="X134" s="18"/>
      <c r="Y134" s="18"/>
      <c r="Z134" s="22"/>
      <c r="AA134" s="22"/>
      <c r="AB134" s="22"/>
      <c r="AC134" s="22"/>
      <c r="AD134" s="22"/>
      <c r="AE134" s="22"/>
      <c r="AF134" s="22"/>
      <c r="AG134" s="22"/>
      <c r="AH134" s="22"/>
      <c r="AI134" s="22"/>
    </row>
    <row r="135" spans="1:35" ht="12" customHeight="1">
      <c r="A135" s="63"/>
      <c r="B135" s="133"/>
      <c r="C135" s="133"/>
      <c r="D135" s="134"/>
      <c r="E135" s="66"/>
      <c r="F135" s="18"/>
      <c r="G135" s="18"/>
      <c r="H135" s="18"/>
      <c r="I135" s="18"/>
      <c r="J135" s="18"/>
      <c r="K135" s="148"/>
      <c r="L135" s="18"/>
      <c r="M135" s="18"/>
      <c r="N135" s="18"/>
      <c r="O135" s="18"/>
      <c r="P135" s="18"/>
      <c r="Q135" s="18"/>
      <c r="R135" s="18"/>
      <c r="S135" s="18"/>
      <c r="T135" s="18"/>
      <c r="U135" s="18"/>
      <c r="V135" s="18"/>
      <c r="W135" s="18"/>
      <c r="X135" s="18"/>
      <c r="Y135" s="18"/>
      <c r="Z135" s="22"/>
      <c r="AA135" s="22"/>
      <c r="AB135" s="22"/>
      <c r="AC135" s="22"/>
      <c r="AD135" s="22"/>
      <c r="AE135" s="22"/>
      <c r="AF135" s="22"/>
      <c r="AG135" s="22"/>
      <c r="AH135" s="22"/>
      <c r="AI135" s="22"/>
    </row>
    <row r="136" spans="1:35" ht="12.75" customHeight="1">
      <c r="A136" s="111"/>
      <c r="B136" s="112"/>
      <c r="C136" s="111"/>
      <c r="D136" s="135"/>
      <c r="E136" s="66"/>
      <c r="F136" s="18"/>
      <c r="G136" s="18"/>
      <c r="H136" s="18"/>
      <c r="I136" s="18"/>
      <c r="J136" s="18"/>
      <c r="K136" s="148"/>
      <c r="L136" s="18"/>
      <c r="M136" s="18"/>
      <c r="N136" s="18"/>
      <c r="O136" s="18"/>
      <c r="P136" s="18"/>
      <c r="Q136" s="18"/>
      <c r="R136" s="18"/>
      <c r="S136" s="18"/>
      <c r="T136" s="18"/>
      <c r="U136" s="18"/>
      <c r="V136" s="18"/>
      <c r="W136" s="18"/>
      <c r="X136" s="18"/>
      <c r="Y136" s="18"/>
      <c r="Z136" s="22"/>
      <c r="AA136" s="22"/>
      <c r="AB136" s="22"/>
      <c r="AC136" s="22"/>
      <c r="AD136" s="22"/>
      <c r="AE136" s="22"/>
      <c r="AF136" s="22"/>
      <c r="AG136" s="22"/>
      <c r="AH136" s="22"/>
      <c r="AI136" s="22"/>
    </row>
    <row r="137" spans="1:35" ht="12" customHeight="1">
      <c r="A137" s="109"/>
      <c r="B137" s="109"/>
      <c r="C137" s="109"/>
      <c r="D137" s="136"/>
      <c r="E137" s="66"/>
      <c r="F137" s="109"/>
      <c r="G137" s="18"/>
      <c r="H137" s="18"/>
      <c r="I137" s="18"/>
      <c r="J137" s="18"/>
      <c r="K137" s="148"/>
      <c r="L137" s="18"/>
      <c r="M137" s="18"/>
      <c r="N137" s="18"/>
      <c r="O137" s="18"/>
      <c r="P137" s="18"/>
      <c r="Q137" s="18"/>
      <c r="R137" s="18"/>
      <c r="S137" s="18"/>
      <c r="T137" s="18"/>
      <c r="U137" s="18"/>
      <c r="V137" s="18"/>
      <c r="W137" s="18"/>
      <c r="X137" s="18"/>
      <c r="Y137" s="18"/>
      <c r="Z137" s="22"/>
      <c r="AA137" s="22"/>
      <c r="AB137" s="22"/>
      <c r="AC137" s="22"/>
      <c r="AD137" s="22"/>
      <c r="AE137" s="22"/>
      <c r="AF137" s="22"/>
      <c r="AG137" s="22"/>
      <c r="AH137" s="22"/>
      <c r="AI137" s="22"/>
    </row>
    <row r="138" spans="1:35" ht="12" customHeight="1">
      <c r="A138" s="22"/>
      <c r="B138" s="18"/>
      <c r="C138" s="18"/>
      <c r="D138" s="127"/>
      <c r="E138" s="66"/>
      <c r="F138" s="18"/>
      <c r="G138" s="18"/>
      <c r="H138" s="18"/>
      <c r="I138" s="18"/>
      <c r="J138" s="18"/>
      <c r="K138" s="148"/>
      <c r="L138" s="18"/>
      <c r="M138" s="18"/>
      <c r="N138" s="18"/>
      <c r="O138" s="18"/>
      <c r="P138" s="18"/>
      <c r="Q138" s="18"/>
      <c r="R138" s="18"/>
      <c r="S138" s="18"/>
      <c r="T138" s="18"/>
      <c r="U138" s="18"/>
      <c r="V138" s="18"/>
      <c r="W138" s="18"/>
      <c r="X138" s="18"/>
      <c r="Y138" s="18"/>
      <c r="Z138" s="22"/>
      <c r="AA138" s="22"/>
      <c r="AB138" s="22"/>
      <c r="AC138" s="22"/>
      <c r="AD138" s="22"/>
      <c r="AE138" s="22"/>
      <c r="AF138" s="22"/>
      <c r="AG138" s="22"/>
      <c r="AH138" s="22"/>
      <c r="AI138" s="22"/>
    </row>
    <row r="139" spans="1:35" ht="12" customHeight="1">
      <c r="A139" s="22"/>
      <c r="B139" s="18"/>
      <c r="C139" s="18"/>
      <c r="D139" s="127"/>
      <c r="E139" s="100"/>
      <c r="F139" s="18"/>
      <c r="G139" s="18"/>
      <c r="H139" s="18"/>
      <c r="I139" s="18"/>
      <c r="J139" s="18"/>
      <c r="K139" s="148"/>
      <c r="L139" s="18"/>
      <c r="M139" s="18"/>
      <c r="N139" s="18"/>
      <c r="O139" s="18"/>
      <c r="P139" s="18"/>
      <c r="Q139" s="18"/>
      <c r="R139" s="18"/>
      <c r="S139" s="18"/>
      <c r="T139" s="18"/>
      <c r="U139" s="18"/>
      <c r="V139" s="18"/>
      <c r="W139" s="18"/>
      <c r="X139" s="18"/>
      <c r="Y139" s="18"/>
      <c r="Z139" s="22"/>
      <c r="AA139" s="22"/>
      <c r="AB139" s="22"/>
      <c r="AC139" s="22"/>
      <c r="AD139" s="22"/>
      <c r="AE139" s="22"/>
      <c r="AF139" s="22"/>
      <c r="AG139" s="22"/>
      <c r="AH139" s="22"/>
      <c r="AI139" s="22"/>
    </row>
    <row r="140" spans="1:35" ht="32.25" customHeight="1">
      <c r="A140" s="94" t="s">
        <v>100</v>
      </c>
      <c r="B140" s="95" t="s">
        <v>86</v>
      </c>
      <c r="C140" s="96" t="s">
        <v>140</v>
      </c>
      <c r="D140" s="128" t="s">
        <v>106</v>
      </c>
      <c r="E140" s="114"/>
      <c r="F140" s="22"/>
      <c r="G140" s="22"/>
      <c r="H140" s="22"/>
      <c r="I140" s="22"/>
      <c r="J140" s="22"/>
      <c r="K140" s="148"/>
      <c r="L140" s="18"/>
      <c r="M140" s="18"/>
      <c r="N140" s="18"/>
      <c r="O140" s="18"/>
      <c r="P140" s="18"/>
      <c r="Q140" s="18"/>
      <c r="R140" s="18"/>
      <c r="S140" s="18"/>
      <c r="T140" s="18"/>
      <c r="U140" s="18"/>
      <c r="V140" s="18"/>
      <c r="W140" s="18"/>
      <c r="X140" s="18"/>
      <c r="Y140" s="18"/>
      <c r="Z140" s="22"/>
      <c r="AA140" s="22"/>
      <c r="AB140" s="22"/>
      <c r="AC140" s="22"/>
      <c r="AD140" s="22"/>
      <c r="AE140" s="22"/>
      <c r="AF140" s="22"/>
      <c r="AG140" s="22"/>
      <c r="AH140" s="22"/>
      <c r="AI140" s="22"/>
    </row>
    <row r="141" spans="1:35" ht="12" customHeight="1">
      <c r="A141" s="98">
        <f t="array" ref="A141">IFERROR(INDEX('03.Muestra'!$B$8:$B$17,SMALL(IF("Página Web"='03.Muestra'!$D$8:$D$17,ROW('03.Muestra'!$B$8:$B$17)-MIN(ROW('03.Muestra'!$D$8:$D$17))+1,""),ROW()-140)),"")</f>
        <v>1</v>
      </c>
      <c r="B141" s="129" t="str">
        <f t="array" ref="B141">IFERROR(INDEX('03.Muestra'!$C$8:$C$17,SMALL(IF("Página Web"='03.Muestra'!$D$8:$D$17,ROW('03.Muestra'!$C$8:$C$17)-MIN(ROW('03.Muestra'!$D$8:$D$17))+1,""),ROW()-140)),"")</f>
        <v>Home</v>
      </c>
      <c r="C141" s="130" t="str">
        <f t="array" ref="C141">IFERROR(INDEX('03.Muestra'!$F$8:$F$17,SMALL(IF("Página Web"='03.Muestra'!$D$8:$D$17,ROW('03.Muestra'!$F$8:$F$17)-MIN(ROW('03.Muestra'!$D$8:$D$17))+1,""),ROW()-140)),"")</f>
        <v>https://pigmentoayd.com/</v>
      </c>
      <c r="D141" s="103" t="str">
        <f t="shared" ref="D141:D150" si="18">IF(C141="","",$D$18)</f>
        <v>N/A</v>
      </c>
      <c r="E141" s="66" t="str">
        <f t="shared" ref="E141:E150" si="19">IF(D141&lt;&gt;"",IF(AND(B141&lt;&gt;"",C141&lt;&gt;""),"","ERR"),"")</f>
        <v/>
      </c>
      <c r="F141" s="104" t="s">
        <v>89</v>
      </c>
      <c r="G141" s="89" t="s">
        <v>98</v>
      </c>
      <c r="H141" s="84" t="s">
        <v>93</v>
      </c>
      <c r="I141" s="105" t="s">
        <v>91</v>
      </c>
      <c r="J141" s="106" t="s">
        <v>87</v>
      </c>
      <c r="K141" s="131" t="s">
        <v>97</v>
      </c>
      <c r="L141" s="18"/>
      <c r="M141" s="18"/>
      <c r="N141" s="18"/>
      <c r="O141" s="18"/>
      <c r="P141" s="18"/>
      <c r="Q141" s="18"/>
      <c r="R141" s="18"/>
      <c r="S141" s="18"/>
      <c r="T141" s="18"/>
      <c r="U141" s="18"/>
      <c r="V141" s="18"/>
      <c r="W141" s="18"/>
      <c r="X141" s="18"/>
      <c r="Y141" s="18"/>
      <c r="Z141" s="22"/>
      <c r="AA141" s="22"/>
      <c r="AB141" s="22"/>
      <c r="AC141" s="22"/>
      <c r="AD141" s="22"/>
      <c r="AE141" s="22"/>
      <c r="AF141" s="22"/>
      <c r="AG141" s="22"/>
      <c r="AH141" s="22"/>
      <c r="AI141" s="22"/>
    </row>
    <row r="142" spans="1:35" ht="12" customHeight="1">
      <c r="A142" s="98">
        <f t="array" ref="A142">IFERROR(INDEX('03.Muestra'!$B$8:$B$17,SMALL(IF("Página Web"='03.Muestra'!$D$8:$D$17,ROW('03.Muestra'!$B$8:$B$17)-MIN(ROW('03.Muestra'!$D$8:$D$17))+1,""),ROW()-140)),"")</f>
        <v>2</v>
      </c>
      <c r="B142" s="129" t="str">
        <f t="array" ref="B142">IFERROR(INDEX('03.Muestra'!$C$8:$C$17,SMALL(IF("Página Web"='03.Muestra'!$D$8:$D$17,ROW('03.Muestra'!$C$8:$C$17)-MIN(ROW('03.Muestra'!$D$8:$D$17))+1,""),ROW()-140)),"")</f>
        <v>Contacto</v>
      </c>
      <c r="C142" s="130" t="str">
        <f t="array" ref="C142">IFERROR(INDEX('03.Muestra'!$F$8:$F$17,SMALL(IF("Página Web"='03.Muestra'!$D$8:$D$17,ROW('03.Muestra'!$F$8:$F$17)-MIN(ROW('03.Muestra'!$D$8:$D$17))+1,""),ROW()-140)),"")</f>
        <v>https://pigmentoayd.com/contacto</v>
      </c>
      <c r="D142" s="103" t="str">
        <f t="shared" si="18"/>
        <v>N/A</v>
      </c>
      <c r="E142" s="66" t="str">
        <f t="shared" si="19"/>
        <v/>
      </c>
      <c r="F142" s="107">
        <f ca="1">COUNTIF($D141:INDIRECT("$D" &amp;  SUM(ROW()-1,'03.Muestra'!$D$20)-1),F141)</f>
        <v>0</v>
      </c>
      <c r="G142" s="107">
        <f ca="1">COUNTIF($D141:INDIRECT("$D" &amp;  SUM(ROW()-1,'03.Muestra'!$D$20)-1),G141)</f>
        <v>0</v>
      </c>
      <c r="H142" s="107">
        <f ca="1">COUNTIF($D141:INDIRECT("$D" &amp;  SUM(ROW()-1,'03.Muestra'!$D$20)-1),H141)</f>
        <v>3</v>
      </c>
      <c r="I142" s="107">
        <f ca="1">COUNTIF($D141:INDIRECT("$D" &amp;  SUM(ROW()-1,'03.Muestra'!$D$20)-1),I141)</f>
        <v>0</v>
      </c>
      <c r="J142" s="107">
        <f ca="1">COUNTIF($D141:INDIRECT("$D" &amp;  SUM(ROW()-1,'03.Muestra'!$D$20)-1),J141)</f>
        <v>0</v>
      </c>
      <c r="K142" s="132">
        <f ca="1">IF(COUNTIF('03.Muestra'!$D$8:$D$17,"Página Web")=0,0,COUNTBLANK($D141:INDIRECT("$D" &amp;  SUM(ROW()-1,COUNTIF('03.Muestra'!$D$8:$D$17,"Página Web"))-1)))</f>
        <v>0</v>
      </c>
      <c r="L142" s="18"/>
      <c r="M142" s="18"/>
      <c r="N142" s="18"/>
      <c r="O142" s="18"/>
      <c r="P142" s="18"/>
      <c r="Q142" s="18"/>
      <c r="R142" s="18"/>
      <c r="S142" s="18"/>
      <c r="T142" s="18"/>
      <c r="U142" s="18"/>
      <c r="V142" s="18"/>
      <c r="W142" s="18"/>
      <c r="X142" s="18"/>
      <c r="Y142" s="18"/>
      <c r="Z142" s="22"/>
      <c r="AA142" s="22"/>
      <c r="AB142" s="22"/>
      <c r="AC142" s="22"/>
      <c r="AD142" s="22"/>
      <c r="AE142" s="22"/>
      <c r="AF142" s="22"/>
      <c r="AG142" s="22"/>
      <c r="AH142" s="22"/>
      <c r="AI142" s="22"/>
    </row>
    <row r="143" spans="1:35" ht="12" customHeight="1">
      <c r="A143" s="98">
        <f t="array" ref="A143">IFERROR(INDEX('03.Muestra'!$B$8:$B$17,SMALL(IF("Página Web"='03.Muestra'!$D$8:$D$17,ROW('03.Muestra'!$B$8:$B$17)-MIN(ROW('03.Muestra'!$D$8:$D$17))+1,""),ROW()-140)),"")</f>
        <v>3</v>
      </c>
      <c r="B143" s="129" t="str">
        <f t="array" ref="B143">IFERROR(INDEX('03.Muestra'!$C$8:$C$17,SMALL(IF("Página Web"='03.Muestra'!$D$8:$D$17,ROW('03.Muestra'!$C$8:$C$17)-MIN(ROW('03.Muestra'!$D$8:$D$17))+1,""),ROW()-140)),"")</f>
        <v>Servicios</v>
      </c>
      <c r="C143" s="130" t="str">
        <f t="array" ref="C143">IFERROR(INDEX('03.Muestra'!$F$8:$F$17,SMALL(IF("Página Web"='03.Muestra'!$D$8:$D$17,ROW('03.Muestra'!$F$8:$F$17)-MIN(ROW('03.Muestra'!$D$8:$D$17))+1,""),ROW()-140)),"")</f>
        <v>https://pigmentoayd.com/servicios</v>
      </c>
      <c r="D143" s="103" t="str">
        <f t="shared" si="18"/>
        <v>N/A</v>
      </c>
      <c r="E143" s="66" t="str">
        <f t="shared" si="19"/>
        <v/>
      </c>
      <c r="F143" s="22"/>
      <c r="G143" s="22"/>
      <c r="H143" s="22"/>
      <c r="I143" s="22"/>
      <c r="J143" s="22"/>
      <c r="K143" s="148"/>
      <c r="L143" s="18"/>
      <c r="M143" s="18"/>
      <c r="N143" s="18"/>
      <c r="O143" s="18"/>
      <c r="P143" s="18"/>
      <c r="Q143" s="18"/>
      <c r="R143" s="18"/>
      <c r="S143" s="18"/>
      <c r="T143" s="18"/>
      <c r="U143" s="18"/>
      <c r="V143" s="18"/>
      <c r="W143" s="18"/>
      <c r="X143" s="18"/>
      <c r="Y143" s="18"/>
      <c r="Z143" s="22"/>
      <c r="AA143" s="22"/>
      <c r="AB143" s="22"/>
      <c r="AC143" s="22"/>
      <c r="AD143" s="22"/>
      <c r="AE143" s="22"/>
      <c r="AF143" s="22"/>
      <c r="AG143" s="22"/>
      <c r="AH143" s="22"/>
      <c r="AI143" s="22"/>
    </row>
    <row r="144" spans="1:35" ht="12" customHeight="1">
      <c r="A144" s="98" t="str">
        <f t="array" ref="A144">IFERROR(INDEX('03.Muestra'!$B$8:$B$17,SMALL(IF("Página Web"='03.Muestra'!$D$8:$D$17,ROW('03.Muestra'!$B$8:$B$17)-MIN(ROW('03.Muestra'!$D$8:$D$17))+1,""),ROW()-140)),"")</f>
        <v/>
      </c>
      <c r="B144" s="129" t="str">
        <f t="array" ref="B144">IFERROR(INDEX('03.Muestra'!$C$8:$C$17,SMALL(IF("Página Web"='03.Muestra'!$D$8:$D$17,ROW('03.Muestra'!$C$8:$C$17)-MIN(ROW('03.Muestra'!$D$8:$D$17))+1,""),ROW()-140)),"")</f>
        <v/>
      </c>
      <c r="C144" s="129" t="str">
        <f t="array" ref="C144">IFERROR(INDEX('03.Muestra'!$F$8:$F$17,SMALL(IF("Página Web"='03.Muestra'!$D$8:$D$17,ROW('03.Muestra'!$F$8:$F$17)-MIN(ROW('03.Muestra'!$D$8:$D$17))+1,""),ROW()-140)),"")</f>
        <v/>
      </c>
      <c r="D144" s="103" t="str">
        <f t="shared" si="18"/>
        <v/>
      </c>
      <c r="E144" s="66" t="str">
        <f t="shared" si="19"/>
        <v/>
      </c>
      <c r="F144" s="22"/>
      <c r="G144" s="18"/>
      <c r="H144" s="18"/>
      <c r="I144" s="18"/>
      <c r="J144" s="18"/>
      <c r="K144" s="148"/>
      <c r="L144" s="18"/>
      <c r="M144" s="18"/>
      <c r="N144" s="18"/>
      <c r="O144" s="18"/>
      <c r="P144" s="18"/>
      <c r="Q144" s="18"/>
      <c r="R144" s="18"/>
      <c r="S144" s="18"/>
      <c r="T144" s="18"/>
      <c r="U144" s="18"/>
      <c r="V144" s="18"/>
      <c r="W144" s="18"/>
      <c r="X144" s="18"/>
      <c r="Y144" s="18"/>
      <c r="Z144" s="22"/>
      <c r="AA144" s="22"/>
      <c r="AB144" s="22"/>
      <c r="AC144" s="22"/>
      <c r="AD144" s="22"/>
      <c r="AE144" s="22"/>
      <c r="AF144" s="22"/>
      <c r="AG144" s="22"/>
      <c r="AH144" s="22"/>
      <c r="AI144" s="22"/>
    </row>
    <row r="145" spans="1:35" ht="12" customHeight="1">
      <c r="A145" s="98" t="str">
        <f t="array" ref="A145">IFERROR(INDEX('03.Muestra'!$B$8:$B$17,SMALL(IF("Página Web"='03.Muestra'!$D$8:$D$17,ROW('03.Muestra'!$B$8:$B$17)-MIN(ROW('03.Muestra'!$D$8:$D$17))+1,""),ROW()-140)),"")</f>
        <v/>
      </c>
      <c r="B145" s="129" t="str">
        <f t="array" ref="B145">IFERROR(INDEX('03.Muestra'!$C$8:$C$17,SMALL(IF("Página Web"='03.Muestra'!$D$8:$D$17,ROW('03.Muestra'!$C$8:$C$17)-MIN(ROW('03.Muestra'!$D$8:$D$17))+1,""),ROW()-140)),"")</f>
        <v/>
      </c>
      <c r="C145" s="129" t="str">
        <f t="array" ref="C145">IFERROR(INDEX('03.Muestra'!$F$8:$F$17,SMALL(IF("Página Web"='03.Muestra'!$D$8:$D$17,ROW('03.Muestra'!$F$8:$F$17)-MIN(ROW('03.Muestra'!$D$8:$D$17))+1,""),ROW()-140)),"")</f>
        <v/>
      </c>
      <c r="D145" s="103" t="str">
        <f t="shared" si="18"/>
        <v/>
      </c>
      <c r="E145" s="66" t="str">
        <f t="shared" si="19"/>
        <v/>
      </c>
      <c r="F145" s="22"/>
      <c r="G145" s="18"/>
      <c r="H145" s="18"/>
      <c r="I145" s="18"/>
      <c r="J145" s="18"/>
      <c r="K145" s="148"/>
      <c r="L145" s="18"/>
      <c r="M145" s="18"/>
      <c r="N145" s="18"/>
      <c r="O145" s="18"/>
      <c r="P145" s="18"/>
      <c r="Q145" s="18"/>
      <c r="R145" s="18"/>
      <c r="S145" s="18"/>
      <c r="T145" s="18"/>
      <c r="U145" s="18"/>
      <c r="V145" s="18"/>
      <c r="W145" s="18"/>
      <c r="X145" s="18"/>
      <c r="Y145" s="18"/>
      <c r="Z145" s="22"/>
      <c r="AA145" s="22"/>
      <c r="AB145" s="22"/>
      <c r="AC145" s="22"/>
      <c r="AD145" s="22"/>
      <c r="AE145" s="22"/>
      <c r="AF145" s="22"/>
      <c r="AG145" s="22"/>
      <c r="AH145" s="22"/>
      <c r="AI145" s="22"/>
    </row>
    <row r="146" spans="1:35" ht="12" customHeight="1">
      <c r="A146" s="98" t="str">
        <f t="array" ref="A146">IFERROR(INDEX('03.Muestra'!$B$8:$B$17,SMALL(IF("Página Web"='03.Muestra'!$D$8:$D$17,ROW('03.Muestra'!$B$8:$B$17)-MIN(ROW('03.Muestra'!$D$8:$D$17))+1,""),ROW()-140)),"")</f>
        <v/>
      </c>
      <c r="B146" s="129" t="str">
        <f t="array" ref="B146">IFERROR(INDEX('03.Muestra'!$C$8:$C$17,SMALL(IF("Página Web"='03.Muestra'!$D$8:$D$17,ROW('03.Muestra'!$C$8:$C$17)-MIN(ROW('03.Muestra'!$D$8:$D$17))+1,""),ROW()-140)),"")</f>
        <v/>
      </c>
      <c r="C146" s="129" t="str">
        <f t="array" ref="C146">IFERROR(INDEX('03.Muestra'!$F$8:$F$17,SMALL(IF("Página Web"='03.Muestra'!$D$8:$D$17,ROW('03.Muestra'!$F$8:$F$17)-MIN(ROW('03.Muestra'!$D$8:$D$17))+1,""),ROW()-140)),"")</f>
        <v/>
      </c>
      <c r="D146" s="103" t="str">
        <f t="shared" si="18"/>
        <v/>
      </c>
      <c r="E146" s="66" t="str">
        <f t="shared" si="19"/>
        <v/>
      </c>
      <c r="F146" s="22"/>
      <c r="G146" s="18"/>
      <c r="H146" s="18"/>
      <c r="I146" s="18"/>
      <c r="J146" s="18"/>
      <c r="K146" s="148"/>
      <c r="L146" s="18"/>
      <c r="M146" s="18"/>
      <c r="N146" s="18"/>
      <c r="O146" s="18"/>
      <c r="P146" s="18"/>
      <c r="Q146" s="18"/>
      <c r="R146" s="18"/>
      <c r="S146" s="18"/>
      <c r="T146" s="18"/>
      <c r="U146" s="18"/>
      <c r="V146" s="18"/>
      <c r="W146" s="18"/>
      <c r="X146" s="18"/>
      <c r="Y146" s="18"/>
      <c r="Z146" s="22"/>
      <c r="AA146" s="22"/>
      <c r="AB146" s="22"/>
      <c r="AC146" s="22"/>
      <c r="AD146" s="22"/>
      <c r="AE146" s="22"/>
      <c r="AF146" s="22"/>
      <c r="AG146" s="22"/>
      <c r="AH146" s="22"/>
      <c r="AI146" s="22"/>
    </row>
    <row r="147" spans="1:35" ht="12" customHeight="1">
      <c r="A147" s="98" t="str">
        <f t="array" ref="A147">IFERROR(INDEX('03.Muestra'!$B$8:$B$17,SMALL(IF("Página Web"='03.Muestra'!$D$8:$D$17,ROW('03.Muestra'!$B$8:$B$17)-MIN(ROW('03.Muestra'!$D$8:$D$17))+1,""),ROW()-140)),"")</f>
        <v/>
      </c>
      <c r="B147" s="129" t="str">
        <f t="array" ref="B147">IFERROR(INDEX('03.Muestra'!$C$8:$C$17,SMALL(IF("Página Web"='03.Muestra'!$D$8:$D$17,ROW('03.Muestra'!$C$8:$C$17)-MIN(ROW('03.Muestra'!$D$8:$D$17))+1,""),ROW()-140)),"")</f>
        <v/>
      </c>
      <c r="C147" s="129" t="str">
        <f t="array" ref="C147">IFERROR(INDEX('03.Muestra'!$F$8:$F$17,SMALL(IF("Página Web"='03.Muestra'!$D$8:$D$17,ROW('03.Muestra'!$F$8:$F$17)-MIN(ROW('03.Muestra'!$D$8:$D$17))+1,""),ROW()-140)),"")</f>
        <v/>
      </c>
      <c r="D147" s="103" t="str">
        <f t="shared" si="18"/>
        <v/>
      </c>
      <c r="E147" s="66" t="str">
        <f t="shared" si="19"/>
        <v/>
      </c>
      <c r="F147" s="18"/>
      <c r="G147" s="18"/>
      <c r="H147" s="18"/>
      <c r="I147" s="18"/>
      <c r="J147" s="18"/>
      <c r="K147" s="148"/>
      <c r="L147" s="18"/>
      <c r="M147" s="18"/>
      <c r="N147" s="18"/>
      <c r="O147" s="18"/>
      <c r="P147" s="18"/>
      <c r="Q147" s="18"/>
      <c r="R147" s="18"/>
      <c r="S147" s="18"/>
      <c r="T147" s="18"/>
      <c r="U147" s="18"/>
      <c r="V147" s="18"/>
      <c r="W147" s="18"/>
      <c r="X147" s="18"/>
      <c r="Y147" s="18"/>
      <c r="Z147" s="22"/>
      <c r="AA147" s="22"/>
      <c r="AB147" s="22"/>
      <c r="AC147" s="22"/>
      <c r="AD147" s="22"/>
      <c r="AE147" s="22"/>
      <c r="AF147" s="22"/>
      <c r="AG147" s="22"/>
      <c r="AH147" s="22"/>
      <c r="AI147" s="22"/>
    </row>
    <row r="148" spans="1:35" ht="12" customHeight="1">
      <c r="A148" s="98" t="str">
        <f t="array" ref="A148">IFERROR(INDEX('03.Muestra'!$B$8:$B$17,SMALL(IF("Página Web"='03.Muestra'!$D$8:$D$17,ROW('03.Muestra'!$B$8:$B$17)-MIN(ROW('03.Muestra'!$D$8:$D$17))+1,""),ROW()-140)),"")</f>
        <v/>
      </c>
      <c r="B148" s="129" t="str">
        <f t="array" ref="B148">IFERROR(INDEX('03.Muestra'!$C$8:$C$17,SMALL(IF("Página Web"='03.Muestra'!$D$8:$D$17,ROW('03.Muestra'!$C$8:$C$17)-MIN(ROW('03.Muestra'!$D$8:$D$17))+1,""),ROW()-140)),"")</f>
        <v/>
      </c>
      <c r="C148" s="129" t="str">
        <f t="array" ref="C148">IFERROR(INDEX('03.Muestra'!$F$8:$F$17,SMALL(IF("Página Web"='03.Muestra'!$D$8:$D$17,ROW('03.Muestra'!$F$8:$F$17)-MIN(ROW('03.Muestra'!$D$8:$D$17))+1,""),ROW()-140)),"")</f>
        <v/>
      </c>
      <c r="D148" s="103" t="str">
        <f t="shared" si="18"/>
        <v/>
      </c>
      <c r="E148" s="66" t="str">
        <f t="shared" si="19"/>
        <v/>
      </c>
      <c r="F148" s="18"/>
      <c r="G148" s="18"/>
      <c r="H148" s="18"/>
      <c r="I148" s="18"/>
      <c r="J148" s="18"/>
      <c r="K148" s="148"/>
      <c r="L148" s="18"/>
      <c r="M148" s="18"/>
      <c r="N148" s="18"/>
      <c r="O148" s="18"/>
      <c r="P148" s="18"/>
      <c r="Q148" s="18"/>
      <c r="R148" s="18"/>
      <c r="S148" s="18"/>
      <c r="T148" s="18"/>
      <c r="U148" s="18"/>
      <c r="V148" s="18"/>
      <c r="W148" s="18"/>
      <c r="X148" s="18"/>
      <c r="Y148" s="18"/>
      <c r="Z148" s="22"/>
      <c r="AA148" s="22"/>
      <c r="AB148" s="22"/>
      <c r="AC148" s="22"/>
      <c r="AD148" s="22"/>
      <c r="AE148" s="22"/>
      <c r="AF148" s="22"/>
      <c r="AG148" s="22"/>
      <c r="AH148" s="22"/>
      <c r="AI148" s="22"/>
    </row>
    <row r="149" spans="1:35" ht="12" customHeight="1">
      <c r="A149" s="98" t="str">
        <f t="array" ref="A149">IFERROR(INDEX('03.Muestra'!$B$8:$B$17,SMALL(IF("Página Web"='03.Muestra'!$D$8:$D$17,ROW('03.Muestra'!$B$8:$B$17)-MIN(ROW('03.Muestra'!$D$8:$D$17))+1,""),ROW()-140)),"")</f>
        <v/>
      </c>
      <c r="B149" s="129" t="str">
        <f t="array" ref="B149">IFERROR(INDEX('03.Muestra'!$C$8:$C$17,SMALL(IF("Página Web"='03.Muestra'!$D$8:$D$17,ROW('03.Muestra'!$C$8:$C$17)-MIN(ROW('03.Muestra'!$D$8:$D$17))+1,""),ROW()-140)),"")</f>
        <v/>
      </c>
      <c r="C149" s="129" t="str">
        <f t="array" ref="C149">IFERROR(INDEX('03.Muestra'!$F$8:$F$17,SMALL(IF("Página Web"='03.Muestra'!$D$8:$D$17,ROW('03.Muestra'!$F$8:$F$17)-MIN(ROW('03.Muestra'!$D$8:$D$17))+1,""),ROW()-140)),"")</f>
        <v/>
      </c>
      <c r="D149" s="103" t="str">
        <f t="shared" si="18"/>
        <v/>
      </c>
      <c r="E149" s="66" t="str">
        <f t="shared" si="19"/>
        <v/>
      </c>
      <c r="F149" s="18"/>
      <c r="G149" s="18"/>
      <c r="H149" s="18"/>
      <c r="I149" s="18"/>
      <c r="J149" s="18"/>
      <c r="K149" s="148"/>
      <c r="L149" s="18"/>
      <c r="M149" s="18"/>
      <c r="N149" s="18"/>
      <c r="O149" s="18"/>
      <c r="P149" s="18"/>
      <c r="Q149" s="18"/>
      <c r="R149" s="18"/>
      <c r="S149" s="18"/>
      <c r="T149" s="18"/>
      <c r="U149" s="18"/>
      <c r="V149" s="18"/>
      <c r="W149" s="18"/>
      <c r="X149" s="18"/>
      <c r="Y149" s="18"/>
      <c r="Z149" s="22"/>
      <c r="AA149" s="22"/>
      <c r="AB149" s="22"/>
      <c r="AC149" s="22"/>
      <c r="AD149" s="22"/>
      <c r="AE149" s="22"/>
      <c r="AF149" s="22"/>
      <c r="AG149" s="22"/>
      <c r="AH149" s="22"/>
      <c r="AI149" s="22"/>
    </row>
    <row r="150" spans="1:35" ht="12" customHeight="1">
      <c r="A150" s="98" t="str">
        <f t="array" ref="A150">IFERROR(INDEX('03.Muestra'!$B$8:$B$17,SMALL(IF("Página Web"='03.Muestra'!$D$8:$D$17,ROW('03.Muestra'!$B$8:$B$17)-MIN(ROW('03.Muestra'!$D$8:$D$17))+1,""),ROW()-140)),"")</f>
        <v/>
      </c>
      <c r="B150" s="129" t="str">
        <f t="array" ref="B150">IFERROR(INDEX('03.Muestra'!$C$8:$C$17,SMALL(IF("Página Web"='03.Muestra'!$D$8:$D$17,ROW('03.Muestra'!$C$8:$C$17)-MIN(ROW('03.Muestra'!$D$8:$D$17))+1,""),ROW()-140)),"")</f>
        <v/>
      </c>
      <c r="C150" s="129" t="str">
        <f t="array" ref="C150">IFERROR(INDEX('03.Muestra'!$F$8:$F$17,SMALL(IF("Página Web"='03.Muestra'!$D$8:$D$17,ROW('03.Muestra'!$F$8:$F$17)-MIN(ROW('03.Muestra'!$D$8:$D$17))+1,""),ROW()-140)),"")</f>
        <v/>
      </c>
      <c r="D150" s="103" t="str">
        <f t="shared" si="18"/>
        <v/>
      </c>
      <c r="E150" s="66" t="str">
        <f t="shared" si="19"/>
        <v/>
      </c>
      <c r="F150" s="18"/>
      <c r="G150" s="18"/>
      <c r="H150" s="18"/>
      <c r="I150" s="18"/>
      <c r="J150" s="18"/>
      <c r="K150" s="148"/>
      <c r="L150" s="18"/>
      <c r="M150" s="18"/>
      <c r="N150" s="18"/>
      <c r="O150" s="18"/>
      <c r="P150" s="18"/>
      <c r="Q150" s="18"/>
      <c r="R150" s="18"/>
      <c r="S150" s="18"/>
      <c r="T150" s="18"/>
      <c r="U150" s="18"/>
      <c r="V150" s="18"/>
      <c r="W150" s="18"/>
      <c r="X150" s="18"/>
      <c r="Y150" s="18"/>
      <c r="Z150" s="22"/>
      <c r="AA150" s="22"/>
      <c r="AB150" s="22"/>
      <c r="AC150" s="22"/>
      <c r="AD150" s="22"/>
      <c r="AE150" s="22"/>
      <c r="AF150" s="22"/>
      <c r="AG150" s="22"/>
      <c r="AH150" s="22"/>
      <c r="AI150" s="22"/>
    </row>
    <row r="151" spans="1:35" ht="12" customHeight="1">
      <c r="A151" s="63"/>
      <c r="B151" s="133"/>
      <c r="C151" s="133"/>
      <c r="D151" s="134"/>
      <c r="E151" s="66"/>
      <c r="F151" s="18"/>
      <c r="G151" s="18"/>
      <c r="H151" s="18"/>
      <c r="I151" s="18"/>
      <c r="J151" s="18"/>
      <c r="K151" s="148"/>
      <c r="L151" s="18"/>
      <c r="M151" s="18"/>
      <c r="N151" s="18"/>
      <c r="O151" s="18"/>
      <c r="P151" s="18"/>
      <c r="Q151" s="18"/>
      <c r="R151" s="18"/>
      <c r="S151" s="18"/>
      <c r="T151" s="18"/>
      <c r="U151" s="18"/>
      <c r="V151" s="18"/>
      <c r="W151" s="18"/>
      <c r="X151" s="18"/>
      <c r="Y151" s="18"/>
      <c r="Z151" s="22"/>
      <c r="AA151" s="22"/>
      <c r="AB151" s="22"/>
      <c r="AC151" s="22"/>
      <c r="AD151" s="22"/>
      <c r="AE151" s="22"/>
      <c r="AF151" s="22"/>
      <c r="AG151" s="22"/>
      <c r="AH151" s="22"/>
      <c r="AI151" s="22"/>
    </row>
    <row r="152" spans="1:35" ht="12" customHeight="1">
      <c r="A152" s="63"/>
      <c r="B152" s="133"/>
      <c r="C152" s="133"/>
      <c r="D152" s="134"/>
      <c r="E152" s="66"/>
      <c r="F152" s="18"/>
      <c r="G152" s="18"/>
      <c r="H152" s="18"/>
      <c r="I152" s="18"/>
      <c r="J152" s="18"/>
      <c r="K152" s="148"/>
      <c r="L152" s="18"/>
      <c r="M152" s="18"/>
      <c r="N152" s="18"/>
      <c r="O152" s="18"/>
      <c r="P152" s="18"/>
      <c r="Q152" s="18"/>
      <c r="R152" s="18"/>
      <c r="S152" s="18"/>
      <c r="T152" s="18"/>
      <c r="U152" s="18"/>
      <c r="V152" s="18"/>
      <c r="W152" s="18"/>
      <c r="X152" s="18"/>
      <c r="Y152" s="18"/>
      <c r="Z152" s="22"/>
      <c r="AA152" s="22"/>
      <c r="AB152" s="22"/>
      <c r="AC152" s="22"/>
      <c r="AD152" s="22"/>
      <c r="AE152" s="22"/>
      <c r="AF152" s="22"/>
      <c r="AG152" s="22"/>
      <c r="AH152" s="22"/>
      <c r="AI152" s="22"/>
    </row>
    <row r="153" spans="1:35" ht="12.75" customHeight="1">
      <c r="A153" s="111"/>
      <c r="B153" s="112"/>
      <c r="C153" s="111"/>
      <c r="D153" s="135"/>
      <c r="E153" s="66"/>
      <c r="F153" s="18"/>
      <c r="G153" s="18"/>
      <c r="H153" s="18"/>
      <c r="I153" s="18"/>
      <c r="J153" s="18"/>
      <c r="K153" s="148"/>
      <c r="L153" s="18"/>
      <c r="M153" s="18"/>
      <c r="N153" s="18"/>
      <c r="O153" s="18"/>
      <c r="P153" s="18"/>
      <c r="Q153" s="18"/>
      <c r="R153" s="18"/>
      <c r="S153" s="18"/>
      <c r="T153" s="18"/>
      <c r="U153" s="18"/>
      <c r="V153" s="18"/>
      <c r="W153" s="18"/>
      <c r="X153" s="18"/>
      <c r="Y153" s="18"/>
      <c r="Z153" s="22"/>
      <c r="AA153" s="22"/>
      <c r="AB153" s="22"/>
      <c r="AC153" s="22"/>
      <c r="AD153" s="22"/>
      <c r="AE153" s="22"/>
      <c r="AF153" s="22"/>
      <c r="AG153" s="22"/>
      <c r="AH153" s="22"/>
      <c r="AI153" s="22"/>
    </row>
    <row r="154" spans="1:35" ht="12" customHeight="1">
      <c r="A154" s="109"/>
      <c r="B154" s="109"/>
      <c r="C154" s="109"/>
      <c r="D154" s="136"/>
      <c r="E154" s="66"/>
      <c r="F154" s="109"/>
      <c r="G154" s="18"/>
      <c r="H154" s="18"/>
      <c r="I154" s="18"/>
      <c r="J154" s="18"/>
      <c r="K154" s="148"/>
      <c r="L154" s="18"/>
      <c r="M154" s="18"/>
      <c r="N154" s="18"/>
      <c r="O154" s="18"/>
      <c r="P154" s="18"/>
      <c r="Q154" s="18"/>
      <c r="R154" s="18"/>
      <c r="S154" s="18"/>
      <c r="T154" s="18"/>
      <c r="U154" s="18"/>
      <c r="V154" s="18"/>
      <c r="W154" s="18"/>
      <c r="X154" s="18"/>
      <c r="Y154" s="18"/>
      <c r="Z154" s="22"/>
      <c r="AA154" s="22"/>
      <c r="AB154" s="22"/>
      <c r="AC154" s="22"/>
      <c r="AD154" s="22"/>
      <c r="AE154" s="22"/>
      <c r="AF154" s="22"/>
      <c r="AG154" s="22"/>
      <c r="AH154" s="22"/>
      <c r="AI154" s="22"/>
    </row>
    <row r="155" spans="1:35" ht="12" customHeight="1">
      <c r="A155" s="22"/>
      <c r="B155" s="18"/>
      <c r="C155" s="18"/>
      <c r="D155" s="127"/>
      <c r="E155" s="66"/>
      <c r="F155" s="18"/>
      <c r="G155" s="18"/>
      <c r="H155" s="18"/>
      <c r="I155" s="18"/>
      <c r="J155" s="18"/>
      <c r="K155" s="148"/>
      <c r="L155" s="18"/>
      <c r="M155" s="18"/>
      <c r="N155" s="18"/>
      <c r="O155" s="18"/>
      <c r="P155" s="18"/>
      <c r="Q155" s="18"/>
      <c r="R155" s="18"/>
      <c r="S155" s="18"/>
      <c r="T155" s="18"/>
      <c r="U155" s="18"/>
      <c r="V155" s="18"/>
      <c r="W155" s="18"/>
      <c r="X155" s="18"/>
      <c r="Y155" s="18"/>
      <c r="Z155" s="22"/>
      <c r="AA155" s="22"/>
      <c r="AB155" s="22"/>
      <c r="AC155" s="22"/>
      <c r="AD155" s="22"/>
      <c r="AE155" s="22"/>
      <c r="AF155" s="22"/>
      <c r="AG155" s="22"/>
      <c r="AH155" s="22"/>
      <c r="AI155" s="22"/>
    </row>
    <row r="156" spans="1:35" ht="12" customHeight="1">
      <c r="A156" s="22"/>
      <c r="B156" s="18"/>
      <c r="C156" s="18"/>
      <c r="D156" s="127"/>
      <c r="E156" s="100"/>
      <c r="F156" s="18"/>
      <c r="G156" s="18"/>
      <c r="H156" s="18"/>
      <c r="I156" s="18"/>
      <c r="J156" s="18"/>
      <c r="K156" s="148"/>
      <c r="L156" s="18"/>
      <c r="M156" s="18"/>
      <c r="N156" s="18"/>
      <c r="O156" s="18"/>
      <c r="P156" s="18"/>
      <c r="Q156" s="18"/>
      <c r="R156" s="18"/>
      <c r="S156" s="18"/>
      <c r="T156" s="18"/>
      <c r="U156" s="18"/>
      <c r="V156" s="18"/>
      <c r="W156" s="18"/>
      <c r="X156" s="18"/>
      <c r="Y156" s="18"/>
      <c r="Z156" s="22"/>
      <c r="AA156" s="22"/>
      <c r="AB156" s="22"/>
      <c r="AC156" s="22"/>
      <c r="AD156" s="22"/>
      <c r="AE156" s="22"/>
      <c r="AF156" s="22"/>
      <c r="AG156" s="22"/>
      <c r="AH156" s="22"/>
      <c r="AI156" s="22"/>
    </row>
    <row r="157" spans="1:35" ht="32.25" customHeight="1">
      <c r="A157" s="94" t="s">
        <v>100</v>
      </c>
      <c r="B157" s="95" t="s">
        <v>86</v>
      </c>
      <c r="C157" s="96" t="s">
        <v>141</v>
      </c>
      <c r="D157" s="128" t="s">
        <v>106</v>
      </c>
      <c r="E157" s="114"/>
      <c r="F157" s="22"/>
      <c r="G157" s="22"/>
      <c r="H157" s="22"/>
      <c r="I157" s="22"/>
      <c r="J157" s="22"/>
      <c r="K157" s="148"/>
      <c r="L157" s="18"/>
      <c r="M157" s="18"/>
      <c r="N157" s="18"/>
      <c r="O157" s="18"/>
      <c r="P157" s="18"/>
      <c r="Q157" s="18"/>
      <c r="R157" s="18"/>
      <c r="S157" s="18"/>
      <c r="T157" s="18"/>
      <c r="U157" s="18"/>
      <c r="V157" s="18"/>
      <c r="W157" s="18"/>
      <c r="X157" s="18"/>
      <c r="Y157" s="18"/>
      <c r="Z157" s="22"/>
      <c r="AA157" s="22"/>
      <c r="AB157" s="22"/>
      <c r="AC157" s="22"/>
      <c r="AD157" s="22"/>
      <c r="AE157" s="22"/>
      <c r="AF157" s="22"/>
      <c r="AG157" s="22"/>
      <c r="AH157" s="22"/>
      <c r="AI157" s="22"/>
    </row>
    <row r="158" spans="1:35" ht="12" customHeight="1">
      <c r="A158" s="98">
        <f t="array" ref="A158">IFERROR(INDEX('03.Muestra'!$B$8:$B$17,SMALL(IF("Página Web"='03.Muestra'!$D$8:$D$17,ROW('03.Muestra'!$B$8:$B$17)-MIN(ROW('03.Muestra'!$D$8:$D$17))+1,""),ROW()-157)),"")</f>
        <v>1</v>
      </c>
      <c r="B158" s="129" t="str">
        <f t="array" ref="B158">IFERROR(INDEX('03.Muestra'!$C$8:$C$17,SMALL(IF("Página Web"='03.Muestra'!$D$8:$D$17,ROW('03.Muestra'!$C$8:$C$17)-MIN(ROW('03.Muestra'!$D$8:$D$17))+1,""),ROW()-157)),"")</f>
        <v>Home</v>
      </c>
      <c r="C158" s="130" t="str">
        <f t="array" ref="C158">IFERROR(INDEX('03.Muestra'!$F$8:$F$17,SMALL(IF("Página Web"='03.Muestra'!$D$8:$D$17,ROW('03.Muestra'!$F$8:$F$17)-MIN(ROW('03.Muestra'!$D$8:$D$17))+1,""),ROW()-157)),"")</f>
        <v>https://pigmentoayd.com/</v>
      </c>
      <c r="D158" s="103" t="str">
        <f t="shared" ref="D158:D167" si="20">IF(C158="","",$D$18)</f>
        <v>N/A</v>
      </c>
      <c r="E158" s="66" t="str">
        <f t="shared" ref="E158:E167" si="21">IF(D158&lt;&gt;"",IF(AND(B158&lt;&gt;"",C158&lt;&gt;""),"","ERR"),"")</f>
        <v/>
      </c>
      <c r="F158" s="104" t="s">
        <v>89</v>
      </c>
      <c r="G158" s="89" t="s">
        <v>98</v>
      </c>
      <c r="H158" s="84" t="s">
        <v>93</v>
      </c>
      <c r="I158" s="105" t="s">
        <v>91</v>
      </c>
      <c r="J158" s="106" t="s">
        <v>87</v>
      </c>
      <c r="K158" s="131" t="s">
        <v>97</v>
      </c>
      <c r="L158" s="18"/>
      <c r="M158" s="18"/>
      <c r="N158" s="18"/>
      <c r="O158" s="18"/>
      <c r="P158" s="18"/>
      <c r="Q158" s="18"/>
      <c r="R158" s="18"/>
      <c r="S158" s="18"/>
      <c r="T158" s="18"/>
      <c r="U158" s="18"/>
      <c r="V158" s="18"/>
      <c r="W158" s="18"/>
      <c r="X158" s="18"/>
      <c r="Y158" s="18"/>
      <c r="Z158" s="22"/>
      <c r="AA158" s="22"/>
      <c r="AB158" s="22"/>
      <c r="AC158" s="22"/>
      <c r="AD158" s="22"/>
      <c r="AE158" s="22"/>
      <c r="AF158" s="22"/>
      <c r="AG158" s="22"/>
      <c r="AH158" s="22"/>
      <c r="AI158" s="22"/>
    </row>
    <row r="159" spans="1:35" ht="12" customHeight="1">
      <c r="A159" s="98">
        <f t="array" ref="A159">IFERROR(INDEX('03.Muestra'!$B$8:$B$17,SMALL(IF("Página Web"='03.Muestra'!$D$8:$D$17,ROW('03.Muestra'!$B$8:$B$17)-MIN(ROW('03.Muestra'!$D$8:$D$17))+1,""),ROW()-157)),"")</f>
        <v>2</v>
      </c>
      <c r="B159" s="129" t="str">
        <f t="array" ref="B159">IFERROR(INDEX('03.Muestra'!$C$8:$C$17,SMALL(IF("Página Web"='03.Muestra'!$D$8:$D$17,ROW('03.Muestra'!$C$8:$C$17)-MIN(ROW('03.Muestra'!$D$8:$D$17))+1,""),ROW()-157)),"")</f>
        <v>Contacto</v>
      </c>
      <c r="C159" s="130" t="str">
        <f t="array" ref="C159">IFERROR(INDEX('03.Muestra'!$F$8:$F$17,SMALL(IF("Página Web"='03.Muestra'!$D$8:$D$17,ROW('03.Muestra'!$F$8:$F$17)-MIN(ROW('03.Muestra'!$D$8:$D$17))+1,""),ROW()-157)),"")</f>
        <v>https://pigmentoayd.com/contacto</v>
      </c>
      <c r="D159" s="103" t="str">
        <f t="shared" si="20"/>
        <v>N/A</v>
      </c>
      <c r="E159" s="66" t="str">
        <f t="shared" si="21"/>
        <v/>
      </c>
      <c r="F159" s="107">
        <f ca="1">COUNTIF($D158:INDIRECT("$D" &amp;  SUM(ROW()-1,'03.Muestra'!$D$20)-1),F158)</f>
        <v>0</v>
      </c>
      <c r="G159" s="107">
        <f ca="1">COUNTIF($D158:INDIRECT("$D" &amp;  SUM(ROW()-1,'03.Muestra'!$D$20)-1),G158)</f>
        <v>0</v>
      </c>
      <c r="H159" s="107">
        <f ca="1">COUNTIF($D158:INDIRECT("$D" &amp;  SUM(ROW()-1,'03.Muestra'!$D$20)-1),H158)</f>
        <v>3</v>
      </c>
      <c r="I159" s="107">
        <f ca="1">COUNTIF($D158:INDIRECT("$D" &amp;  SUM(ROW()-1,'03.Muestra'!$D$20)-1),I158)</f>
        <v>0</v>
      </c>
      <c r="J159" s="107">
        <f ca="1">COUNTIF($D158:INDIRECT("$D" &amp;  SUM(ROW()-1,'03.Muestra'!$D$20)-1),J158)</f>
        <v>0</v>
      </c>
      <c r="K159" s="132">
        <f ca="1">IF(COUNTIF('03.Muestra'!$D$8:$D$17,"Página Web")=0,0,COUNTBLANK($D158:INDIRECT("$D" &amp;  SUM(ROW()-1,COUNTIF('03.Muestra'!$D$8:$D$17,"Página Web"))-1)))</f>
        <v>0</v>
      </c>
      <c r="L159" s="18"/>
      <c r="M159" s="18"/>
      <c r="N159" s="18"/>
      <c r="O159" s="18"/>
      <c r="P159" s="18"/>
      <c r="Q159" s="18"/>
      <c r="R159" s="18"/>
      <c r="S159" s="18"/>
      <c r="T159" s="18"/>
      <c r="U159" s="18"/>
      <c r="V159" s="18"/>
      <c r="W159" s="18"/>
      <c r="X159" s="18"/>
      <c r="Y159" s="18"/>
      <c r="Z159" s="22"/>
      <c r="AA159" s="22"/>
      <c r="AB159" s="22"/>
      <c r="AC159" s="22"/>
      <c r="AD159" s="22"/>
      <c r="AE159" s="22"/>
      <c r="AF159" s="22"/>
      <c r="AG159" s="22"/>
      <c r="AH159" s="22"/>
      <c r="AI159" s="22"/>
    </row>
    <row r="160" spans="1:35" ht="12" customHeight="1">
      <c r="A160" s="98">
        <f t="array" ref="A160">IFERROR(INDEX('03.Muestra'!$B$8:$B$17,SMALL(IF("Página Web"='03.Muestra'!$D$8:$D$17,ROW('03.Muestra'!$B$8:$B$17)-MIN(ROW('03.Muestra'!$D$8:$D$17))+1,""),ROW()-157)),"")</f>
        <v>3</v>
      </c>
      <c r="B160" s="129" t="str">
        <f t="array" ref="B160">IFERROR(INDEX('03.Muestra'!$C$8:$C$17,SMALL(IF("Página Web"='03.Muestra'!$D$8:$D$17,ROW('03.Muestra'!$C$8:$C$17)-MIN(ROW('03.Muestra'!$D$8:$D$17))+1,""),ROW()-157)),"")</f>
        <v>Servicios</v>
      </c>
      <c r="C160" s="130" t="str">
        <f t="array" ref="C160">IFERROR(INDEX('03.Muestra'!$F$8:$F$17,SMALL(IF("Página Web"='03.Muestra'!$D$8:$D$17,ROW('03.Muestra'!$F$8:$F$17)-MIN(ROW('03.Muestra'!$D$8:$D$17))+1,""),ROW()-157)),"")</f>
        <v>https://pigmentoayd.com/servicios</v>
      </c>
      <c r="D160" s="103" t="str">
        <f t="shared" si="20"/>
        <v>N/A</v>
      </c>
      <c r="E160" s="66" t="str">
        <f t="shared" si="21"/>
        <v/>
      </c>
      <c r="F160" s="22"/>
      <c r="G160" s="18"/>
      <c r="H160" s="18"/>
      <c r="I160" s="18"/>
      <c r="J160" s="18"/>
      <c r="K160" s="148"/>
      <c r="L160" s="18"/>
      <c r="M160" s="18"/>
      <c r="N160" s="18"/>
      <c r="O160" s="18"/>
      <c r="P160" s="18"/>
      <c r="Q160" s="18"/>
      <c r="R160" s="18"/>
      <c r="S160" s="18"/>
      <c r="T160" s="18"/>
      <c r="U160" s="18"/>
      <c r="V160" s="18"/>
      <c r="W160" s="18"/>
      <c r="X160" s="18"/>
      <c r="Y160" s="18"/>
      <c r="Z160" s="22"/>
      <c r="AA160" s="22"/>
      <c r="AB160" s="22"/>
      <c r="AC160" s="22"/>
      <c r="AD160" s="22"/>
      <c r="AE160" s="22"/>
      <c r="AF160" s="22"/>
      <c r="AG160" s="22"/>
      <c r="AH160" s="22"/>
      <c r="AI160" s="22"/>
    </row>
    <row r="161" spans="1:35" ht="12" customHeight="1">
      <c r="A161" s="98" t="str">
        <f t="array" ref="A161">IFERROR(INDEX('03.Muestra'!$B$8:$B$17,SMALL(IF("Página Web"='03.Muestra'!$D$8:$D$17,ROW('03.Muestra'!$B$8:$B$17)-MIN(ROW('03.Muestra'!$D$8:$D$17))+1,""),ROW()-157)),"")</f>
        <v/>
      </c>
      <c r="B161" s="129" t="str">
        <f t="array" ref="B161">IFERROR(INDEX('03.Muestra'!$C$8:$C$17,SMALL(IF("Página Web"='03.Muestra'!$D$8:$D$17,ROW('03.Muestra'!$C$8:$C$17)-MIN(ROW('03.Muestra'!$D$8:$D$17))+1,""),ROW()-157)),"")</f>
        <v/>
      </c>
      <c r="C161" s="129" t="str">
        <f t="array" ref="C161">IFERROR(INDEX('03.Muestra'!$F$8:$F$17,SMALL(IF("Página Web"='03.Muestra'!$D$8:$D$17,ROW('03.Muestra'!$F$8:$F$17)-MIN(ROW('03.Muestra'!$D$8:$D$17))+1,""),ROW()-157)),"")</f>
        <v/>
      </c>
      <c r="D161" s="103" t="str">
        <f t="shared" si="20"/>
        <v/>
      </c>
      <c r="E161" s="66" t="str">
        <f t="shared" si="21"/>
        <v/>
      </c>
      <c r="F161" s="22"/>
      <c r="G161" s="18"/>
      <c r="H161" s="18"/>
      <c r="I161" s="18"/>
      <c r="J161" s="18"/>
      <c r="K161" s="148"/>
      <c r="L161" s="18"/>
      <c r="M161" s="18"/>
      <c r="N161" s="18"/>
      <c r="O161" s="18"/>
      <c r="P161" s="18"/>
      <c r="Q161" s="18"/>
      <c r="R161" s="18"/>
      <c r="S161" s="18"/>
      <c r="T161" s="18"/>
      <c r="U161" s="18"/>
      <c r="V161" s="18"/>
      <c r="W161" s="18"/>
      <c r="X161" s="18"/>
      <c r="Y161" s="18"/>
      <c r="Z161" s="22"/>
      <c r="AA161" s="22"/>
      <c r="AB161" s="22"/>
      <c r="AC161" s="22"/>
      <c r="AD161" s="22"/>
      <c r="AE161" s="22"/>
      <c r="AF161" s="22"/>
      <c r="AG161" s="22"/>
      <c r="AH161" s="22"/>
      <c r="AI161" s="22"/>
    </row>
    <row r="162" spans="1:35" ht="12" customHeight="1">
      <c r="A162" s="98" t="str">
        <f t="array" ref="A162">IFERROR(INDEX('03.Muestra'!$B$8:$B$17,SMALL(IF("Página Web"='03.Muestra'!$D$8:$D$17,ROW('03.Muestra'!$B$8:$B$17)-MIN(ROW('03.Muestra'!$D$8:$D$17))+1,""),ROW()-157)),"")</f>
        <v/>
      </c>
      <c r="B162" s="129" t="str">
        <f t="array" ref="B162">IFERROR(INDEX('03.Muestra'!$C$8:$C$17,SMALL(IF("Página Web"='03.Muestra'!$D$8:$D$17,ROW('03.Muestra'!$C$8:$C$17)-MIN(ROW('03.Muestra'!$D$8:$D$17))+1,""),ROW()-157)),"")</f>
        <v/>
      </c>
      <c r="C162" s="129" t="str">
        <f t="array" ref="C162">IFERROR(INDEX('03.Muestra'!$F$8:$F$17,SMALL(IF("Página Web"='03.Muestra'!$D$8:$D$17,ROW('03.Muestra'!$F$8:$F$17)-MIN(ROW('03.Muestra'!$D$8:$D$17))+1,""),ROW()-157)),"")</f>
        <v/>
      </c>
      <c r="D162" s="103" t="str">
        <f t="shared" si="20"/>
        <v/>
      </c>
      <c r="E162" s="66" t="str">
        <f t="shared" si="21"/>
        <v/>
      </c>
      <c r="F162" s="22"/>
      <c r="G162" s="18"/>
      <c r="H162" s="18"/>
      <c r="I162" s="18"/>
      <c r="J162" s="18"/>
      <c r="K162" s="148"/>
      <c r="L162" s="18"/>
      <c r="M162" s="18"/>
      <c r="N162" s="18"/>
      <c r="O162" s="18"/>
      <c r="P162" s="18"/>
      <c r="Q162" s="18"/>
      <c r="R162" s="18"/>
      <c r="S162" s="18"/>
      <c r="T162" s="18"/>
      <c r="U162" s="18"/>
      <c r="V162" s="18"/>
      <c r="W162" s="18"/>
      <c r="X162" s="18"/>
      <c r="Y162" s="18"/>
      <c r="Z162" s="22"/>
      <c r="AA162" s="22"/>
      <c r="AB162" s="22"/>
      <c r="AC162" s="22"/>
      <c r="AD162" s="22"/>
      <c r="AE162" s="22"/>
      <c r="AF162" s="22"/>
      <c r="AG162" s="22"/>
      <c r="AH162" s="22"/>
      <c r="AI162" s="22"/>
    </row>
    <row r="163" spans="1:35" ht="12" customHeight="1">
      <c r="A163" s="98" t="str">
        <f t="array" ref="A163">IFERROR(INDEX('03.Muestra'!$B$8:$B$17,SMALL(IF("Página Web"='03.Muestra'!$D$8:$D$17,ROW('03.Muestra'!$B$8:$B$17)-MIN(ROW('03.Muestra'!$D$8:$D$17))+1,""),ROW()-157)),"")</f>
        <v/>
      </c>
      <c r="B163" s="129" t="str">
        <f t="array" ref="B163">IFERROR(INDEX('03.Muestra'!$C$8:$C$17,SMALL(IF("Página Web"='03.Muestra'!$D$8:$D$17,ROW('03.Muestra'!$C$8:$C$17)-MIN(ROW('03.Muestra'!$D$8:$D$17))+1,""),ROW()-157)),"")</f>
        <v/>
      </c>
      <c r="C163" s="129" t="str">
        <f t="array" ref="C163">IFERROR(INDEX('03.Muestra'!$F$8:$F$17,SMALL(IF("Página Web"='03.Muestra'!$D$8:$D$17,ROW('03.Muestra'!$F$8:$F$17)-MIN(ROW('03.Muestra'!$D$8:$D$17))+1,""),ROW()-157)),"")</f>
        <v/>
      </c>
      <c r="D163" s="103" t="str">
        <f t="shared" si="20"/>
        <v/>
      </c>
      <c r="E163" s="66" t="str">
        <f t="shared" si="21"/>
        <v/>
      </c>
      <c r="F163" s="22"/>
      <c r="G163" s="18"/>
      <c r="H163" s="18"/>
      <c r="I163" s="18"/>
      <c r="J163" s="18"/>
      <c r="K163" s="148"/>
      <c r="L163" s="18"/>
      <c r="M163" s="18"/>
      <c r="N163" s="18"/>
      <c r="O163" s="18"/>
      <c r="P163" s="18"/>
      <c r="Q163" s="18"/>
      <c r="R163" s="18"/>
      <c r="S163" s="18"/>
      <c r="T163" s="18"/>
      <c r="U163" s="18"/>
      <c r="V163" s="18"/>
      <c r="W163" s="18"/>
      <c r="X163" s="18"/>
      <c r="Y163" s="18"/>
      <c r="Z163" s="22"/>
      <c r="AA163" s="22"/>
      <c r="AB163" s="22"/>
      <c r="AC163" s="22"/>
      <c r="AD163" s="22"/>
      <c r="AE163" s="22"/>
      <c r="AF163" s="22"/>
      <c r="AG163" s="22"/>
      <c r="AH163" s="22"/>
      <c r="AI163" s="22"/>
    </row>
    <row r="164" spans="1:35" ht="12" customHeight="1">
      <c r="A164" s="98" t="str">
        <f t="array" ref="A164">IFERROR(INDEX('03.Muestra'!$B$8:$B$17,SMALL(IF("Página Web"='03.Muestra'!$D$8:$D$17,ROW('03.Muestra'!$B$8:$B$17)-MIN(ROW('03.Muestra'!$D$8:$D$17))+1,""),ROW()-157)),"")</f>
        <v/>
      </c>
      <c r="B164" s="129" t="str">
        <f t="array" ref="B164">IFERROR(INDEX('03.Muestra'!$C$8:$C$17,SMALL(IF("Página Web"='03.Muestra'!$D$8:$D$17,ROW('03.Muestra'!$C$8:$C$17)-MIN(ROW('03.Muestra'!$D$8:$D$17))+1,""),ROW()-157)),"")</f>
        <v/>
      </c>
      <c r="C164" s="129" t="str">
        <f t="array" ref="C164">IFERROR(INDEX('03.Muestra'!$F$8:$F$17,SMALL(IF("Página Web"='03.Muestra'!$D$8:$D$17,ROW('03.Muestra'!$F$8:$F$17)-MIN(ROW('03.Muestra'!$D$8:$D$17))+1,""),ROW()-157)),"")</f>
        <v/>
      </c>
      <c r="D164" s="103" t="str">
        <f t="shared" si="20"/>
        <v/>
      </c>
      <c r="E164" s="66" t="str">
        <f t="shared" si="21"/>
        <v/>
      </c>
      <c r="F164" s="18"/>
      <c r="G164" s="18"/>
      <c r="H164" s="18"/>
      <c r="I164" s="18"/>
      <c r="J164" s="18"/>
      <c r="K164" s="148"/>
      <c r="L164" s="18"/>
      <c r="M164" s="18"/>
      <c r="N164" s="18"/>
      <c r="O164" s="18"/>
      <c r="P164" s="18"/>
      <c r="Q164" s="18"/>
      <c r="R164" s="18"/>
      <c r="S164" s="18"/>
      <c r="T164" s="18"/>
      <c r="U164" s="18"/>
      <c r="V164" s="18"/>
      <c r="W164" s="18"/>
      <c r="X164" s="18"/>
      <c r="Y164" s="18"/>
      <c r="Z164" s="22"/>
      <c r="AA164" s="22"/>
      <c r="AB164" s="22"/>
      <c r="AC164" s="22"/>
      <c r="AD164" s="22"/>
      <c r="AE164" s="22"/>
      <c r="AF164" s="22"/>
      <c r="AG164" s="22"/>
      <c r="AH164" s="22"/>
      <c r="AI164" s="22"/>
    </row>
    <row r="165" spans="1:35" ht="12" customHeight="1">
      <c r="A165" s="98" t="str">
        <f t="array" ref="A165">IFERROR(INDEX('03.Muestra'!$B$8:$B$17,SMALL(IF("Página Web"='03.Muestra'!$D$8:$D$17,ROW('03.Muestra'!$B$8:$B$17)-MIN(ROW('03.Muestra'!$D$8:$D$17))+1,""),ROW()-157)),"")</f>
        <v/>
      </c>
      <c r="B165" s="129" t="str">
        <f t="array" ref="B165">IFERROR(INDEX('03.Muestra'!$C$8:$C$17,SMALL(IF("Página Web"='03.Muestra'!$D$8:$D$17,ROW('03.Muestra'!$C$8:$C$17)-MIN(ROW('03.Muestra'!$D$8:$D$17))+1,""),ROW()-157)),"")</f>
        <v/>
      </c>
      <c r="C165" s="129" t="str">
        <f t="array" ref="C165">IFERROR(INDEX('03.Muestra'!$F$8:$F$17,SMALL(IF("Página Web"='03.Muestra'!$D$8:$D$17,ROW('03.Muestra'!$F$8:$F$17)-MIN(ROW('03.Muestra'!$D$8:$D$17))+1,""),ROW()-157)),"")</f>
        <v/>
      </c>
      <c r="D165" s="103" t="str">
        <f t="shared" si="20"/>
        <v/>
      </c>
      <c r="E165" s="66" t="str">
        <f t="shared" si="21"/>
        <v/>
      </c>
      <c r="F165" s="18"/>
      <c r="G165" s="18"/>
      <c r="H165" s="18"/>
      <c r="I165" s="18"/>
      <c r="J165" s="18"/>
      <c r="K165" s="148"/>
      <c r="L165" s="18"/>
      <c r="M165" s="18"/>
      <c r="N165" s="18"/>
      <c r="O165" s="18"/>
      <c r="P165" s="18"/>
      <c r="Q165" s="18"/>
      <c r="R165" s="18"/>
      <c r="S165" s="18"/>
      <c r="T165" s="18"/>
      <c r="U165" s="18"/>
      <c r="V165" s="18"/>
      <c r="W165" s="18"/>
      <c r="X165" s="18"/>
      <c r="Y165" s="18"/>
      <c r="Z165" s="22"/>
      <c r="AA165" s="22"/>
      <c r="AB165" s="22"/>
      <c r="AC165" s="22"/>
      <c r="AD165" s="22"/>
      <c r="AE165" s="22"/>
      <c r="AF165" s="22"/>
      <c r="AG165" s="22"/>
      <c r="AH165" s="22"/>
      <c r="AI165" s="22"/>
    </row>
    <row r="166" spans="1:35" ht="12" customHeight="1">
      <c r="A166" s="98" t="str">
        <f t="array" ref="A166">IFERROR(INDEX('03.Muestra'!$B$8:$B$17,SMALL(IF("Página Web"='03.Muestra'!$D$8:$D$17,ROW('03.Muestra'!$B$8:$B$17)-MIN(ROW('03.Muestra'!$D$8:$D$17))+1,""),ROW()-157)),"")</f>
        <v/>
      </c>
      <c r="B166" s="129" t="str">
        <f t="array" ref="B166">IFERROR(INDEX('03.Muestra'!$C$8:$C$17,SMALL(IF("Página Web"='03.Muestra'!$D$8:$D$17,ROW('03.Muestra'!$C$8:$C$17)-MIN(ROW('03.Muestra'!$D$8:$D$17))+1,""),ROW()-157)),"")</f>
        <v/>
      </c>
      <c r="C166" s="129" t="str">
        <f t="array" ref="C166">IFERROR(INDEX('03.Muestra'!$F$8:$F$17,SMALL(IF("Página Web"='03.Muestra'!$D$8:$D$17,ROW('03.Muestra'!$F$8:$F$17)-MIN(ROW('03.Muestra'!$D$8:$D$17))+1,""),ROW()-157)),"")</f>
        <v/>
      </c>
      <c r="D166" s="103" t="str">
        <f t="shared" si="20"/>
        <v/>
      </c>
      <c r="E166" s="66" t="str">
        <f t="shared" si="21"/>
        <v/>
      </c>
      <c r="F166" s="18"/>
      <c r="G166" s="18"/>
      <c r="H166" s="18"/>
      <c r="I166" s="18"/>
      <c r="J166" s="18"/>
      <c r="K166" s="148"/>
      <c r="L166" s="18"/>
      <c r="M166" s="18"/>
      <c r="N166" s="18"/>
      <c r="O166" s="18"/>
      <c r="P166" s="18"/>
      <c r="Q166" s="18"/>
      <c r="R166" s="18"/>
      <c r="S166" s="18"/>
      <c r="T166" s="18"/>
      <c r="U166" s="18"/>
      <c r="V166" s="18"/>
      <c r="W166" s="18"/>
      <c r="X166" s="18"/>
      <c r="Y166" s="18"/>
      <c r="Z166" s="22"/>
      <c r="AA166" s="22"/>
      <c r="AB166" s="22"/>
      <c r="AC166" s="22"/>
      <c r="AD166" s="22"/>
      <c r="AE166" s="22"/>
      <c r="AF166" s="22"/>
      <c r="AG166" s="22"/>
      <c r="AH166" s="22"/>
      <c r="AI166" s="22"/>
    </row>
    <row r="167" spans="1:35" ht="12" customHeight="1">
      <c r="A167" s="98" t="str">
        <f t="array" ref="A167">IFERROR(INDEX('03.Muestra'!$B$8:$B$17,SMALL(IF("Página Web"='03.Muestra'!$D$8:$D$17,ROW('03.Muestra'!$B$8:$B$17)-MIN(ROW('03.Muestra'!$D$8:$D$17))+1,""),ROW()-157)),"")</f>
        <v/>
      </c>
      <c r="B167" s="129" t="str">
        <f t="array" ref="B167">IFERROR(INDEX('03.Muestra'!$C$8:$C$17,SMALL(IF("Página Web"='03.Muestra'!$D$8:$D$17,ROW('03.Muestra'!$C$8:$C$17)-MIN(ROW('03.Muestra'!$D$8:$D$17))+1,""),ROW()-157)),"")</f>
        <v/>
      </c>
      <c r="C167" s="129" t="str">
        <f t="array" ref="C167">IFERROR(INDEX('03.Muestra'!$F$8:$F$17,SMALL(IF("Página Web"='03.Muestra'!$D$8:$D$17,ROW('03.Muestra'!$F$8:$F$17)-MIN(ROW('03.Muestra'!$D$8:$D$17))+1,""),ROW()-157)),"")</f>
        <v/>
      </c>
      <c r="D167" s="103" t="str">
        <f t="shared" si="20"/>
        <v/>
      </c>
      <c r="E167" s="66" t="str">
        <f t="shared" si="21"/>
        <v/>
      </c>
      <c r="F167" s="18"/>
      <c r="G167" s="18"/>
      <c r="H167" s="18"/>
      <c r="I167" s="18"/>
      <c r="J167" s="18"/>
      <c r="K167" s="148"/>
      <c r="L167" s="18"/>
      <c r="M167" s="18"/>
      <c r="N167" s="18"/>
      <c r="O167" s="18"/>
      <c r="P167" s="18"/>
      <c r="Q167" s="18"/>
      <c r="R167" s="18"/>
      <c r="S167" s="18"/>
      <c r="T167" s="18"/>
      <c r="U167" s="18"/>
      <c r="V167" s="18"/>
      <c r="W167" s="18"/>
      <c r="X167" s="18"/>
      <c r="Y167" s="18"/>
      <c r="Z167" s="22"/>
      <c r="AA167" s="22"/>
      <c r="AB167" s="22"/>
      <c r="AC167" s="22"/>
      <c r="AD167" s="22"/>
      <c r="AE167" s="22"/>
      <c r="AF167" s="22"/>
      <c r="AG167" s="22"/>
      <c r="AH167" s="22"/>
      <c r="AI167" s="22"/>
    </row>
    <row r="168" spans="1:35" ht="12" customHeight="1">
      <c r="A168" s="22"/>
      <c r="B168" s="18"/>
      <c r="C168" s="18"/>
      <c r="D168" s="127"/>
      <c r="E168" s="66"/>
      <c r="F168" s="18"/>
      <c r="G168" s="18"/>
      <c r="H168" s="18"/>
      <c r="I168" s="18"/>
      <c r="J168" s="18"/>
      <c r="K168" s="148"/>
      <c r="L168" s="18"/>
      <c r="M168" s="18"/>
      <c r="N168" s="18"/>
      <c r="O168" s="18"/>
      <c r="P168" s="18"/>
      <c r="Q168" s="18"/>
      <c r="R168" s="18"/>
      <c r="S168" s="18"/>
      <c r="T168" s="18"/>
      <c r="U168" s="18"/>
      <c r="V168" s="18"/>
      <c r="W168" s="18"/>
      <c r="X168" s="18"/>
      <c r="Y168" s="18"/>
      <c r="Z168" s="22"/>
      <c r="AA168" s="22"/>
      <c r="AB168" s="22"/>
      <c r="AC168" s="22"/>
      <c r="AD168" s="22"/>
      <c r="AE168" s="22"/>
      <c r="AF168" s="22"/>
      <c r="AG168" s="22"/>
      <c r="AH168" s="22"/>
      <c r="AI168" s="22"/>
    </row>
    <row r="169" spans="1:35" ht="12" customHeight="1">
      <c r="A169" s="22"/>
      <c r="B169" s="18"/>
      <c r="C169" s="18"/>
      <c r="D169" s="127"/>
      <c r="E169" s="66"/>
      <c r="F169" s="18"/>
      <c r="G169" s="18"/>
      <c r="H169" s="18"/>
      <c r="I169" s="18"/>
      <c r="J169" s="18"/>
      <c r="K169" s="148"/>
      <c r="L169" s="18"/>
      <c r="M169" s="18"/>
      <c r="N169" s="18"/>
      <c r="O169" s="18"/>
      <c r="P169" s="18"/>
      <c r="Q169" s="18"/>
      <c r="R169" s="18"/>
      <c r="S169" s="18"/>
      <c r="T169" s="18"/>
      <c r="U169" s="18"/>
      <c r="V169" s="18"/>
      <c r="W169" s="18"/>
      <c r="X169" s="18"/>
      <c r="Y169" s="18"/>
      <c r="Z169" s="22"/>
      <c r="AA169" s="22"/>
      <c r="AB169" s="22"/>
      <c r="AC169" s="22"/>
      <c r="AD169" s="22"/>
      <c r="AE169" s="22"/>
      <c r="AF169" s="22"/>
      <c r="AG169" s="22"/>
      <c r="AH169" s="22"/>
      <c r="AI169" s="22"/>
    </row>
    <row r="170" spans="1:35" ht="12" customHeight="1">
      <c r="A170" s="22"/>
      <c r="B170" s="18"/>
      <c r="C170" s="18"/>
      <c r="D170" s="127"/>
      <c r="E170" s="66"/>
      <c r="F170" s="18"/>
      <c r="G170" s="18"/>
      <c r="H170" s="18"/>
      <c r="I170" s="18"/>
      <c r="J170" s="18"/>
      <c r="K170" s="148"/>
      <c r="L170" s="18"/>
      <c r="M170" s="18"/>
      <c r="N170" s="18"/>
      <c r="O170" s="18"/>
      <c r="P170" s="18"/>
      <c r="Q170" s="18"/>
      <c r="R170" s="18"/>
      <c r="S170" s="18"/>
      <c r="T170" s="18"/>
      <c r="U170" s="18"/>
      <c r="V170" s="18"/>
      <c r="W170" s="18"/>
      <c r="X170" s="18"/>
      <c r="Y170" s="18"/>
      <c r="Z170" s="22"/>
      <c r="AA170" s="22"/>
      <c r="AB170" s="22"/>
      <c r="AC170" s="22"/>
      <c r="AD170" s="22"/>
      <c r="AE170" s="22"/>
      <c r="AF170" s="22"/>
      <c r="AG170" s="22"/>
      <c r="AH170" s="22"/>
      <c r="AI170" s="22"/>
    </row>
    <row r="171" spans="1:35" ht="12" customHeight="1">
      <c r="A171" s="22"/>
      <c r="B171" s="18"/>
      <c r="C171" s="18"/>
      <c r="D171" s="127"/>
      <c r="E171" s="66"/>
      <c r="F171" s="18"/>
      <c r="G171" s="18"/>
      <c r="H171" s="18"/>
      <c r="I171" s="18"/>
      <c r="J171" s="18"/>
      <c r="K171" s="148"/>
      <c r="L171" s="18"/>
      <c r="M171" s="18"/>
      <c r="N171" s="18"/>
      <c r="O171" s="18"/>
      <c r="P171" s="18"/>
      <c r="Q171" s="18"/>
      <c r="R171" s="18"/>
      <c r="S171" s="18"/>
      <c r="T171" s="18"/>
      <c r="U171" s="18"/>
      <c r="V171" s="18"/>
      <c r="W171" s="18"/>
      <c r="X171" s="18"/>
      <c r="Y171" s="18"/>
      <c r="Z171" s="22"/>
      <c r="AA171" s="22"/>
      <c r="AB171" s="22"/>
      <c r="AC171" s="22"/>
      <c r="AD171" s="22"/>
      <c r="AE171" s="22"/>
      <c r="AF171" s="22"/>
      <c r="AG171" s="22"/>
      <c r="AH171" s="22"/>
      <c r="AI171" s="22"/>
    </row>
    <row r="172" spans="1:35" ht="12" customHeight="1">
      <c r="A172" s="22"/>
      <c r="B172" s="18"/>
      <c r="C172" s="18"/>
      <c r="D172" s="127"/>
      <c r="E172" s="66"/>
      <c r="F172" s="18"/>
      <c r="G172" s="18"/>
      <c r="H172" s="18"/>
      <c r="I172" s="18"/>
      <c r="J172" s="18"/>
      <c r="K172" s="148"/>
      <c r="L172" s="18"/>
      <c r="M172" s="18"/>
      <c r="N172" s="18"/>
      <c r="O172" s="18"/>
      <c r="P172" s="18"/>
      <c r="Q172" s="18"/>
      <c r="R172" s="18"/>
      <c r="S172" s="18"/>
      <c r="T172" s="18"/>
      <c r="U172" s="18"/>
      <c r="V172" s="18"/>
      <c r="W172" s="18"/>
      <c r="X172" s="18"/>
      <c r="Y172" s="18"/>
      <c r="Z172" s="22"/>
      <c r="AA172" s="22"/>
      <c r="AB172" s="22"/>
      <c r="AC172" s="22"/>
      <c r="AD172" s="22"/>
      <c r="AE172" s="22"/>
      <c r="AF172" s="22"/>
      <c r="AG172" s="22"/>
      <c r="AH172" s="22"/>
      <c r="AI172" s="22"/>
    </row>
    <row r="173" spans="1:35" ht="12" customHeight="1">
      <c r="A173" s="22"/>
      <c r="B173" s="18"/>
      <c r="C173" s="18"/>
      <c r="D173" s="127"/>
      <c r="E173" s="66"/>
      <c r="F173" s="18"/>
      <c r="G173" s="18"/>
      <c r="H173" s="18"/>
      <c r="I173" s="18"/>
      <c r="J173" s="18"/>
      <c r="K173" s="148"/>
      <c r="L173" s="18"/>
      <c r="M173" s="18"/>
      <c r="N173" s="18"/>
      <c r="O173" s="18"/>
      <c r="P173" s="18"/>
      <c r="Q173" s="18"/>
      <c r="R173" s="18"/>
      <c r="S173" s="18"/>
      <c r="T173" s="18"/>
      <c r="U173" s="18"/>
      <c r="V173" s="18"/>
      <c r="W173" s="18"/>
      <c r="X173" s="18"/>
      <c r="Y173" s="18"/>
      <c r="Z173" s="22"/>
      <c r="AA173" s="22"/>
      <c r="AB173" s="22"/>
      <c r="AC173" s="22"/>
      <c r="AD173" s="22"/>
      <c r="AE173" s="22"/>
      <c r="AF173" s="22"/>
      <c r="AG173" s="22"/>
      <c r="AH173" s="22"/>
      <c r="AI173" s="22"/>
    </row>
    <row r="174" spans="1:35" ht="12" customHeight="1">
      <c r="A174" s="22"/>
      <c r="B174" s="18"/>
      <c r="C174" s="18"/>
      <c r="D174" s="127"/>
      <c r="E174" s="66"/>
      <c r="F174" s="18"/>
      <c r="G174" s="18"/>
      <c r="H174" s="18"/>
      <c r="I174" s="18"/>
      <c r="J174" s="18"/>
      <c r="K174" s="148"/>
      <c r="L174" s="18"/>
      <c r="M174" s="18"/>
      <c r="N174" s="18"/>
      <c r="O174" s="18"/>
      <c r="P174" s="18"/>
      <c r="Q174" s="18"/>
      <c r="R174" s="18"/>
      <c r="S174" s="18"/>
      <c r="T174" s="18"/>
      <c r="U174" s="18"/>
      <c r="V174" s="18"/>
      <c r="W174" s="18"/>
      <c r="X174" s="18"/>
      <c r="Y174" s="18"/>
      <c r="Z174" s="22"/>
      <c r="AA174" s="22"/>
      <c r="AB174" s="22"/>
      <c r="AC174" s="22"/>
      <c r="AD174" s="22"/>
      <c r="AE174" s="22"/>
      <c r="AF174" s="22"/>
      <c r="AG174" s="22"/>
      <c r="AH174" s="22"/>
      <c r="AI174" s="22"/>
    </row>
    <row r="175" spans="1:35" ht="12" customHeight="1">
      <c r="A175" s="22"/>
      <c r="B175" s="18"/>
      <c r="C175" s="18"/>
      <c r="D175" s="127"/>
      <c r="E175" s="66"/>
      <c r="F175" s="18"/>
      <c r="G175" s="18"/>
      <c r="H175" s="18"/>
      <c r="I175" s="18"/>
      <c r="J175" s="18"/>
      <c r="K175" s="148"/>
      <c r="L175" s="18"/>
      <c r="M175" s="18"/>
      <c r="N175" s="18"/>
      <c r="O175" s="18"/>
      <c r="P175" s="18"/>
      <c r="Q175" s="18"/>
      <c r="R175" s="18"/>
      <c r="S175" s="18"/>
      <c r="T175" s="18"/>
      <c r="U175" s="18"/>
      <c r="V175" s="18"/>
      <c r="W175" s="18"/>
      <c r="X175" s="18"/>
      <c r="Y175" s="18"/>
      <c r="Z175" s="22"/>
      <c r="AA175" s="22"/>
      <c r="AB175" s="22"/>
      <c r="AC175" s="22"/>
      <c r="AD175" s="22"/>
      <c r="AE175" s="22"/>
      <c r="AF175" s="22"/>
      <c r="AG175" s="22"/>
      <c r="AH175" s="22"/>
      <c r="AI175" s="22"/>
    </row>
    <row r="176" spans="1:35" ht="12" customHeight="1">
      <c r="A176" s="22"/>
      <c r="B176" s="18"/>
      <c r="C176" s="18"/>
      <c r="D176" s="127"/>
      <c r="E176" s="66"/>
      <c r="F176" s="18"/>
      <c r="G176" s="18"/>
      <c r="H176" s="18"/>
      <c r="I176" s="18"/>
      <c r="J176" s="18"/>
      <c r="K176" s="148"/>
      <c r="L176" s="18"/>
      <c r="M176" s="18"/>
      <c r="N176" s="18"/>
      <c r="O176" s="18"/>
      <c r="P176" s="18"/>
      <c r="Q176" s="18"/>
      <c r="R176" s="18"/>
      <c r="S176" s="18"/>
      <c r="T176" s="18"/>
      <c r="U176" s="18"/>
      <c r="V176" s="18"/>
      <c r="W176" s="18"/>
      <c r="X176" s="18"/>
      <c r="Y176" s="18"/>
      <c r="Z176" s="22"/>
      <c r="AA176" s="22"/>
      <c r="AB176" s="22"/>
      <c r="AC176" s="22"/>
      <c r="AD176" s="22"/>
      <c r="AE176" s="22"/>
      <c r="AF176" s="22"/>
      <c r="AG176" s="22"/>
      <c r="AH176" s="22"/>
      <c r="AI176" s="22"/>
    </row>
    <row r="177" spans="1:35" ht="12" customHeight="1">
      <c r="A177" s="22"/>
      <c r="B177" s="18"/>
      <c r="C177" s="18"/>
      <c r="D177" s="127"/>
      <c r="E177" s="66"/>
      <c r="F177" s="18"/>
      <c r="G177" s="18"/>
      <c r="H177" s="18"/>
      <c r="I177" s="18"/>
      <c r="J177" s="18"/>
      <c r="K177" s="148"/>
      <c r="L177" s="18"/>
      <c r="M177" s="18"/>
      <c r="N177" s="18"/>
      <c r="O177" s="18"/>
      <c r="P177" s="18"/>
      <c r="Q177" s="18"/>
      <c r="R177" s="18"/>
      <c r="S177" s="18"/>
      <c r="T177" s="18"/>
      <c r="U177" s="18"/>
      <c r="V177" s="18"/>
      <c r="W177" s="18"/>
      <c r="X177" s="18"/>
      <c r="Y177" s="18"/>
      <c r="Z177" s="22"/>
      <c r="AA177" s="22"/>
      <c r="AB177" s="22"/>
      <c r="AC177" s="22"/>
      <c r="AD177" s="22"/>
      <c r="AE177" s="22"/>
      <c r="AF177" s="22"/>
      <c r="AG177" s="22"/>
      <c r="AH177" s="22"/>
      <c r="AI177" s="22"/>
    </row>
    <row r="178" spans="1:35" ht="12" customHeight="1">
      <c r="A178" s="22"/>
      <c r="B178" s="18"/>
      <c r="C178" s="18"/>
      <c r="D178" s="127"/>
      <c r="E178" s="66"/>
      <c r="F178" s="18"/>
      <c r="G178" s="18"/>
      <c r="H178" s="18"/>
      <c r="I178" s="18"/>
      <c r="J178" s="18"/>
      <c r="K178" s="148"/>
      <c r="L178" s="18"/>
      <c r="M178" s="18"/>
      <c r="N178" s="18"/>
      <c r="O178" s="18"/>
      <c r="P178" s="18"/>
      <c r="Q178" s="18"/>
      <c r="R178" s="18"/>
      <c r="S178" s="18"/>
      <c r="T178" s="18"/>
      <c r="U178" s="18"/>
      <c r="V178" s="18"/>
      <c r="W178" s="18"/>
      <c r="X178" s="18"/>
      <c r="Y178" s="18"/>
      <c r="Z178" s="22"/>
      <c r="AA178" s="22"/>
      <c r="AB178" s="22"/>
      <c r="AC178" s="22"/>
      <c r="AD178" s="22"/>
      <c r="AE178" s="22"/>
      <c r="AF178" s="22"/>
      <c r="AG178" s="22"/>
      <c r="AH178" s="22"/>
      <c r="AI178" s="22"/>
    </row>
    <row r="179" spans="1:35" ht="12" customHeight="1">
      <c r="A179" s="22"/>
      <c r="B179" s="18"/>
      <c r="C179" s="18"/>
      <c r="D179" s="127"/>
      <c r="E179" s="66"/>
      <c r="F179" s="18"/>
      <c r="G179" s="18"/>
      <c r="H179" s="18"/>
      <c r="I179" s="18"/>
      <c r="J179" s="18"/>
      <c r="K179" s="148"/>
      <c r="L179" s="18"/>
      <c r="M179" s="18"/>
      <c r="N179" s="18"/>
      <c r="O179" s="18"/>
      <c r="P179" s="18"/>
      <c r="Q179" s="18"/>
      <c r="R179" s="18"/>
      <c r="S179" s="18"/>
      <c r="T179" s="18"/>
      <c r="U179" s="18"/>
      <c r="V179" s="18"/>
      <c r="W179" s="18"/>
      <c r="X179" s="18"/>
      <c r="Y179" s="18"/>
      <c r="Z179" s="22"/>
      <c r="AA179" s="22"/>
      <c r="AB179" s="22"/>
      <c r="AC179" s="22"/>
      <c r="AD179" s="22"/>
      <c r="AE179" s="22"/>
      <c r="AF179" s="22"/>
      <c r="AG179" s="22"/>
      <c r="AH179" s="22"/>
      <c r="AI179" s="22"/>
    </row>
    <row r="180" spans="1:35" ht="12" customHeight="1">
      <c r="A180" s="22"/>
      <c r="B180" s="18"/>
      <c r="C180" s="18"/>
      <c r="D180" s="127"/>
      <c r="E180" s="66"/>
      <c r="F180" s="18"/>
      <c r="G180" s="18"/>
      <c r="H180" s="18"/>
      <c r="I180" s="18"/>
      <c r="J180" s="18"/>
      <c r="K180" s="148"/>
      <c r="L180" s="18"/>
      <c r="M180" s="18"/>
      <c r="N180" s="18"/>
      <c r="O180" s="18"/>
      <c r="P180" s="18"/>
      <c r="Q180" s="18"/>
      <c r="R180" s="18"/>
      <c r="S180" s="18"/>
      <c r="T180" s="18"/>
      <c r="U180" s="18"/>
      <c r="V180" s="18"/>
      <c r="W180" s="18"/>
      <c r="X180" s="18"/>
      <c r="Y180" s="18"/>
      <c r="Z180" s="22"/>
      <c r="AA180" s="22"/>
      <c r="AB180" s="22"/>
      <c r="AC180" s="22"/>
      <c r="AD180" s="22"/>
      <c r="AE180" s="22"/>
      <c r="AF180" s="22"/>
      <c r="AG180" s="22"/>
      <c r="AH180" s="22"/>
      <c r="AI180" s="22"/>
    </row>
    <row r="181" spans="1:35" ht="12" customHeight="1">
      <c r="A181" s="22"/>
      <c r="B181" s="18"/>
      <c r="C181" s="18"/>
      <c r="D181" s="127"/>
      <c r="E181" s="66"/>
      <c r="F181" s="18"/>
      <c r="G181" s="18"/>
      <c r="H181" s="18"/>
      <c r="I181" s="18"/>
      <c r="J181" s="18"/>
      <c r="K181" s="148"/>
      <c r="L181" s="18"/>
      <c r="M181" s="18"/>
      <c r="N181" s="18"/>
      <c r="O181" s="18"/>
      <c r="P181" s="18"/>
      <c r="Q181" s="18"/>
      <c r="R181" s="18"/>
      <c r="S181" s="18"/>
      <c r="T181" s="18"/>
      <c r="U181" s="18"/>
      <c r="V181" s="18"/>
      <c r="W181" s="18"/>
      <c r="X181" s="18"/>
      <c r="Y181" s="18"/>
      <c r="Z181" s="22"/>
      <c r="AA181" s="22"/>
      <c r="AB181" s="22"/>
      <c r="AC181" s="22"/>
      <c r="AD181" s="22"/>
      <c r="AE181" s="22"/>
      <c r="AF181" s="22"/>
      <c r="AG181" s="22"/>
      <c r="AH181" s="22"/>
      <c r="AI181" s="22"/>
    </row>
    <row r="182" spans="1:35" ht="12" customHeight="1">
      <c r="A182" s="22"/>
      <c r="B182" s="18"/>
      <c r="C182" s="18"/>
      <c r="D182" s="127"/>
      <c r="E182" s="66"/>
      <c r="F182" s="18"/>
      <c r="G182" s="18"/>
      <c r="H182" s="18"/>
      <c r="I182" s="18"/>
      <c r="J182" s="18"/>
      <c r="K182" s="148"/>
      <c r="L182" s="18"/>
      <c r="M182" s="18"/>
      <c r="N182" s="18"/>
      <c r="O182" s="18"/>
      <c r="P182" s="18"/>
      <c r="Q182" s="18"/>
      <c r="R182" s="18"/>
      <c r="S182" s="18"/>
      <c r="T182" s="18"/>
      <c r="U182" s="18"/>
      <c r="V182" s="18"/>
      <c r="W182" s="18"/>
      <c r="X182" s="18"/>
      <c r="Y182" s="18"/>
      <c r="Z182" s="22"/>
      <c r="AA182" s="22"/>
      <c r="AB182" s="22"/>
      <c r="AC182" s="22"/>
      <c r="AD182" s="22"/>
      <c r="AE182" s="22"/>
      <c r="AF182" s="22"/>
      <c r="AG182" s="22"/>
      <c r="AH182" s="22"/>
      <c r="AI182" s="22"/>
    </row>
    <row r="183" spans="1:35" ht="12" customHeight="1">
      <c r="A183" s="22"/>
      <c r="B183" s="18"/>
      <c r="C183" s="18"/>
      <c r="D183" s="127"/>
      <c r="E183" s="66"/>
      <c r="F183" s="18"/>
      <c r="G183" s="18"/>
      <c r="H183" s="18"/>
      <c r="I183" s="18"/>
      <c r="J183" s="18"/>
      <c r="K183" s="148"/>
      <c r="L183" s="18"/>
      <c r="M183" s="18"/>
      <c r="N183" s="18"/>
      <c r="O183" s="18"/>
      <c r="P183" s="18"/>
      <c r="Q183" s="18"/>
      <c r="R183" s="18"/>
      <c r="S183" s="18"/>
      <c r="T183" s="18"/>
      <c r="U183" s="18"/>
      <c r="V183" s="18"/>
      <c r="W183" s="18"/>
      <c r="X183" s="18"/>
      <c r="Y183" s="18"/>
      <c r="Z183" s="22"/>
      <c r="AA183" s="22"/>
      <c r="AB183" s="22"/>
      <c r="AC183" s="22"/>
      <c r="AD183" s="22"/>
      <c r="AE183" s="22"/>
      <c r="AF183" s="22"/>
      <c r="AG183" s="22"/>
      <c r="AH183" s="22"/>
      <c r="AI183" s="22"/>
    </row>
    <row r="184" spans="1:35" ht="12" customHeight="1">
      <c r="A184" s="22"/>
      <c r="B184" s="18"/>
      <c r="C184" s="18"/>
      <c r="D184" s="127"/>
      <c r="E184" s="66"/>
      <c r="F184" s="18"/>
      <c r="G184" s="18"/>
      <c r="H184" s="18"/>
      <c r="I184" s="18"/>
      <c r="J184" s="18"/>
      <c r="K184" s="148"/>
      <c r="L184" s="18"/>
      <c r="M184" s="18"/>
      <c r="N184" s="18"/>
      <c r="O184" s="18"/>
      <c r="P184" s="18"/>
      <c r="Q184" s="18"/>
      <c r="R184" s="18"/>
      <c r="S184" s="18"/>
      <c r="T184" s="18"/>
      <c r="U184" s="18"/>
      <c r="V184" s="18"/>
      <c r="W184" s="18"/>
      <c r="X184" s="18"/>
      <c r="Y184" s="18"/>
      <c r="Z184" s="22"/>
      <c r="AA184" s="22"/>
      <c r="AB184" s="22"/>
      <c r="AC184" s="22"/>
      <c r="AD184" s="22"/>
      <c r="AE184" s="22"/>
      <c r="AF184" s="22"/>
      <c r="AG184" s="22"/>
      <c r="AH184" s="22"/>
      <c r="AI184" s="22"/>
    </row>
    <row r="185" spans="1:35" ht="12" customHeight="1">
      <c r="A185" s="22"/>
      <c r="B185" s="18"/>
      <c r="C185" s="18"/>
      <c r="D185" s="127"/>
      <c r="E185" s="66"/>
      <c r="F185" s="18"/>
      <c r="G185" s="18"/>
      <c r="H185" s="18"/>
      <c r="I185" s="18"/>
      <c r="J185" s="18"/>
      <c r="K185" s="148"/>
      <c r="L185" s="18"/>
      <c r="M185" s="18"/>
      <c r="N185" s="18"/>
      <c r="O185" s="18"/>
      <c r="P185" s="18"/>
      <c r="Q185" s="18"/>
      <c r="R185" s="18"/>
      <c r="S185" s="18"/>
      <c r="T185" s="18"/>
      <c r="U185" s="18"/>
      <c r="V185" s="18"/>
      <c r="W185" s="18"/>
      <c r="X185" s="18"/>
      <c r="Y185" s="18"/>
      <c r="Z185" s="22"/>
      <c r="AA185" s="22"/>
      <c r="AB185" s="22"/>
      <c r="AC185" s="22"/>
      <c r="AD185" s="22"/>
      <c r="AE185" s="22"/>
      <c r="AF185" s="22"/>
      <c r="AG185" s="22"/>
      <c r="AH185" s="22"/>
      <c r="AI185" s="22"/>
    </row>
    <row r="186" spans="1:35" ht="12" customHeight="1">
      <c r="A186" s="22"/>
      <c r="B186" s="18"/>
      <c r="C186" s="18"/>
      <c r="D186" s="127"/>
      <c r="E186" s="66"/>
      <c r="F186" s="18"/>
      <c r="G186" s="18"/>
      <c r="H186" s="18"/>
      <c r="I186" s="18"/>
      <c r="J186" s="18"/>
      <c r="K186" s="148"/>
      <c r="L186" s="18"/>
      <c r="M186" s="18"/>
      <c r="N186" s="18"/>
      <c r="O186" s="18"/>
      <c r="P186" s="18"/>
      <c r="Q186" s="18"/>
      <c r="R186" s="18"/>
      <c r="S186" s="18"/>
      <c r="T186" s="18"/>
      <c r="U186" s="18"/>
      <c r="V186" s="18"/>
      <c r="W186" s="18"/>
      <c r="X186" s="18"/>
      <c r="Y186" s="18"/>
      <c r="Z186" s="22"/>
      <c r="AA186" s="22"/>
      <c r="AB186" s="22"/>
      <c r="AC186" s="22"/>
      <c r="AD186" s="22"/>
      <c r="AE186" s="22"/>
      <c r="AF186" s="22"/>
      <c r="AG186" s="22"/>
      <c r="AH186" s="22"/>
      <c r="AI186" s="22"/>
    </row>
    <row r="187" spans="1:35" ht="12" customHeight="1">
      <c r="A187" s="22"/>
      <c r="B187" s="18"/>
      <c r="C187" s="18"/>
      <c r="D187" s="127"/>
      <c r="E187" s="66"/>
      <c r="F187" s="18"/>
      <c r="G187" s="18"/>
      <c r="H187" s="18"/>
      <c r="I187" s="18"/>
      <c r="J187" s="18"/>
      <c r="K187" s="148"/>
      <c r="L187" s="18"/>
      <c r="M187" s="18"/>
      <c r="N187" s="18"/>
      <c r="O187" s="18"/>
      <c r="P187" s="18"/>
      <c r="Q187" s="18"/>
      <c r="R187" s="18"/>
      <c r="S187" s="18"/>
      <c r="T187" s="18"/>
      <c r="U187" s="18"/>
      <c r="V187" s="18"/>
      <c r="W187" s="18"/>
      <c r="X187" s="18"/>
      <c r="Y187" s="18"/>
      <c r="Z187" s="22"/>
      <c r="AA187" s="22"/>
      <c r="AB187" s="22"/>
      <c r="AC187" s="22"/>
      <c r="AD187" s="22"/>
      <c r="AE187" s="22"/>
      <c r="AF187" s="22"/>
      <c r="AG187" s="22"/>
      <c r="AH187" s="22"/>
      <c r="AI187" s="22"/>
    </row>
    <row r="188" spans="1:35" ht="12" customHeight="1">
      <c r="A188" s="22"/>
      <c r="B188" s="18"/>
      <c r="C188" s="18"/>
      <c r="D188" s="127"/>
      <c r="E188" s="66"/>
      <c r="F188" s="18"/>
      <c r="G188" s="18"/>
      <c r="H188" s="18"/>
      <c r="I188" s="18"/>
      <c r="J188" s="18"/>
      <c r="K188" s="148"/>
      <c r="L188" s="18"/>
      <c r="M188" s="18"/>
      <c r="N188" s="18"/>
      <c r="O188" s="18"/>
      <c r="P188" s="18"/>
      <c r="Q188" s="18"/>
      <c r="R188" s="18"/>
      <c r="S188" s="18"/>
      <c r="T188" s="18"/>
      <c r="U188" s="18"/>
      <c r="V188" s="18"/>
      <c r="W188" s="18"/>
      <c r="X188" s="18"/>
      <c r="Y188" s="18"/>
      <c r="Z188" s="22"/>
      <c r="AA188" s="22"/>
      <c r="AB188" s="22"/>
      <c r="AC188" s="22"/>
      <c r="AD188" s="22"/>
      <c r="AE188" s="22"/>
      <c r="AF188" s="22"/>
      <c r="AG188" s="22"/>
      <c r="AH188" s="22"/>
      <c r="AI188" s="22"/>
    </row>
    <row r="189" spans="1:35" ht="12" customHeight="1">
      <c r="A189" s="22"/>
      <c r="B189" s="18"/>
      <c r="C189" s="18"/>
      <c r="D189" s="127"/>
      <c r="E189" s="66"/>
      <c r="F189" s="18"/>
      <c r="G189" s="18"/>
      <c r="H189" s="18"/>
      <c r="I189" s="18"/>
      <c r="J189" s="18"/>
      <c r="K189" s="148"/>
      <c r="L189" s="18"/>
      <c r="M189" s="18"/>
      <c r="N189" s="18"/>
      <c r="O189" s="18"/>
      <c r="P189" s="18"/>
      <c r="Q189" s="18"/>
      <c r="R189" s="18"/>
      <c r="S189" s="18"/>
      <c r="T189" s="18"/>
      <c r="U189" s="18"/>
      <c r="V189" s="18"/>
      <c r="W189" s="18"/>
      <c r="X189" s="18"/>
      <c r="Y189" s="18"/>
      <c r="Z189" s="22"/>
      <c r="AA189" s="22"/>
      <c r="AB189" s="22"/>
      <c r="AC189" s="22"/>
      <c r="AD189" s="22"/>
      <c r="AE189" s="22"/>
      <c r="AF189" s="22"/>
      <c r="AG189" s="22"/>
      <c r="AH189" s="22"/>
      <c r="AI189" s="22"/>
    </row>
    <row r="190" spans="1:35" ht="12" customHeight="1">
      <c r="A190" s="22"/>
      <c r="B190" s="18"/>
      <c r="C190" s="18"/>
      <c r="D190" s="127"/>
      <c r="E190" s="66"/>
      <c r="F190" s="18"/>
      <c r="G190" s="18"/>
      <c r="H190" s="18"/>
      <c r="I190" s="18"/>
      <c r="J190" s="18"/>
      <c r="K190" s="148"/>
      <c r="L190" s="18"/>
      <c r="M190" s="18"/>
      <c r="N190" s="18"/>
      <c r="O190" s="18"/>
      <c r="P190" s="18"/>
      <c r="Q190" s="18"/>
      <c r="R190" s="18"/>
      <c r="S190" s="18"/>
      <c r="T190" s="18"/>
      <c r="U190" s="18"/>
      <c r="V190" s="18"/>
      <c r="W190" s="18"/>
      <c r="X190" s="18"/>
      <c r="Y190" s="18"/>
      <c r="Z190" s="22"/>
      <c r="AA190" s="22"/>
      <c r="AB190" s="22"/>
      <c r="AC190" s="22"/>
      <c r="AD190" s="22"/>
      <c r="AE190" s="22"/>
      <c r="AF190" s="22"/>
      <c r="AG190" s="22"/>
      <c r="AH190" s="22"/>
      <c r="AI190" s="22"/>
    </row>
    <row r="191" spans="1:35" ht="12" customHeight="1">
      <c r="A191" s="22"/>
      <c r="B191" s="18"/>
      <c r="C191" s="18"/>
      <c r="D191" s="127"/>
      <c r="E191" s="66"/>
      <c r="F191" s="18"/>
      <c r="G191" s="18"/>
      <c r="H191" s="18"/>
      <c r="I191" s="18"/>
      <c r="J191" s="18"/>
      <c r="K191" s="148"/>
      <c r="L191" s="18"/>
      <c r="M191" s="18"/>
      <c r="N191" s="18"/>
      <c r="O191" s="18"/>
      <c r="P191" s="18"/>
      <c r="Q191" s="18"/>
      <c r="R191" s="18"/>
      <c r="S191" s="18"/>
      <c r="T191" s="18"/>
      <c r="U191" s="18"/>
      <c r="V191" s="18"/>
      <c r="W191" s="18"/>
      <c r="X191" s="18"/>
      <c r="Y191" s="18"/>
      <c r="Z191" s="22"/>
      <c r="AA191" s="22"/>
      <c r="AB191" s="22"/>
      <c r="AC191" s="22"/>
      <c r="AD191" s="22"/>
      <c r="AE191" s="22"/>
      <c r="AF191" s="22"/>
      <c r="AG191" s="22"/>
      <c r="AH191" s="22"/>
      <c r="AI191" s="22"/>
    </row>
    <row r="192" spans="1:35" ht="12" customHeight="1">
      <c r="A192" s="22"/>
      <c r="B192" s="18"/>
      <c r="C192" s="18"/>
      <c r="D192" s="127"/>
      <c r="E192" s="66"/>
      <c r="F192" s="18"/>
      <c r="G192" s="18"/>
      <c r="H192" s="18"/>
      <c r="I192" s="18"/>
      <c r="J192" s="18"/>
      <c r="K192" s="148"/>
      <c r="L192" s="18"/>
      <c r="M192" s="18"/>
      <c r="N192" s="18"/>
      <c r="O192" s="18"/>
      <c r="P192" s="18"/>
      <c r="Q192" s="18"/>
      <c r="R192" s="18"/>
      <c r="S192" s="18"/>
      <c r="T192" s="18"/>
      <c r="U192" s="18"/>
      <c r="V192" s="18"/>
      <c r="W192" s="18"/>
      <c r="X192" s="18"/>
      <c r="Y192" s="18"/>
      <c r="Z192" s="22"/>
      <c r="AA192" s="22"/>
      <c r="AB192" s="22"/>
      <c r="AC192" s="22"/>
      <c r="AD192" s="22"/>
      <c r="AE192" s="22"/>
      <c r="AF192" s="22"/>
      <c r="AG192" s="22"/>
      <c r="AH192" s="22"/>
      <c r="AI192" s="22"/>
    </row>
    <row r="193" spans="1:35" ht="12" customHeight="1">
      <c r="A193" s="22"/>
      <c r="B193" s="18"/>
      <c r="C193" s="18"/>
      <c r="D193" s="127"/>
      <c r="E193" s="66"/>
      <c r="F193" s="18"/>
      <c r="G193" s="18"/>
      <c r="H193" s="18"/>
      <c r="I193" s="18"/>
      <c r="J193" s="18"/>
      <c r="K193" s="148"/>
      <c r="L193" s="18"/>
      <c r="M193" s="18"/>
      <c r="N193" s="18"/>
      <c r="O193" s="18"/>
      <c r="P193" s="18"/>
      <c r="Q193" s="18"/>
      <c r="R193" s="18"/>
      <c r="S193" s="18"/>
      <c r="T193" s="18"/>
      <c r="U193" s="18"/>
      <c r="V193" s="18"/>
      <c r="W193" s="18"/>
      <c r="X193" s="18"/>
      <c r="Y193" s="18"/>
      <c r="Z193" s="22"/>
      <c r="AA193" s="22"/>
      <c r="AB193" s="22"/>
      <c r="AC193" s="22"/>
      <c r="AD193" s="22"/>
      <c r="AE193" s="22"/>
      <c r="AF193" s="22"/>
      <c r="AG193" s="22"/>
      <c r="AH193" s="22"/>
      <c r="AI193" s="22"/>
    </row>
    <row r="194" spans="1:35" ht="12" customHeight="1">
      <c r="A194" s="22"/>
      <c r="B194" s="18"/>
      <c r="C194" s="18"/>
      <c r="D194" s="127"/>
      <c r="E194" s="66"/>
      <c r="F194" s="18"/>
      <c r="G194" s="18"/>
      <c r="H194" s="18"/>
      <c r="I194" s="18"/>
      <c r="J194" s="18"/>
      <c r="K194" s="148"/>
      <c r="L194" s="18"/>
      <c r="M194" s="18"/>
      <c r="N194" s="18"/>
      <c r="O194" s="18"/>
      <c r="P194" s="18"/>
      <c r="Q194" s="18"/>
      <c r="R194" s="18"/>
      <c r="S194" s="18"/>
      <c r="T194" s="18"/>
      <c r="U194" s="18"/>
      <c r="V194" s="18"/>
      <c r="W194" s="18"/>
      <c r="X194" s="18"/>
      <c r="Y194" s="18"/>
      <c r="Z194" s="22"/>
      <c r="AA194" s="22"/>
      <c r="AB194" s="22"/>
      <c r="AC194" s="22"/>
      <c r="AD194" s="22"/>
      <c r="AE194" s="22"/>
      <c r="AF194" s="22"/>
      <c r="AG194" s="22"/>
      <c r="AH194" s="22"/>
      <c r="AI194" s="22"/>
    </row>
    <row r="195" spans="1:35" ht="12" customHeight="1">
      <c r="A195" s="22"/>
      <c r="B195" s="18"/>
      <c r="C195" s="18"/>
      <c r="D195" s="127"/>
      <c r="E195" s="66"/>
      <c r="F195" s="18"/>
      <c r="G195" s="18"/>
      <c r="H195" s="18"/>
      <c r="I195" s="18"/>
      <c r="J195" s="18"/>
      <c r="K195" s="148"/>
      <c r="L195" s="18"/>
      <c r="M195" s="18"/>
      <c r="N195" s="18"/>
      <c r="O195" s="18"/>
      <c r="P195" s="18"/>
      <c r="Q195" s="18"/>
      <c r="R195" s="18"/>
      <c r="S195" s="18"/>
      <c r="T195" s="18"/>
      <c r="U195" s="18"/>
      <c r="V195" s="18"/>
      <c r="W195" s="18"/>
      <c r="X195" s="18"/>
      <c r="Y195" s="18"/>
      <c r="Z195" s="22"/>
      <c r="AA195" s="22"/>
      <c r="AB195" s="22"/>
      <c r="AC195" s="22"/>
      <c r="AD195" s="22"/>
      <c r="AE195" s="22"/>
      <c r="AF195" s="22"/>
      <c r="AG195" s="22"/>
      <c r="AH195" s="22"/>
      <c r="AI195" s="22"/>
    </row>
    <row r="196" spans="1:35" ht="12" customHeight="1">
      <c r="A196" s="22"/>
      <c r="B196" s="18"/>
      <c r="C196" s="18"/>
      <c r="D196" s="127"/>
      <c r="E196" s="66"/>
      <c r="F196" s="18"/>
      <c r="G196" s="18"/>
      <c r="H196" s="18"/>
      <c r="I196" s="18"/>
      <c r="J196" s="18"/>
      <c r="K196" s="148"/>
      <c r="L196" s="18"/>
      <c r="M196" s="18"/>
      <c r="N196" s="18"/>
      <c r="O196" s="18"/>
      <c r="P196" s="18"/>
      <c r="Q196" s="18"/>
      <c r="R196" s="18"/>
      <c r="S196" s="18"/>
      <c r="T196" s="18"/>
      <c r="U196" s="18"/>
      <c r="V196" s="18"/>
      <c r="W196" s="18"/>
      <c r="X196" s="18"/>
      <c r="Y196" s="18"/>
      <c r="Z196" s="22"/>
      <c r="AA196" s="22"/>
      <c r="AB196" s="22"/>
      <c r="AC196" s="22"/>
      <c r="AD196" s="22"/>
      <c r="AE196" s="22"/>
      <c r="AF196" s="22"/>
      <c r="AG196" s="22"/>
      <c r="AH196" s="22"/>
      <c r="AI196" s="22"/>
    </row>
    <row r="197" spans="1:35" ht="12" customHeight="1">
      <c r="A197" s="22"/>
      <c r="B197" s="18"/>
      <c r="C197" s="18"/>
      <c r="D197" s="127"/>
      <c r="E197" s="66"/>
      <c r="F197" s="18"/>
      <c r="G197" s="18"/>
      <c r="H197" s="18"/>
      <c r="I197" s="18"/>
      <c r="J197" s="18"/>
      <c r="K197" s="148"/>
      <c r="L197" s="18"/>
      <c r="M197" s="18"/>
      <c r="N197" s="18"/>
      <c r="O197" s="18"/>
      <c r="P197" s="18"/>
      <c r="Q197" s="18"/>
      <c r="R197" s="18"/>
      <c r="S197" s="18"/>
      <c r="T197" s="18"/>
      <c r="U197" s="18"/>
      <c r="V197" s="18"/>
      <c r="W197" s="18"/>
      <c r="X197" s="18"/>
      <c r="Y197" s="18"/>
      <c r="Z197" s="22"/>
      <c r="AA197" s="22"/>
      <c r="AB197" s="22"/>
      <c r="AC197" s="22"/>
      <c r="AD197" s="22"/>
      <c r="AE197" s="22"/>
      <c r="AF197" s="22"/>
      <c r="AG197" s="22"/>
      <c r="AH197" s="22"/>
      <c r="AI197" s="22"/>
    </row>
    <row r="198" spans="1:35" ht="12" customHeight="1">
      <c r="A198" s="22"/>
      <c r="B198" s="18"/>
      <c r="C198" s="18"/>
      <c r="D198" s="127"/>
      <c r="E198" s="66"/>
      <c r="F198" s="18"/>
      <c r="G198" s="18"/>
      <c r="H198" s="18"/>
      <c r="I198" s="18"/>
      <c r="J198" s="18"/>
      <c r="K198" s="148"/>
      <c r="L198" s="18"/>
      <c r="M198" s="18"/>
      <c r="N198" s="18"/>
      <c r="O198" s="18"/>
      <c r="P198" s="18"/>
      <c r="Q198" s="18"/>
      <c r="R198" s="18"/>
      <c r="S198" s="18"/>
      <c r="T198" s="18"/>
      <c r="U198" s="18"/>
      <c r="V198" s="18"/>
      <c r="W198" s="18"/>
      <c r="X198" s="18"/>
      <c r="Y198" s="18"/>
      <c r="Z198" s="22"/>
      <c r="AA198" s="22"/>
      <c r="AB198" s="22"/>
      <c r="AC198" s="22"/>
      <c r="AD198" s="22"/>
      <c r="AE198" s="22"/>
      <c r="AF198" s="22"/>
      <c r="AG198" s="22"/>
      <c r="AH198" s="22"/>
      <c r="AI198" s="22"/>
    </row>
    <row r="199" spans="1:35" ht="12" customHeight="1">
      <c r="A199" s="22"/>
      <c r="B199" s="18"/>
      <c r="C199" s="18"/>
      <c r="D199" s="127"/>
      <c r="E199" s="66"/>
      <c r="F199" s="18"/>
      <c r="G199" s="18"/>
      <c r="H199" s="18"/>
      <c r="I199" s="18"/>
      <c r="J199" s="18"/>
      <c r="K199" s="148"/>
      <c r="L199" s="18"/>
      <c r="M199" s="18"/>
      <c r="N199" s="18"/>
      <c r="O199" s="18"/>
      <c r="P199" s="18"/>
      <c r="Q199" s="18"/>
      <c r="R199" s="18"/>
      <c r="S199" s="18"/>
      <c r="T199" s="18"/>
      <c r="U199" s="18"/>
      <c r="V199" s="18"/>
      <c r="W199" s="18"/>
      <c r="X199" s="18"/>
      <c r="Y199" s="18"/>
      <c r="Z199" s="22"/>
      <c r="AA199" s="22"/>
      <c r="AB199" s="22"/>
      <c r="AC199" s="22"/>
      <c r="AD199" s="22"/>
      <c r="AE199" s="22"/>
      <c r="AF199" s="22"/>
      <c r="AG199" s="22"/>
      <c r="AH199" s="22"/>
      <c r="AI199" s="22"/>
    </row>
    <row r="200" spans="1:35" ht="12" customHeight="1">
      <c r="A200" s="22"/>
      <c r="B200" s="18"/>
      <c r="C200" s="18"/>
      <c r="D200" s="127"/>
      <c r="E200" s="66"/>
      <c r="F200" s="18"/>
      <c r="G200" s="18"/>
      <c r="H200" s="18"/>
      <c r="I200" s="18"/>
      <c r="J200" s="18"/>
      <c r="K200" s="148"/>
      <c r="L200" s="18"/>
      <c r="M200" s="18"/>
      <c r="N200" s="18"/>
      <c r="O200" s="18"/>
      <c r="P200" s="18"/>
      <c r="Q200" s="18"/>
      <c r="R200" s="18"/>
      <c r="S200" s="18"/>
      <c r="T200" s="18"/>
      <c r="U200" s="18"/>
      <c r="V200" s="18"/>
      <c r="W200" s="18"/>
      <c r="X200" s="18"/>
      <c r="Y200" s="18"/>
      <c r="Z200" s="22"/>
      <c r="AA200" s="22"/>
      <c r="AB200" s="22"/>
      <c r="AC200" s="22"/>
      <c r="AD200" s="22"/>
      <c r="AE200" s="22"/>
      <c r="AF200" s="22"/>
      <c r="AG200" s="22"/>
      <c r="AH200" s="22"/>
      <c r="AI200" s="22"/>
    </row>
    <row r="201" spans="1:35" ht="12" customHeight="1">
      <c r="A201" s="22"/>
      <c r="B201" s="18"/>
      <c r="C201" s="18"/>
      <c r="D201" s="127"/>
      <c r="E201" s="66"/>
      <c r="F201" s="18"/>
      <c r="G201" s="18"/>
      <c r="H201" s="18"/>
      <c r="I201" s="18"/>
      <c r="J201" s="18"/>
      <c r="K201" s="148"/>
      <c r="L201" s="18"/>
      <c r="M201" s="18"/>
      <c r="N201" s="18"/>
      <c r="O201" s="18"/>
      <c r="P201" s="18"/>
      <c r="Q201" s="18"/>
      <c r="R201" s="18"/>
      <c r="S201" s="18"/>
      <c r="T201" s="18"/>
      <c r="U201" s="18"/>
      <c r="V201" s="18"/>
      <c r="W201" s="18"/>
      <c r="X201" s="18"/>
      <c r="Y201" s="18"/>
      <c r="Z201" s="22"/>
      <c r="AA201" s="22"/>
      <c r="AB201" s="22"/>
      <c r="AC201" s="22"/>
      <c r="AD201" s="22"/>
      <c r="AE201" s="22"/>
      <c r="AF201" s="22"/>
      <c r="AG201" s="22"/>
      <c r="AH201" s="22"/>
      <c r="AI201" s="22"/>
    </row>
    <row r="202" spans="1:35" ht="12" customHeight="1">
      <c r="A202" s="22"/>
      <c r="B202" s="18"/>
      <c r="C202" s="18"/>
      <c r="D202" s="127"/>
      <c r="E202" s="66"/>
      <c r="F202" s="18"/>
      <c r="G202" s="18"/>
      <c r="H202" s="18"/>
      <c r="I202" s="18"/>
      <c r="J202" s="18"/>
      <c r="K202" s="148"/>
      <c r="L202" s="18"/>
      <c r="M202" s="18"/>
      <c r="N202" s="18"/>
      <c r="O202" s="18"/>
      <c r="P202" s="18"/>
      <c r="Q202" s="18"/>
      <c r="R202" s="18"/>
      <c r="S202" s="18"/>
      <c r="T202" s="18"/>
      <c r="U202" s="18"/>
      <c r="V202" s="18"/>
      <c r="W202" s="18"/>
      <c r="X202" s="18"/>
      <c r="Y202" s="18"/>
      <c r="Z202" s="22"/>
      <c r="AA202" s="22"/>
      <c r="AB202" s="22"/>
      <c r="AC202" s="22"/>
      <c r="AD202" s="22"/>
      <c r="AE202" s="22"/>
      <c r="AF202" s="22"/>
      <c r="AG202" s="22"/>
      <c r="AH202" s="22"/>
      <c r="AI202" s="22"/>
    </row>
    <row r="203" spans="1:35" ht="12" customHeight="1">
      <c r="A203" s="22"/>
      <c r="B203" s="18"/>
      <c r="C203" s="18"/>
      <c r="D203" s="127"/>
      <c r="E203" s="66"/>
      <c r="F203" s="18"/>
      <c r="G203" s="18"/>
      <c r="H203" s="18"/>
      <c r="I203" s="18"/>
      <c r="J203" s="18"/>
      <c r="K203" s="148"/>
      <c r="L203" s="18"/>
      <c r="M203" s="18"/>
      <c r="N203" s="18"/>
      <c r="O203" s="18"/>
      <c r="P203" s="18"/>
      <c r="Q203" s="18"/>
      <c r="R203" s="18"/>
      <c r="S203" s="18"/>
      <c r="T203" s="18"/>
      <c r="U203" s="18"/>
      <c r="V203" s="18"/>
      <c r="W203" s="18"/>
      <c r="X203" s="18"/>
      <c r="Y203" s="18"/>
      <c r="Z203" s="22"/>
      <c r="AA203" s="22"/>
      <c r="AB203" s="22"/>
      <c r="AC203" s="22"/>
      <c r="AD203" s="22"/>
      <c r="AE203" s="22"/>
      <c r="AF203" s="22"/>
      <c r="AG203" s="22"/>
      <c r="AH203" s="22"/>
      <c r="AI203" s="22"/>
    </row>
    <row r="204" spans="1:35" ht="12" customHeight="1">
      <c r="A204" s="22"/>
      <c r="B204" s="18"/>
      <c r="C204" s="18"/>
      <c r="D204" s="127"/>
      <c r="E204" s="66"/>
      <c r="F204" s="18"/>
      <c r="G204" s="18"/>
      <c r="H204" s="18"/>
      <c r="I204" s="18"/>
      <c r="J204" s="18"/>
      <c r="K204" s="148"/>
      <c r="L204" s="18"/>
      <c r="M204" s="18"/>
      <c r="N204" s="18"/>
      <c r="O204" s="18"/>
      <c r="P204" s="18"/>
      <c r="Q204" s="18"/>
      <c r="R204" s="18"/>
      <c r="S204" s="18"/>
      <c r="T204" s="18"/>
      <c r="U204" s="18"/>
      <c r="V204" s="18"/>
      <c r="W204" s="18"/>
      <c r="X204" s="18"/>
      <c r="Y204" s="18"/>
      <c r="Z204" s="22"/>
      <c r="AA204" s="22"/>
      <c r="AB204" s="22"/>
      <c r="AC204" s="22"/>
      <c r="AD204" s="22"/>
      <c r="AE204" s="22"/>
      <c r="AF204" s="22"/>
      <c r="AG204" s="22"/>
      <c r="AH204" s="22"/>
      <c r="AI204" s="22"/>
    </row>
    <row r="205" spans="1:35" ht="12" customHeight="1">
      <c r="A205" s="22"/>
      <c r="B205" s="18"/>
      <c r="C205" s="18"/>
      <c r="D205" s="127"/>
      <c r="E205" s="66"/>
      <c r="F205" s="18"/>
      <c r="G205" s="18"/>
      <c r="H205" s="18"/>
      <c r="I205" s="18"/>
      <c r="J205" s="18"/>
      <c r="K205" s="148"/>
      <c r="L205" s="18"/>
      <c r="M205" s="18"/>
      <c r="N205" s="18"/>
      <c r="O205" s="18"/>
      <c r="P205" s="18"/>
      <c r="Q205" s="18"/>
      <c r="R205" s="18"/>
      <c r="S205" s="18"/>
      <c r="T205" s="18"/>
      <c r="U205" s="18"/>
      <c r="V205" s="18"/>
      <c r="W205" s="18"/>
      <c r="X205" s="18"/>
      <c r="Y205" s="18"/>
      <c r="Z205" s="22"/>
      <c r="AA205" s="22"/>
      <c r="AB205" s="22"/>
      <c r="AC205" s="22"/>
      <c r="AD205" s="22"/>
      <c r="AE205" s="22"/>
      <c r="AF205" s="22"/>
      <c r="AG205" s="22"/>
      <c r="AH205" s="22"/>
      <c r="AI205" s="22"/>
    </row>
    <row r="206" spans="1:35" ht="12" customHeight="1">
      <c r="A206" s="22"/>
      <c r="B206" s="18"/>
      <c r="C206" s="18"/>
      <c r="D206" s="127"/>
      <c r="E206" s="66"/>
      <c r="F206" s="18"/>
      <c r="G206" s="18"/>
      <c r="H206" s="18"/>
      <c r="I206" s="18"/>
      <c r="J206" s="18"/>
      <c r="K206" s="148"/>
      <c r="L206" s="18"/>
      <c r="M206" s="18"/>
      <c r="N206" s="18"/>
      <c r="O206" s="18"/>
      <c r="P206" s="18"/>
      <c r="Q206" s="18"/>
      <c r="R206" s="18"/>
      <c r="S206" s="18"/>
      <c r="T206" s="18"/>
      <c r="U206" s="18"/>
      <c r="V206" s="18"/>
      <c r="W206" s="18"/>
      <c r="X206" s="18"/>
      <c r="Y206" s="18"/>
      <c r="Z206" s="22"/>
      <c r="AA206" s="22"/>
      <c r="AB206" s="22"/>
      <c r="AC206" s="22"/>
      <c r="AD206" s="22"/>
      <c r="AE206" s="22"/>
      <c r="AF206" s="22"/>
      <c r="AG206" s="22"/>
      <c r="AH206" s="22"/>
      <c r="AI206" s="22"/>
    </row>
    <row r="207" spans="1:35" ht="12" customHeight="1">
      <c r="A207" s="22"/>
      <c r="B207" s="18"/>
      <c r="C207" s="18"/>
      <c r="D207" s="127"/>
      <c r="E207" s="66"/>
      <c r="F207" s="18"/>
      <c r="G207" s="18"/>
      <c r="H207" s="18"/>
      <c r="I207" s="18"/>
      <c r="J207" s="18"/>
      <c r="K207" s="148"/>
      <c r="L207" s="18"/>
      <c r="M207" s="18"/>
      <c r="N207" s="18"/>
      <c r="O207" s="18"/>
      <c r="P207" s="18"/>
      <c r="Q207" s="18"/>
      <c r="R207" s="18"/>
      <c r="S207" s="18"/>
      <c r="T207" s="18"/>
      <c r="U207" s="18"/>
      <c r="V207" s="18"/>
      <c r="W207" s="18"/>
      <c r="X207" s="18"/>
      <c r="Y207" s="18"/>
      <c r="Z207" s="22"/>
      <c r="AA207" s="22"/>
      <c r="AB207" s="22"/>
      <c r="AC207" s="22"/>
      <c r="AD207" s="22"/>
      <c r="AE207" s="22"/>
      <c r="AF207" s="22"/>
      <c r="AG207" s="22"/>
      <c r="AH207" s="22"/>
      <c r="AI207" s="22"/>
    </row>
    <row r="208" spans="1:35" ht="12" customHeight="1">
      <c r="A208" s="22"/>
      <c r="B208" s="18"/>
      <c r="C208" s="18"/>
      <c r="D208" s="127"/>
      <c r="E208" s="66"/>
      <c r="F208" s="18"/>
      <c r="G208" s="18"/>
      <c r="H208" s="18"/>
      <c r="I208" s="18"/>
      <c r="J208" s="18"/>
      <c r="K208" s="148"/>
      <c r="L208" s="18"/>
      <c r="M208" s="18"/>
      <c r="N208" s="18"/>
      <c r="O208" s="18"/>
      <c r="P208" s="18"/>
      <c r="Q208" s="18"/>
      <c r="R208" s="18"/>
      <c r="S208" s="18"/>
      <c r="T208" s="18"/>
      <c r="U208" s="18"/>
      <c r="V208" s="18"/>
      <c r="W208" s="18"/>
      <c r="X208" s="18"/>
      <c r="Y208" s="18"/>
      <c r="Z208" s="22"/>
      <c r="AA208" s="22"/>
      <c r="AB208" s="22"/>
      <c r="AC208" s="22"/>
      <c r="AD208" s="22"/>
      <c r="AE208" s="22"/>
      <c r="AF208" s="22"/>
      <c r="AG208" s="22"/>
      <c r="AH208" s="22"/>
      <c r="AI208" s="22"/>
    </row>
    <row r="209" spans="1:35" ht="12" customHeight="1">
      <c r="A209" s="22"/>
      <c r="B209" s="18"/>
      <c r="C209" s="18"/>
      <c r="D209" s="127"/>
      <c r="E209" s="66"/>
      <c r="F209" s="18"/>
      <c r="G209" s="18"/>
      <c r="H209" s="18"/>
      <c r="I209" s="18"/>
      <c r="J209" s="18"/>
      <c r="K209" s="148"/>
      <c r="L209" s="18"/>
      <c r="M209" s="18"/>
      <c r="N209" s="18"/>
      <c r="O209" s="18"/>
      <c r="P209" s="18"/>
      <c r="Q209" s="18"/>
      <c r="R209" s="18"/>
      <c r="S209" s="18"/>
      <c r="T209" s="18"/>
      <c r="U209" s="18"/>
      <c r="V209" s="18"/>
      <c r="W209" s="18"/>
      <c r="X209" s="18"/>
      <c r="Y209" s="18"/>
      <c r="Z209" s="22"/>
      <c r="AA209" s="22"/>
      <c r="AB209" s="22"/>
      <c r="AC209" s="22"/>
      <c r="AD209" s="22"/>
      <c r="AE209" s="22"/>
      <c r="AF209" s="22"/>
      <c r="AG209" s="22"/>
      <c r="AH209" s="22"/>
      <c r="AI209" s="22"/>
    </row>
    <row r="210" spans="1:35" ht="12" customHeight="1">
      <c r="A210" s="22"/>
      <c r="B210" s="18"/>
      <c r="C210" s="18"/>
      <c r="D210" s="127"/>
      <c r="E210" s="66"/>
      <c r="F210" s="18"/>
      <c r="G210" s="18"/>
      <c r="H210" s="18"/>
      <c r="I210" s="18"/>
      <c r="J210" s="18"/>
      <c r="K210" s="148"/>
      <c r="L210" s="18"/>
      <c r="M210" s="18"/>
      <c r="N210" s="18"/>
      <c r="O210" s="18"/>
      <c r="P210" s="18"/>
      <c r="Q210" s="18"/>
      <c r="R210" s="18"/>
      <c r="S210" s="18"/>
      <c r="T210" s="18"/>
      <c r="U210" s="18"/>
      <c r="V210" s="18"/>
      <c r="W210" s="18"/>
      <c r="X210" s="18"/>
      <c r="Y210" s="18"/>
      <c r="Z210" s="22"/>
      <c r="AA210" s="22"/>
      <c r="AB210" s="22"/>
      <c r="AC210" s="22"/>
      <c r="AD210" s="22"/>
      <c r="AE210" s="22"/>
      <c r="AF210" s="22"/>
      <c r="AG210" s="22"/>
      <c r="AH210" s="22"/>
      <c r="AI210" s="22"/>
    </row>
    <row r="211" spans="1:35" ht="12" customHeight="1">
      <c r="A211" s="22"/>
      <c r="B211" s="18"/>
      <c r="C211" s="18"/>
      <c r="D211" s="127"/>
      <c r="E211" s="66"/>
      <c r="F211" s="18"/>
      <c r="G211" s="18"/>
      <c r="H211" s="18"/>
      <c r="I211" s="18"/>
      <c r="J211" s="18"/>
      <c r="K211" s="148"/>
      <c r="L211" s="18"/>
      <c r="M211" s="18"/>
      <c r="N211" s="18"/>
      <c r="O211" s="18"/>
      <c r="P211" s="18"/>
      <c r="Q211" s="18"/>
      <c r="R211" s="18"/>
      <c r="S211" s="18"/>
      <c r="T211" s="18"/>
      <c r="U211" s="18"/>
      <c r="V211" s="18"/>
      <c r="W211" s="18"/>
      <c r="X211" s="18"/>
      <c r="Y211" s="18"/>
      <c r="Z211" s="22"/>
      <c r="AA211" s="22"/>
      <c r="AB211" s="22"/>
      <c r="AC211" s="22"/>
      <c r="AD211" s="22"/>
      <c r="AE211" s="22"/>
      <c r="AF211" s="22"/>
      <c r="AG211" s="22"/>
      <c r="AH211" s="22"/>
      <c r="AI211" s="22"/>
    </row>
    <row r="212" spans="1:35" ht="12" customHeight="1">
      <c r="A212" s="22"/>
      <c r="B212" s="18"/>
      <c r="C212" s="18"/>
      <c r="D212" s="127"/>
      <c r="E212" s="66"/>
      <c r="F212" s="18"/>
      <c r="G212" s="18"/>
      <c r="H212" s="18"/>
      <c r="I212" s="18"/>
      <c r="J212" s="18"/>
      <c r="K212" s="148"/>
      <c r="L212" s="18"/>
      <c r="M212" s="18"/>
      <c r="N212" s="18"/>
      <c r="O212" s="18"/>
      <c r="P212" s="18"/>
      <c r="Q212" s="18"/>
      <c r="R212" s="18"/>
      <c r="S212" s="18"/>
      <c r="T212" s="18"/>
      <c r="U212" s="18"/>
      <c r="V212" s="18"/>
      <c r="W212" s="18"/>
      <c r="X212" s="18"/>
      <c r="Y212" s="18"/>
      <c r="Z212" s="22"/>
      <c r="AA212" s="22"/>
      <c r="AB212" s="22"/>
      <c r="AC212" s="22"/>
      <c r="AD212" s="22"/>
      <c r="AE212" s="22"/>
      <c r="AF212" s="22"/>
      <c r="AG212" s="22"/>
      <c r="AH212" s="22"/>
      <c r="AI212" s="22"/>
    </row>
    <row r="213" spans="1:35" ht="12" customHeight="1">
      <c r="A213" s="22"/>
      <c r="B213" s="18"/>
      <c r="C213" s="18"/>
      <c r="D213" s="127"/>
      <c r="E213" s="66"/>
      <c r="F213" s="18"/>
      <c r="G213" s="18"/>
      <c r="H213" s="18"/>
      <c r="I213" s="18"/>
      <c r="J213" s="18"/>
      <c r="K213" s="148"/>
      <c r="L213" s="18"/>
      <c r="M213" s="18"/>
      <c r="N213" s="18"/>
      <c r="O213" s="18"/>
      <c r="P213" s="18"/>
      <c r="Q213" s="18"/>
      <c r="R213" s="18"/>
      <c r="S213" s="18"/>
      <c r="T213" s="18"/>
      <c r="U213" s="18"/>
      <c r="V213" s="18"/>
      <c r="W213" s="18"/>
      <c r="X213" s="18"/>
      <c r="Y213" s="18"/>
      <c r="Z213" s="22"/>
      <c r="AA213" s="22"/>
      <c r="AB213" s="22"/>
      <c r="AC213" s="22"/>
      <c r="AD213" s="22"/>
      <c r="AE213" s="22"/>
      <c r="AF213" s="22"/>
      <c r="AG213" s="22"/>
      <c r="AH213" s="22"/>
      <c r="AI213" s="22"/>
    </row>
    <row r="214" spans="1:35" ht="12" customHeight="1">
      <c r="A214" s="22"/>
      <c r="B214" s="18"/>
      <c r="C214" s="18"/>
      <c r="D214" s="127"/>
      <c r="E214" s="66"/>
      <c r="F214" s="18"/>
      <c r="G214" s="18"/>
      <c r="H214" s="18"/>
      <c r="I214" s="18"/>
      <c r="J214" s="18"/>
      <c r="K214" s="148"/>
      <c r="L214" s="18"/>
      <c r="M214" s="18"/>
      <c r="N214" s="18"/>
      <c r="O214" s="18"/>
      <c r="P214" s="18"/>
      <c r="Q214" s="18"/>
      <c r="R214" s="18"/>
      <c r="S214" s="18"/>
      <c r="T214" s="18"/>
      <c r="U214" s="18"/>
      <c r="V214" s="18"/>
      <c r="W214" s="18"/>
      <c r="X214" s="18"/>
      <c r="Y214" s="18"/>
      <c r="Z214" s="22"/>
      <c r="AA214" s="22"/>
      <c r="AB214" s="22"/>
      <c r="AC214" s="22"/>
      <c r="AD214" s="22"/>
      <c r="AE214" s="22"/>
      <c r="AF214" s="22"/>
      <c r="AG214" s="22"/>
      <c r="AH214" s="22"/>
      <c r="AI214" s="22"/>
    </row>
    <row r="215" spans="1:35" ht="12" customHeight="1">
      <c r="A215" s="22"/>
      <c r="B215" s="18"/>
      <c r="C215" s="18"/>
      <c r="D215" s="127"/>
      <c r="E215" s="66"/>
      <c r="F215" s="18"/>
      <c r="G215" s="18"/>
      <c r="H215" s="18"/>
      <c r="I215" s="18"/>
      <c r="J215" s="18"/>
      <c r="K215" s="148"/>
      <c r="L215" s="18"/>
      <c r="M215" s="18"/>
      <c r="N215" s="18"/>
      <c r="O215" s="18"/>
      <c r="P215" s="18"/>
      <c r="Q215" s="18"/>
      <c r="R215" s="18"/>
      <c r="S215" s="18"/>
      <c r="T215" s="18"/>
      <c r="U215" s="18"/>
      <c r="V215" s="18"/>
      <c r="W215" s="18"/>
      <c r="X215" s="18"/>
      <c r="Y215" s="18"/>
      <c r="Z215" s="22"/>
      <c r="AA215" s="22"/>
      <c r="AB215" s="22"/>
      <c r="AC215" s="22"/>
      <c r="AD215" s="22"/>
      <c r="AE215" s="22"/>
      <c r="AF215" s="22"/>
      <c r="AG215" s="22"/>
      <c r="AH215" s="22"/>
      <c r="AI215" s="22"/>
    </row>
    <row r="216" spans="1:35" ht="12" customHeight="1">
      <c r="A216" s="22"/>
      <c r="B216" s="18"/>
      <c r="C216" s="18"/>
      <c r="D216" s="127"/>
      <c r="E216" s="66"/>
      <c r="F216" s="18"/>
      <c r="G216" s="18"/>
      <c r="H216" s="18"/>
      <c r="I216" s="18"/>
      <c r="J216" s="18"/>
      <c r="K216" s="148"/>
      <c r="L216" s="18"/>
      <c r="M216" s="18"/>
      <c r="N216" s="18"/>
      <c r="O216" s="18"/>
      <c r="P216" s="18"/>
      <c r="Q216" s="18"/>
      <c r="R216" s="18"/>
      <c r="S216" s="18"/>
      <c r="T216" s="18"/>
      <c r="U216" s="18"/>
      <c r="V216" s="18"/>
      <c r="W216" s="18"/>
      <c r="X216" s="18"/>
      <c r="Y216" s="18"/>
      <c r="Z216" s="22"/>
      <c r="AA216" s="22"/>
      <c r="AB216" s="22"/>
      <c r="AC216" s="22"/>
      <c r="AD216" s="22"/>
      <c r="AE216" s="22"/>
      <c r="AF216" s="22"/>
      <c r="AG216" s="22"/>
      <c r="AH216" s="22"/>
      <c r="AI216" s="22"/>
    </row>
    <row r="217" spans="1:35" ht="12" customHeight="1">
      <c r="A217" s="22"/>
      <c r="B217" s="18"/>
      <c r="C217" s="18"/>
      <c r="D217" s="127"/>
      <c r="E217" s="66"/>
      <c r="F217" s="18"/>
      <c r="G217" s="18"/>
      <c r="H217" s="18"/>
      <c r="I217" s="18"/>
      <c r="J217" s="18"/>
      <c r="K217" s="148"/>
      <c r="L217" s="18"/>
      <c r="M217" s="18"/>
      <c r="N217" s="18"/>
      <c r="O217" s="18"/>
      <c r="P217" s="18"/>
      <c r="Q217" s="18"/>
      <c r="R217" s="18"/>
      <c r="S217" s="18"/>
      <c r="T217" s="18"/>
      <c r="U217" s="18"/>
      <c r="V217" s="18"/>
      <c r="W217" s="18"/>
      <c r="X217" s="18"/>
      <c r="Y217" s="18"/>
      <c r="Z217" s="22"/>
      <c r="AA217" s="22"/>
      <c r="AB217" s="22"/>
      <c r="AC217" s="22"/>
      <c r="AD217" s="22"/>
      <c r="AE217" s="22"/>
      <c r="AF217" s="22"/>
      <c r="AG217" s="22"/>
      <c r="AH217" s="22"/>
      <c r="AI217" s="22"/>
    </row>
    <row r="218" spans="1:35" ht="12" customHeight="1">
      <c r="A218" s="22"/>
      <c r="B218" s="18"/>
      <c r="C218" s="18"/>
      <c r="D218" s="127"/>
      <c r="E218" s="66"/>
      <c r="F218" s="18"/>
      <c r="G218" s="18"/>
      <c r="H218" s="18"/>
      <c r="I218" s="18"/>
      <c r="J218" s="18"/>
      <c r="K218" s="148"/>
      <c r="L218" s="18"/>
      <c r="M218" s="18"/>
      <c r="N218" s="18"/>
      <c r="O218" s="18"/>
      <c r="P218" s="18"/>
      <c r="Q218" s="18"/>
      <c r="R218" s="18"/>
      <c r="S218" s="18"/>
      <c r="T218" s="18"/>
      <c r="U218" s="18"/>
      <c r="V218" s="18"/>
      <c r="W218" s="18"/>
      <c r="X218" s="18"/>
      <c r="Y218" s="18"/>
      <c r="Z218" s="22"/>
      <c r="AA218" s="22"/>
      <c r="AB218" s="22"/>
      <c r="AC218" s="22"/>
      <c r="AD218" s="22"/>
      <c r="AE218" s="22"/>
      <c r="AF218" s="22"/>
      <c r="AG218" s="22"/>
      <c r="AH218" s="22"/>
      <c r="AI218" s="22"/>
    </row>
    <row r="219" spans="1:35" ht="12" customHeight="1">
      <c r="A219" s="22"/>
      <c r="B219" s="18"/>
      <c r="C219" s="18"/>
      <c r="D219" s="127"/>
      <c r="E219" s="66"/>
      <c r="F219" s="18"/>
      <c r="G219" s="18"/>
      <c r="H219" s="18"/>
      <c r="I219" s="18"/>
      <c r="J219" s="18"/>
      <c r="K219" s="148"/>
      <c r="L219" s="18"/>
      <c r="M219" s="18"/>
      <c r="N219" s="18"/>
      <c r="O219" s="18"/>
      <c r="P219" s="18"/>
      <c r="Q219" s="18"/>
      <c r="R219" s="18"/>
      <c r="S219" s="18"/>
      <c r="T219" s="18"/>
      <c r="U219" s="18"/>
      <c r="V219" s="18"/>
      <c r="W219" s="18"/>
      <c r="X219" s="18"/>
      <c r="Y219" s="18"/>
      <c r="Z219" s="22"/>
      <c r="AA219" s="22"/>
      <c r="AB219" s="22"/>
      <c r="AC219" s="22"/>
      <c r="AD219" s="22"/>
      <c r="AE219" s="22"/>
      <c r="AF219" s="22"/>
      <c r="AG219" s="22"/>
      <c r="AH219" s="22"/>
      <c r="AI219" s="22"/>
    </row>
    <row r="220" spans="1:35" ht="12" customHeight="1">
      <c r="A220" s="22"/>
      <c r="B220" s="18"/>
      <c r="C220" s="18"/>
      <c r="D220" s="127"/>
      <c r="E220" s="66"/>
      <c r="F220" s="18"/>
      <c r="G220" s="18"/>
      <c r="H220" s="18"/>
      <c r="I220" s="18"/>
      <c r="J220" s="18"/>
      <c r="K220" s="148"/>
      <c r="L220" s="18"/>
      <c r="M220" s="18"/>
      <c r="N220" s="18"/>
      <c r="O220" s="18"/>
      <c r="P220" s="18"/>
      <c r="Q220" s="18"/>
      <c r="R220" s="18"/>
      <c r="S220" s="18"/>
      <c r="T220" s="18"/>
      <c r="U220" s="18"/>
      <c r="V220" s="18"/>
      <c r="W220" s="18"/>
      <c r="X220" s="18"/>
      <c r="Y220" s="18"/>
      <c r="Z220" s="22"/>
      <c r="AA220" s="22"/>
      <c r="AB220" s="22"/>
      <c r="AC220" s="22"/>
      <c r="AD220" s="22"/>
      <c r="AE220" s="22"/>
      <c r="AF220" s="22"/>
      <c r="AG220" s="22"/>
      <c r="AH220" s="22"/>
      <c r="AI220" s="22"/>
    </row>
    <row r="221" spans="1:35" ht="12" customHeight="1">
      <c r="A221" s="22"/>
      <c r="B221" s="18"/>
      <c r="C221" s="18"/>
      <c r="D221" s="127"/>
      <c r="E221" s="66"/>
      <c r="F221" s="18"/>
      <c r="G221" s="18"/>
      <c r="H221" s="18"/>
      <c r="I221" s="18"/>
      <c r="J221" s="18"/>
      <c r="K221" s="148"/>
      <c r="L221" s="18"/>
      <c r="M221" s="18"/>
      <c r="N221" s="18"/>
      <c r="O221" s="18"/>
      <c r="P221" s="18"/>
      <c r="Q221" s="18"/>
      <c r="R221" s="18"/>
      <c r="S221" s="18"/>
      <c r="T221" s="18"/>
      <c r="U221" s="18"/>
      <c r="V221" s="18"/>
      <c r="W221" s="18"/>
      <c r="X221" s="18"/>
      <c r="Y221" s="18"/>
      <c r="Z221" s="22"/>
      <c r="AA221" s="22"/>
      <c r="AB221" s="22"/>
      <c r="AC221" s="22"/>
      <c r="AD221" s="22"/>
      <c r="AE221" s="22"/>
      <c r="AF221" s="22"/>
      <c r="AG221" s="22"/>
      <c r="AH221" s="22"/>
      <c r="AI221" s="22"/>
    </row>
    <row r="222" spans="1:35" ht="12" customHeight="1">
      <c r="A222" s="22"/>
      <c r="B222" s="18"/>
      <c r="C222" s="18"/>
      <c r="D222" s="127"/>
      <c r="E222" s="66"/>
      <c r="F222" s="18"/>
      <c r="G222" s="18"/>
      <c r="H222" s="18"/>
      <c r="I222" s="18"/>
      <c r="J222" s="18"/>
      <c r="K222" s="148"/>
      <c r="L222" s="18"/>
      <c r="M222" s="18"/>
      <c r="N222" s="18"/>
      <c r="O222" s="18"/>
      <c r="P222" s="18"/>
      <c r="Q222" s="18"/>
      <c r="R222" s="18"/>
      <c r="S222" s="18"/>
      <c r="T222" s="18"/>
      <c r="U222" s="18"/>
      <c r="V222" s="18"/>
      <c r="W222" s="18"/>
      <c r="X222" s="18"/>
      <c r="Y222" s="18"/>
      <c r="Z222" s="22"/>
      <c r="AA222" s="22"/>
      <c r="AB222" s="22"/>
      <c r="AC222" s="22"/>
      <c r="AD222" s="22"/>
      <c r="AE222" s="22"/>
      <c r="AF222" s="22"/>
      <c r="AG222" s="22"/>
      <c r="AH222" s="22"/>
      <c r="AI222" s="22"/>
    </row>
    <row r="223" spans="1:35" ht="12" customHeight="1">
      <c r="A223" s="22"/>
      <c r="B223" s="18"/>
      <c r="C223" s="18"/>
      <c r="D223" s="127"/>
      <c r="E223" s="66"/>
      <c r="F223" s="18"/>
      <c r="G223" s="18"/>
      <c r="H223" s="18"/>
      <c r="I223" s="18"/>
      <c r="J223" s="18"/>
      <c r="K223" s="148"/>
      <c r="L223" s="18"/>
      <c r="M223" s="18"/>
      <c r="N223" s="18"/>
      <c r="O223" s="18"/>
      <c r="P223" s="18"/>
      <c r="Q223" s="18"/>
      <c r="R223" s="18"/>
      <c r="S223" s="18"/>
      <c r="T223" s="18"/>
      <c r="U223" s="18"/>
      <c r="V223" s="18"/>
      <c r="W223" s="18"/>
      <c r="X223" s="18"/>
      <c r="Y223" s="18"/>
      <c r="Z223" s="22"/>
      <c r="AA223" s="22"/>
      <c r="AB223" s="22"/>
      <c r="AC223" s="22"/>
      <c r="AD223" s="22"/>
      <c r="AE223" s="22"/>
      <c r="AF223" s="22"/>
      <c r="AG223" s="22"/>
      <c r="AH223" s="22"/>
      <c r="AI223" s="22"/>
    </row>
    <row r="224" spans="1:35" ht="12" customHeight="1">
      <c r="A224" s="22"/>
      <c r="B224" s="18"/>
      <c r="C224" s="18"/>
      <c r="D224" s="127"/>
      <c r="E224" s="66"/>
      <c r="F224" s="18"/>
      <c r="G224" s="18"/>
      <c r="H224" s="18"/>
      <c r="I224" s="18"/>
      <c r="J224" s="18"/>
      <c r="K224" s="148"/>
      <c r="L224" s="18"/>
      <c r="M224" s="18"/>
      <c r="N224" s="18"/>
      <c r="O224" s="18"/>
      <c r="P224" s="18"/>
      <c r="Q224" s="18"/>
      <c r="R224" s="18"/>
      <c r="S224" s="18"/>
      <c r="T224" s="18"/>
      <c r="U224" s="18"/>
      <c r="V224" s="18"/>
      <c r="W224" s="18"/>
      <c r="X224" s="18"/>
      <c r="Y224" s="18"/>
      <c r="Z224" s="22"/>
      <c r="AA224" s="22"/>
      <c r="AB224" s="22"/>
      <c r="AC224" s="22"/>
      <c r="AD224" s="22"/>
      <c r="AE224" s="22"/>
      <c r="AF224" s="22"/>
      <c r="AG224" s="22"/>
      <c r="AH224" s="22"/>
      <c r="AI224" s="22"/>
    </row>
    <row r="225" spans="1:35" ht="12" customHeight="1">
      <c r="A225" s="22"/>
      <c r="B225" s="18"/>
      <c r="C225" s="18"/>
      <c r="D225" s="127"/>
      <c r="E225" s="66"/>
      <c r="F225" s="18"/>
      <c r="G225" s="18"/>
      <c r="H225" s="18"/>
      <c r="I225" s="18"/>
      <c r="J225" s="18"/>
      <c r="K225" s="148"/>
      <c r="L225" s="18"/>
      <c r="M225" s="18"/>
      <c r="N225" s="18"/>
      <c r="O225" s="18"/>
      <c r="P225" s="18"/>
      <c r="Q225" s="18"/>
      <c r="R225" s="18"/>
      <c r="S225" s="18"/>
      <c r="T225" s="18"/>
      <c r="U225" s="18"/>
      <c r="V225" s="18"/>
      <c r="W225" s="18"/>
      <c r="X225" s="18"/>
      <c r="Y225" s="18"/>
      <c r="Z225" s="22"/>
      <c r="AA225" s="22"/>
      <c r="AB225" s="22"/>
      <c r="AC225" s="22"/>
      <c r="AD225" s="22"/>
      <c r="AE225" s="22"/>
      <c r="AF225" s="22"/>
      <c r="AG225" s="22"/>
      <c r="AH225" s="22"/>
      <c r="AI225" s="22"/>
    </row>
    <row r="226" spans="1:35" ht="12" customHeight="1">
      <c r="A226" s="22"/>
      <c r="B226" s="18"/>
      <c r="C226" s="18"/>
      <c r="D226" s="127"/>
      <c r="E226" s="66"/>
      <c r="F226" s="18"/>
      <c r="G226" s="18"/>
      <c r="H226" s="18"/>
      <c r="I226" s="18"/>
      <c r="J226" s="18"/>
      <c r="K226" s="148"/>
      <c r="L226" s="18"/>
      <c r="M226" s="18"/>
      <c r="N226" s="18"/>
      <c r="O226" s="18"/>
      <c r="P226" s="18"/>
      <c r="Q226" s="18"/>
      <c r="R226" s="18"/>
      <c r="S226" s="18"/>
      <c r="T226" s="18"/>
      <c r="U226" s="18"/>
      <c r="V226" s="18"/>
      <c r="W226" s="18"/>
      <c r="X226" s="18"/>
      <c r="Y226" s="18"/>
      <c r="Z226" s="22"/>
      <c r="AA226" s="22"/>
      <c r="AB226" s="22"/>
      <c r="AC226" s="22"/>
      <c r="AD226" s="22"/>
      <c r="AE226" s="22"/>
      <c r="AF226" s="22"/>
      <c r="AG226" s="22"/>
      <c r="AH226" s="22"/>
      <c r="AI226" s="22"/>
    </row>
    <row r="227" spans="1:35" ht="12" customHeight="1">
      <c r="A227" s="22"/>
      <c r="B227" s="18"/>
      <c r="C227" s="18"/>
      <c r="D227" s="127"/>
      <c r="E227" s="66"/>
      <c r="F227" s="18"/>
      <c r="G227" s="18"/>
      <c r="H227" s="18"/>
      <c r="I227" s="18"/>
      <c r="J227" s="18"/>
      <c r="K227" s="148"/>
      <c r="L227" s="18"/>
      <c r="M227" s="18"/>
      <c r="N227" s="18"/>
      <c r="O227" s="18"/>
      <c r="P227" s="18"/>
      <c r="Q227" s="18"/>
      <c r="R227" s="18"/>
      <c r="S227" s="18"/>
      <c r="T227" s="18"/>
      <c r="U227" s="18"/>
      <c r="V227" s="18"/>
      <c r="W227" s="18"/>
      <c r="X227" s="18"/>
      <c r="Y227" s="18"/>
      <c r="Z227" s="22"/>
      <c r="AA227" s="22"/>
      <c r="AB227" s="22"/>
      <c r="AC227" s="22"/>
      <c r="AD227" s="22"/>
      <c r="AE227" s="22"/>
      <c r="AF227" s="22"/>
      <c r="AG227" s="22"/>
      <c r="AH227" s="22"/>
      <c r="AI227" s="22"/>
    </row>
    <row r="228" spans="1:35" ht="12" customHeight="1">
      <c r="A228" s="22"/>
      <c r="B228" s="18"/>
      <c r="C228" s="18"/>
      <c r="D228" s="127"/>
      <c r="E228" s="66"/>
      <c r="F228" s="18"/>
      <c r="G228" s="18"/>
      <c r="H228" s="18"/>
      <c r="I228" s="18"/>
      <c r="J228" s="18"/>
      <c r="K228" s="148"/>
      <c r="L228" s="18"/>
      <c r="M228" s="18"/>
      <c r="N228" s="18"/>
      <c r="O228" s="18"/>
      <c r="P228" s="18"/>
      <c r="Q228" s="18"/>
      <c r="R228" s="18"/>
      <c r="S228" s="18"/>
      <c r="T228" s="18"/>
      <c r="U228" s="18"/>
      <c r="V228" s="18"/>
      <c r="W228" s="18"/>
      <c r="X228" s="18"/>
      <c r="Y228" s="18"/>
      <c r="Z228" s="22"/>
      <c r="AA228" s="22"/>
      <c r="AB228" s="22"/>
      <c r="AC228" s="22"/>
      <c r="AD228" s="22"/>
      <c r="AE228" s="22"/>
      <c r="AF228" s="22"/>
      <c r="AG228" s="22"/>
      <c r="AH228" s="22"/>
      <c r="AI228" s="22"/>
    </row>
    <row r="229" spans="1:35" ht="12" customHeight="1">
      <c r="A229" s="22"/>
      <c r="B229" s="18"/>
      <c r="C229" s="18"/>
      <c r="D229" s="127"/>
      <c r="E229" s="66"/>
      <c r="F229" s="18"/>
      <c r="G229" s="18"/>
      <c r="H229" s="18"/>
      <c r="I229" s="18"/>
      <c r="J229" s="18"/>
      <c r="K229" s="148"/>
      <c r="L229" s="18"/>
      <c r="M229" s="18"/>
      <c r="N229" s="18"/>
      <c r="O229" s="18"/>
      <c r="P229" s="18"/>
      <c r="Q229" s="18"/>
      <c r="R229" s="18"/>
      <c r="S229" s="18"/>
      <c r="T229" s="18"/>
      <c r="U229" s="18"/>
      <c r="V229" s="18"/>
      <c r="W229" s="18"/>
      <c r="X229" s="18"/>
      <c r="Y229" s="18"/>
      <c r="Z229" s="22"/>
      <c r="AA229" s="22"/>
      <c r="AB229" s="22"/>
      <c r="AC229" s="22"/>
      <c r="AD229" s="22"/>
      <c r="AE229" s="22"/>
      <c r="AF229" s="22"/>
      <c r="AG229" s="22"/>
      <c r="AH229" s="22"/>
      <c r="AI229" s="22"/>
    </row>
    <row r="230" spans="1:35" ht="12" customHeight="1">
      <c r="A230" s="22"/>
      <c r="B230" s="18"/>
      <c r="C230" s="18"/>
      <c r="D230" s="127"/>
      <c r="E230" s="66"/>
      <c r="F230" s="18"/>
      <c r="G230" s="18"/>
      <c r="H230" s="18"/>
      <c r="I230" s="18"/>
      <c r="J230" s="18"/>
      <c r="K230" s="148"/>
      <c r="L230" s="18"/>
      <c r="M230" s="18"/>
      <c r="N230" s="18"/>
      <c r="O230" s="18"/>
      <c r="P230" s="18"/>
      <c r="Q230" s="18"/>
      <c r="R230" s="18"/>
      <c r="S230" s="18"/>
      <c r="T230" s="18"/>
      <c r="U230" s="18"/>
      <c r="V230" s="18"/>
      <c r="W230" s="18"/>
      <c r="X230" s="18"/>
      <c r="Y230" s="18"/>
      <c r="Z230" s="22"/>
      <c r="AA230" s="22"/>
      <c r="AB230" s="22"/>
      <c r="AC230" s="22"/>
      <c r="AD230" s="22"/>
      <c r="AE230" s="22"/>
      <c r="AF230" s="22"/>
      <c r="AG230" s="22"/>
      <c r="AH230" s="22"/>
      <c r="AI230" s="22"/>
    </row>
    <row r="231" spans="1:35" ht="12" customHeight="1">
      <c r="A231" s="22"/>
      <c r="B231" s="18"/>
      <c r="C231" s="18"/>
      <c r="D231" s="127"/>
      <c r="E231" s="66"/>
      <c r="F231" s="18"/>
      <c r="G231" s="18"/>
      <c r="H231" s="18"/>
      <c r="I231" s="18"/>
      <c r="J231" s="18"/>
      <c r="K231" s="148"/>
      <c r="L231" s="18"/>
      <c r="M231" s="18"/>
      <c r="N231" s="18"/>
      <c r="O231" s="18"/>
      <c r="P231" s="18"/>
      <c r="Q231" s="18"/>
      <c r="R231" s="18"/>
      <c r="S231" s="18"/>
      <c r="T231" s="18"/>
      <c r="U231" s="18"/>
      <c r="V231" s="18"/>
      <c r="W231" s="18"/>
      <c r="X231" s="18"/>
      <c r="Y231" s="18"/>
      <c r="Z231" s="22"/>
      <c r="AA231" s="22"/>
      <c r="AB231" s="22"/>
      <c r="AC231" s="22"/>
      <c r="AD231" s="22"/>
      <c r="AE231" s="22"/>
      <c r="AF231" s="22"/>
      <c r="AG231" s="22"/>
      <c r="AH231" s="22"/>
      <c r="AI231" s="22"/>
    </row>
    <row r="232" spans="1:35" ht="12" customHeight="1">
      <c r="A232" s="22"/>
      <c r="B232" s="18"/>
      <c r="C232" s="18"/>
      <c r="D232" s="127"/>
      <c r="E232" s="66"/>
      <c r="F232" s="18"/>
      <c r="G232" s="18"/>
      <c r="H232" s="18"/>
      <c r="I232" s="18"/>
      <c r="J232" s="18"/>
      <c r="K232" s="148"/>
      <c r="L232" s="18"/>
      <c r="M232" s="18"/>
      <c r="N232" s="18"/>
      <c r="O232" s="18"/>
      <c r="P232" s="18"/>
      <c r="Q232" s="18"/>
      <c r="R232" s="18"/>
      <c r="S232" s="18"/>
      <c r="T232" s="18"/>
      <c r="U232" s="18"/>
      <c r="V232" s="18"/>
      <c r="W232" s="18"/>
      <c r="X232" s="18"/>
      <c r="Y232" s="18"/>
      <c r="Z232" s="22"/>
      <c r="AA232" s="22"/>
      <c r="AB232" s="22"/>
      <c r="AC232" s="22"/>
      <c r="AD232" s="22"/>
      <c r="AE232" s="22"/>
      <c r="AF232" s="22"/>
      <c r="AG232" s="22"/>
      <c r="AH232" s="22"/>
      <c r="AI232" s="22"/>
    </row>
    <row r="233" spans="1:35" ht="12" customHeight="1">
      <c r="A233" s="22"/>
      <c r="B233" s="18"/>
      <c r="C233" s="18"/>
      <c r="D233" s="127"/>
      <c r="E233" s="66"/>
      <c r="F233" s="18"/>
      <c r="G233" s="18"/>
      <c r="H233" s="18"/>
      <c r="I233" s="18"/>
      <c r="J233" s="18"/>
      <c r="K233" s="148"/>
      <c r="L233" s="18"/>
      <c r="M233" s="18"/>
      <c r="N233" s="18"/>
      <c r="O233" s="18"/>
      <c r="P233" s="18"/>
      <c r="Q233" s="18"/>
      <c r="R233" s="18"/>
      <c r="S233" s="18"/>
      <c r="T233" s="18"/>
      <c r="U233" s="18"/>
      <c r="V233" s="18"/>
      <c r="W233" s="18"/>
      <c r="X233" s="18"/>
      <c r="Y233" s="18"/>
      <c r="Z233" s="22"/>
      <c r="AA233" s="22"/>
      <c r="AB233" s="22"/>
      <c r="AC233" s="22"/>
      <c r="AD233" s="22"/>
      <c r="AE233" s="22"/>
      <c r="AF233" s="22"/>
      <c r="AG233" s="22"/>
      <c r="AH233" s="22"/>
      <c r="AI233" s="22"/>
    </row>
    <row r="234" spans="1:35" ht="12" customHeight="1">
      <c r="A234" s="22"/>
      <c r="B234" s="18"/>
      <c r="C234" s="18"/>
      <c r="D234" s="127"/>
      <c r="E234" s="66"/>
      <c r="F234" s="18"/>
      <c r="G234" s="18"/>
      <c r="H234" s="18"/>
      <c r="I234" s="18"/>
      <c r="J234" s="18"/>
      <c r="K234" s="148"/>
      <c r="L234" s="18"/>
      <c r="M234" s="18"/>
      <c r="N234" s="18"/>
      <c r="O234" s="18"/>
      <c r="P234" s="18"/>
      <c r="Q234" s="18"/>
      <c r="R234" s="18"/>
      <c r="S234" s="18"/>
      <c r="T234" s="18"/>
      <c r="U234" s="18"/>
      <c r="V234" s="18"/>
      <c r="W234" s="18"/>
      <c r="X234" s="18"/>
      <c r="Y234" s="18"/>
      <c r="Z234" s="22"/>
      <c r="AA234" s="22"/>
      <c r="AB234" s="22"/>
      <c r="AC234" s="22"/>
      <c r="AD234" s="22"/>
      <c r="AE234" s="22"/>
      <c r="AF234" s="22"/>
      <c r="AG234" s="22"/>
      <c r="AH234" s="22"/>
      <c r="AI234" s="22"/>
    </row>
    <row r="235" spans="1:35" ht="12" customHeight="1">
      <c r="A235" s="22"/>
      <c r="B235" s="18"/>
      <c r="C235" s="18"/>
      <c r="D235" s="127"/>
      <c r="E235" s="66"/>
      <c r="F235" s="18"/>
      <c r="G235" s="18"/>
      <c r="H235" s="18"/>
      <c r="I235" s="18"/>
      <c r="J235" s="18"/>
      <c r="K235" s="148"/>
      <c r="L235" s="18"/>
      <c r="M235" s="18"/>
      <c r="N235" s="18"/>
      <c r="O235" s="18"/>
      <c r="P235" s="18"/>
      <c r="Q235" s="18"/>
      <c r="R235" s="18"/>
      <c r="S235" s="18"/>
      <c r="T235" s="18"/>
      <c r="U235" s="18"/>
      <c r="V235" s="18"/>
      <c r="W235" s="18"/>
      <c r="X235" s="18"/>
      <c r="Y235" s="18"/>
      <c r="Z235" s="22"/>
      <c r="AA235" s="22"/>
      <c r="AB235" s="22"/>
      <c r="AC235" s="22"/>
      <c r="AD235" s="22"/>
      <c r="AE235" s="22"/>
      <c r="AF235" s="22"/>
      <c r="AG235" s="22"/>
      <c r="AH235" s="22"/>
      <c r="AI235" s="22"/>
    </row>
    <row r="236" spans="1:35" ht="12" customHeight="1">
      <c r="A236" s="22"/>
      <c r="B236" s="18"/>
      <c r="C236" s="18"/>
      <c r="D236" s="127"/>
      <c r="E236" s="66"/>
      <c r="F236" s="18"/>
      <c r="G236" s="18"/>
      <c r="H236" s="18"/>
      <c r="I236" s="18"/>
      <c r="J236" s="18"/>
      <c r="K236" s="148"/>
      <c r="L236" s="18"/>
      <c r="M236" s="18"/>
      <c r="N236" s="18"/>
      <c r="O236" s="18"/>
      <c r="P236" s="18"/>
      <c r="Q236" s="18"/>
      <c r="R236" s="18"/>
      <c r="S236" s="18"/>
      <c r="T236" s="18"/>
      <c r="U236" s="18"/>
      <c r="V236" s="18"/>
      <c r="W236" s="18"/>
      <c r="X236" s="18"/>
      <c r="Y236" s="18"/>
      <c r="Z236" s="22"/>
      <c r="AA236" s="22"/>
      <c r="AB236" s="22"/>
      <c r="AC236" s="22"/>
      <c r="AD236" s="22"/>
      <c r="AE236" s="22"/>
      <c r="AF236" s="22"/>
      <c r="AG236" s="22"/>
      <c r="AH236" s="22"/>
      <c r="AI236" s="22"/>
    </row>
    <row r="237" spans="1:35" ht="12" customHeight="1">
      <c r="A237" s="22"/>
      <c r="B237" s="18"/>
      <c r="C237" s="18"/>
      <c r="D237" s="127"/>
      <c r="E237" s="66"/>
      <c r="F237" s="18"/>
      <c r="G237" s="18"/>
      <c r="H237" s="18"/>
      <c r="I237" s="18"/>
      <c r="J237" s="18"/>
      <c r="K237" s="148"/>
      <c r="L237" s="18"/>
      <c r="M237" s="18"/>
      <c r="N237" s="18"/>
      <c r="O237" s="18"/>
      <c r="P237" s="18"/>
      <c r="Q237" s="18"/>
      <c r="R237" s="18"/>
      <c r="S237" s="18"/>
      <c r="T237" s="18"/>
      <c r="U237" s="18"/>
      <c r="V237" s="18"/>
      <c r="W237" s="18"/>
      <c r="X237" s="18"/>
      <c r="Y237" s="18"/>
      <c r="Z237" s="22"/>
      <c r="AA237" s="22"/>
      <c r="AB237" s="22"/>
      <c r="AC237" s="22"/>
      <c r="AD237" s="22"/>
      <c r="AE237" s="22"/>
      <c r="AF237" s="22"/>
      <c r="AG237" s="22"/>
      <c r="AH237" s="22"/>
      <c r="AI237" s="22"/>
    </row>
    <row r="238" spans="1:35" ht="12" customHeight="1">
      <c r="A238" s="22"/>
      <c r="B238" s="18"/>
      <c r="C238" s="18"/>
      <c r="D238" s="127"/>
      <c r="E238" s="66"/>
      <c r="F238" s="18"/>
      <c r="G238" s="18"/>
      <c r="H238" s="18"/>
      <c r="I238" s="18"/>
      <c r="J238" s="18"/>
      <c r="K238" s="148"/>
      <c r="L238" s="18"/>
      <c r="M238" s="18"/>
      <c r="N238" s="18"/>
      <c r="O238" s="18"/>
      <c r="P238" s="18"/>
      <c r="Q238" s="18"/>
      <c r="R238" s="18"/>
      <c r="S238" s="18"/>
      <c r="T238" s="18"/>
      <c r="U238" s="18"/>
      <c r="V238" s="18"/>
      <c r="W238" s="18"/>
      <c r="X238" s="18"/>
      <c r="Y238" s="18"/>
      <c r="Z238" s="22"/>
      <c r="AA238" s="22"/>
      <c r="AB238" s="22"/>
      <c r="AC238" s="22"/>
      <c r="AD238" s="22"/>
      <c r="AE238" s="22"/>
      <c r="AF238" s="22"/>
      <c r="AG238" s="22"/>
      <c r="AH238" s="22"/>
      <c r="AI238" s="22"/>
    </row>
    <row r="239" spans="1:35" ht="12" customHeight="1">
      <c r="A239" s="22"/>
      <c r="B239" s="18"/>
      <c r="C239" s="18"/>
      <c r="D239" s="127"/>
      <c r="E239" s="66"/>
      <c r="F239" s="18"/>
      <c r="G239" s="18"/>
      <c r="H239" s="18"/>
      <c r="I239" s="18"/>
      <c r="J239" s="18"/>
      <c r="K239" s="148"/>
      <c r="L239" s="18"/>
      <c r="M239" s="18"/>
      <c r="N239" s="18"/>
      <c r="O239" s="18"/>
      <c r="P239" s="18"/>
      <c r="Q239" s="18"/>
      <c r="R239" s="18"/>
      <c r="S239" s="18"/>
      <c r="T239" s="18"/>
      <c r="U239" s="18"/>
      <c r="V239" s="18"/>
      <c r="W239" s="18"/>
      <c r="X239" s="18"/>
      <c r="Y239" s="18"/>
      <c r="Z239" s="22"/>
      <c r="AA239" s="22"/>
      <c r="AB239" s="22"/>
      <c r="AC239" s="22"/>
      <c r="AD239" s="22"/>
      <c r="AE239" s="22"/>
      <c r="AF239" s="22"/>
      <c r="AG239" s="22"/>
      <c r="AH239" s="22"/>
      <c r="AI239" s="22"/>
    </row>
    <row r="240" spans="1:35" ht="12" customHeight="1">
      <c r="A240" s="22"/>
      <c r="B240" s="18"/>
      <c r="C240" s="18"/>
      <c r="D240" s="127"/>
      <c r="E240" s="66"/>
      <c r="F240" s="18"/>
      <c r="G240" s="18"/>
      <c r="H240" s="18"/>
      <c r="I240" s="18"/>
      <c r="J240" s="18"/>
      <c r="K240" s="148"/>
      <c r="L240" s="18"/>
      <c r="M240" s="18"/>
      <c r="N240" s="18"/>
      <c r="O240" s="18"/>
      <c r="P240" s="18"/>
      <c r="Q240" s="18"/>
      <c r="R240" s="18"/>
      <c r="S240" s="18"/>
      <c r="T240" s="18"/>
      <c r="U240" s="18"/>
      <c r="V240" s="18"/>
      <c r="W240" s="18"/>
      <c r="X240" s="18"/>
      <c r="Y240" s="18"/>
      <c r="Z240" s="22"/>
      <c r="AA240" s="22"/>
      <c r="AB240" s="22"/>
      <c r="AC240" s="22"/>
      <c r="AD240" s="22"/>
      <c r="AE240" s="22"/>
      <c r="AF240" s="22"/>
      <c r="AG240" s="22"/>
      <c r="AH240" s="22"/>
      <c r="AI240" s="22"/>
    </row>
    <row r="241" spans="1:35" ht="12" customHeight="1">
      <c r="A241" s="22"/>
      <c r="B241" s="18"/>
      <c r="C241" s="18"/>
      <c r="D241" s="127"/>
      <c r="E241" s="66"/>
      <c r="F241" s="18"/>
      <c r="G241" s="18"/>
      <c r="H241" s="18"/>
      <c r="I241" s="18"/>
      <c r="J241" s="18"/>
      <c r="K241" s="148"/>
      <c r="L241" s="18"/>
      <c r="M241" s="18"/>
      <c r="N241" s="18"/>
      <c r="O241" s="18"/>
      <c r="P241" s="18"/>
      <c r="Q241" s="18"/>
      <c r="R241" s="18"/>
      <c r="S241" s="18"/>
      <c r="T241" s="18"/>
      <c r="U241" s="18"/>
      <c r="V241" s="18"/>
      <c r="W241" s="18"/>
      <c r="X241" s="18"/>
      <c r="Y241" s="18"/>
      <c r="Z241" s="22"/>
      <c r="AA241" s="22"/>
      <c r="AB241" s="22"/>
      <c r="AC241" s="22"/>
      <c r="AD241" s="22"/>
      <c r="AE241" s="22"/>
      <c r="AF241" s="22"/>
      <c r="AG241" s="22"/>
      <c r="AH241" s="22"/>
      <c r="AI241" s="22"/>
    </row>
    <row r="242" spans="1:35" ht="12" customHeight="1">
      <c r="A242" s="22"/>
      <c r="B242" s="18"/>
      <c r="C242" s="18"/>
      <c r="D242" s="127"/>
      <c r="E242" s="66"/>
      <c r="F242" s="18"/>
      <c r="G242" s="18"/>
      <c r="H242" s="18"/>
      <c r="I242" s="18"/>
      <c r="J242" s="18"/>
      <c r="K242" s="148"/>
      <c r="L242" s="18"/>
      <c r="M242" s="18"/>
      <c r="N242" s="18"/>
      <c r="O242" s="18"/>
      <c r="P242" s="18"/>
      <c r="Q242" s="18"/>
      <c r="R242" s="18"/>
      <c r="S242" s="18"/>
      <c r="T242" s="18"/>
      <c r="U242" s="18"/>
      <c r="V242" s="18"/>
      <c r="W242" s="18"/>
      <c r="X242" s="18"/>
      <c r="Y242" s="18"/>
      <c r="Z242" s="22"/>
      <c r="AA242" s="22"/>
      <c r="AB242" s="22"/>
      <c r="AC242" s="22"/>
      <c r="AD242" s="22"/>
      <c r="AE242" s="22"/>
      <c r="AF242" s="22"/>
      <c r="AG242" s="22"/>
      <c r="AH242" s="22"/>
      <c r="AI242" s="22"/>
    </row>
    <row r="243" spans="1:35" ht="12" customHeight="1">
      <c r="A243" s="22"/>
      <c r="B243" s="18"/>
      <c r="C243" s="18"/>
      <c r="D243" s="127"/>
      <c r="E243" s="66"/>
      <c r="F243" s="18"/>
      <c r="G243" s="18"/>
      <c r="H243" s="18"/>
      <c r="I243" s="18"/>
      <c r="J243" s="18"/>
      <c r="K243" s="148"/>
      <c r="L243" s="18"/>
      <c r="M243" s="18"/>
      <c r="N243" s="18"/>
      <c r="O243" s="18"/>
      <c r="P243" s="18"/>
      <c r="Q243" s="18"/>
      <c r="R243" s="18"/>
      <c r="S243" s="18"/>
      <c r="T243" s="18"/>
      <c r="U243" s="18"/>
      <c r="V243" s="18"/>
      <c r="W243" s="18"/>
      <c r="X243" s="18"/>
      <c r="Y243" s="18"/>
      <c r="Z243" s="22"/>
      <c r="AA243" s="22"/>
      <c r="AB243" s="22"/>
      <c r="AC243" s="22"/>
      <c r="AD243" s="22"/>
      <c r="AE243" s="22"/>
      <c r="AF243" s="22"/>
      <c r="AG243" s="22"/>
      <c r="AH243" s="22"/>
      <c r="AI243" s="22"/>
    </row>
    <row r="244" spans="1:35" ht="12" customHeight="1">
      <c r="A244" s="22"/>
      <c r="B244" s="18"/>
      <c r="C244" s="18"/>
      <c r="D244" s="127"/>
      <c r="E244" s="66"/>
      <c r="F244" s="18"/>
      <c r="G244" s="18"/>
      <c r="H244" s="18"/>
      <c r="I244" s="18"/>
      <c r="J244" s="18"/>
      <c r="K244" s="148"/>
      <c r="L244" s="18"/>
      <c r="M244" s="18"/>
      <c r="N244" s="18"/>
      <c r="O244" s="18"/>
      <c r="P244" s="18"/>
      <c r="Q244" s="18"/>
      <c r="R244" s="18"/>
      <c r="S244" s="18"/>
      <c r="T244" s="18"/>
      <c r="U244" s="18"/>
      <c r="V244" s="18"/>
      <c r="W244" s="18"/>
      <c r="X244" s="18"/>
      <c r="Y244" s="18"/>
      <c r="Z244" s="22"/>
      <c r="AA244" s="22"/>
      <c r="AB244" s="22"/>
      <c r="AC244" s="22"/>
      <c r="AD244" s="22"/>
      <c r="AE244" s="22"/>
      <c r="AF244" s="22"/>
      <c r="AG244" s="22"/>
      <c r="AH244" s="22"/>
      <c r="AI244" s="22"/>
    </row>
    <row r="245" spans="1:35" ht="12" customHeight="1">
      <c r="A245" s="22"/>
      <c r="B245" s="18"/>
      <c r="C245" s="18"/>
      <c r="D245" s="127"/>
      <c r="E245" s="66"/>
      <c r="F245" s="18"/>
      <c r="G245" s="18"/>
      <c r="H245" s="18"/>
      <c r="I245" s="18"/>
      <c r="J245" s="18"/>
      <c r="K245" s="148"/>
      <c r="L245" s="18"/>
      <c r="M245" s="18"/>
      <c r="N245" s="18"/>
      <c r="O245" s="18"/>
      <c r="P245" s="18"/>
      <c r="Q245" s="18"/>
      <c r="R245" s="18"/>
      <c r="S245" s="18"/>
      <c r="T245" s="18"/>
      <c r="U245" s="18"/>
      <c r="V245" s="18"/>
      <c r="W245" s="18"/>
      <c r="X245" s="18"/>
      <c r="Y245" s="18"/>
      <c r="Z245" s="22"/>
      <c r="AA245" s="22"/>
      <c r="AB245" s="22"/>
      <c r="AC245" s="22"/>
      <c r="AD245" s="22"/>
      <c r="AE245" s="22"/>
      <c r="AF245" s="22"/>
      <c r="AG245" s="22"/>
      <c r="AH245" s="22"/>
      <c r="AI245" s="22"/>
    </row>
    <row r="246" spans="1:35" ht="12" customHeight="1">
      <c r="A246" s="22"/>
      <c r="B246" s="18"/>
      <c r="C246" s="18"/>
      <c r="D246" s="127"/>
      <c r="E246" s="66"/>
      <c r="F246" s="18"/>
      <c r="G246" s="18"/>
      <c r="H246" s="18"/>
      <c r="I246" s="18"/>
      <c r="J246" s="18"/>
      <c r="K246" s="148"/>
      <c r="L246" s="18"/>
      <c r="M246" s="18"/>
      <c r="N246" s="18"/>
      <c r="O246" s="18"/>
      <c r="P246" s="18"/>
      <c r="Q246" s="18"/>
      <c r="R246" s="18"/>
      <c r="S246" s="18"/>
      <c r="T246" s="18"/>
      <c r="U246" s="18"/>
      <c r="V246" s="18"/>
      <c r="W246" s="18"/>
      <c r="X246" s="18"/>
      <c r="Y246" s="18"/>
      <c r="Z246" s="22"/>
      <c r="AA246" s="22"/>
      <c r="AB246" s="22"/>
      <c r="AC246" s="22"/>
      <c r="AD246" s="22"/>
      <c r="AE246" s="22"/>
      <c r="AF246" s="22"/>
      <c r="AG246" s="22"/>
      <c r="AH246" s="22"/>
      <c r="AI246" s="22"/>
    </row>
    <row r="247" spans="1:35" ht="12" customHeight="1">
      <c r="A247" s="22"/>
      <c r="B247" s="18"/>
      <c r="C247" s="18"/>
      <c r="D247" s="127"/>
      <c r="E247" s="66"/>
      <c r="F247" s="18"/>
      <c r="G247" s="18"/>
      <c r="H247" s="18"/>
      <c r="I247" s="18"/>
      <c r="J247" s="18"/>
      <c r="K247" s="148"/>
      <c r="L247" s="18"/>
      <c r="M247" s="18"/>
      <c r="N247" s="18"/>
      <c r="O247" s="18"/>
      <c r="P247" s="18"/>
      <c r="Q247" s="18"/>
      <c r="R247" s="18"/>
      <c r="S247" s="18"/>
      <c r="T247" s="18"/>
      <c r="U247" s="18"/>
      <c r="V247" s="18"/>
      <c r="W247" s="18"/>
      <c r="X247" s="18"/>
      <c r="Y247" s="18"/>
      <c r="Z247" s="22"/>
      <c r="AA247" s="22"/>
      <c r="AB247" s="22"/>
      <c r="AC247" s="22"/>
      <c r="AD247" s="22"/>
      <c r="AE247" s="22"/>
      <c r="AF247" s="22"/>
      <c r="AG247" s="22"/>
      <c r="AH247" s="22"/>
      <c r="AI247" s="22"/>
    </row>
    <row r="248" spans="1:35" ht="12" customHeight="1">
      <c r="A248" s="22"/>
      <c r="B248" s="18"/>
      <c r="C248" s="18"/>
      <c r="D248" s="127"/>
      <c r="E248" s="66"/>
      <c r="F248" s="18"/>
      <c r="G248" s="18"/>
      <c r="H248" s="18"/>
      <c r="I248" s="18"/>
      <c r="J248" s="18"/>
      <c r="K248" s="148"/>
      <c r="L248" s="18"/>
      <c r="M248" s="18"/>
      <c r="N248" s="18"/>
      <c r="O248" s="18"/>
      <c r="P248" s="18"/>
      <c r="Q248" s="18"/>
      <c r="R248" s="18"/>
      <c r="S248" s="18"/>
      <c r="T248" s="18"/>
      <c r="U248" s="18"/>
      <c r="V248" s="18"/>
      <c r="W248" s="18"/>
      <c r="X248" s="18"/>
      <c r="Y248" s="18"/>
      <c r="Z248" s="22"/>
      <c r="AA248" s="22"/>
      <c r="AB248" s="22"/>
      <c r="AC248" s="22"/>
      <c r="AD248" s="22"/>
      <c r="AE248" s="22"/>
      <c r="AF248" s="22"/>
      <c r="AG248" s="22"/>
      <c r="AH248" s="22"/>
      <c r="AI248" s="22"/>
    </row>
    <row r="249" spans="1:35" ht="12" customHeight="1">
      <c r="A249" s="22"/>
      <c r="B249" s="18"/>
      <c r="C249" s="18"/>
      <c r="D249" s="127"/>
      <c r="E249" s="66"/>
      <c r="F249" s="18"/>
      <c r="G249" s="18"/>
      <c r="H249" s="18"/>
      <c r="I249" s="18"/>
      <c r="J249" s="18"/>
      <c r="K249" s="148"/>
      <c r="L249" s="18"/>
      <c r="M249" s="18"/>
      <c r="N249" s="18"/>
      <c r="O249" s="18"/>
      <c r="P249" s="18"/>
      <c r="Q249" s="18"/>
      <c r="R249" s="18"/>
      <c r="S249" s="18"/>
      <c r="T249" s="18"/>
      <c r="U249" s="18"/>
      <c r="V249" s="18"/>
      <c r="W249" s="18"/>
      <c r="X249" s="18"/>
      <c r="Y249" s="18"/>
      <c r="Z249" s="22"/>
      <c r="AA249" s="22"/>
      <c r="AB249" s="22"/>
      <c r="AC249" s="22"/>
      <c r="AD249" s="22"/>
      <c r="AE249" s="22"/>
      <c r="AF249" s="22"/>
      <c r="AG249" s="22"/>
      <c r="AH249" s="22"/>
      <c r="AI249" s="22"/>
    </row>
    <row r="250" spans="1:35" ht="12" customHeight="1">
      <c r="A250" s="22"/>
      <c r="B250" s="18"/>
      <c r="C250" s="18"/>
      <c r="D250" s="127"/>
      <c r="E250" s="66"/>
      <c r="F250" s="18"/>
      <c r="G250" s="18"/>
      <c r="H250" s="18"/>
      <c r="I250" s="18"/>
      <c r="J250" s="18"/>
      <c r="K250" s="148"/>
      <c r="L250" s="18"/>
      <c r="M250" s="18"/>
      <c r="N250" s="18"/>
      <c r="O250" s="18"/>
      <c r="P250" s="18"/>
      <c r="Q250" s="18"/>
      <c r="R250" s="18"/>
      <c r="S250" s="18"/>
      <c r="T250" s="18"/>
      <c r="U250" s="18"/>
      <c r="V250" s="18"/>
      <c r="W250" s="18"/>
      <c r="X250" s="18"/>
      <c r="Y250" s="18"/>
      <c r="Z250" s="22"/>
      <c r="AA250" s="22"/>
      <c r="AB250" s="22"/>
      <c r="AC250" s="22"/>
      <c r="AD250" s="22"/>
      <c r="AE250" s="22"/>
      <c r="AF250" s="22"/>
      <c r="AG250" s="22"/>
      <c r="AH250" s="22"/>
      <c r="AI250" s="22"/>
    </row>
    <row r="251" spans="1:35" ht="12" customHeight="1">
      <c r="A251" s="22"/>
      <c r="B251" s="18"/>
      <c r="C251" s="18"/>
      <c r="D251" s="127"/>
      <c r="E251" s="66"/>
      <c r="F251" s="18"/>
      <c r="G251" s="18"/>
      <c r="H251" s="18"/>
      <c r="I251" s="18"/>
      <c r="J251" s="18"/>
      <c r="K251" s="148"/>
      <c r="L251" s="18"/>
      <c r="M251" s="18"/>
      <c r="N251" s="18"/>
      <c r="O251" s="18"/>
      <c r="P251" s="18"/>
      <c r="Q251" s="18"/>
      <c r="R251" s="18"/>
      <c r="S251" s="18"/>
      <c r="T251" s="18"/>
      <c r="U251" s="18"/>
      <c r="V251" s="18"/>
      <c r="W251" s="18"/>
      <c r="X251" s="18"/>
      <c r="Y251" s="18"/>
      <c r="Z251" s="22"/>
      <c r="AA251" s="22"/>
      <c r="AB251" s="22"/>
      <c r="AC251" s="22"/>
      <c r="AD251" s="22"/>
      <c r="AE251" s="22"/>
      <c r="AF251" s="22"/>
      <c r="AG251" s="22"/>
      <c r="AH251" s="22"/>
      <c r="AI251" s="22"/>
    </row>
    <row r="252" spans="1:35" ht="12" customHeight="1">
      <c r="A252" s="22"/>
      <c r="B252" s="18"/>
      <c r="C252" s="18"/>
      <c r="D252" s="127"/>
      <c r="E252" s="66"/>
      <c r="F252" s="18"/>
      <c r="G252" s="18"/>
      <c r="H252" s="18"/>
      <c r="I252" s="18"/>
      <c r="J252" s="18"/>
      <c r="K252" s="148"/>
      <c r="L252" s="18"/>
      <c r="M252" s="18"/>
      <c r="N252" s="18"/>
      <c r="O252" s="18"/>
      <c r="P252" s="18"/>
      <c r="Q252" s="18"/>
      <c r="R252" s="18"/>
      <c r="S252" s="18"/>
      <c r="T252" s="18"/>
      <c r="U252" s="18"/>
      <c r="V252" s="18"/>
      <c r="W252" s="18"/>
      <c r="X252" s="18"/>
      <c r="Y252" s="18"/>
      <c r="Z252" s="22"/>
      <c r="AA252" s="22"/>
      <c r="AB252" s="22"/>
      <c r="AC252" s="22"/>
      <c r="AD252" s="22"/>
      <c r="AE252" s="22"/>
      <c r="AF252" s="22"/>
      <c r="AG252" s="22"/>
      <c r="AH252" s="22"/>
      <c r="AI252" s="22"/>
    </row>
    <row r="253" spans="1:35" ht="12" customHeight="1">
      <c r="A253" s="22"/>
      <c r="B253" s="18"/>
      <c r="C253" s="18"/>
      <c r="D253" s="127"/>
      <c r="E253" s="66"/>
      <c r="F253" s="18"/>
      <c r="G253" s="18"/>
      <c r="H253" s="18"/>
      <c r="I253" s="18"/>
      <c r="J253" s="18"/>
      <c r="K253" s="148"/>
      <c r="L253" s="18"/>
      <c r="M253" s="18"/>
      <c r="N253" s="18"/>
      <c r="O253" s="18"/>
      <c r="P253" s="18"/>
      <c r="Q253" s="18"/>
      <c r="R253" s="18"/>
      <c r="S253" s="18"/>
      <c r="T253" s="18"/>
      <c r="U253" s="18"/>
      <c r="V253" s="18"/>
      <c r="W253" s="18"/>
      <c r="X253" s="18"/>
      <c r="Y253" s="18"/>
      <c r="Z253" s="22"/>
      <c r="AA253" s="22"/>
      <c r="AB253" s="22"/>
      <c r="AC253" s="22"/>
      <c r="AD253" s="22"/>
      <c r="AE253" s="22"/>
      <c r="AF253" s="22"/>
      <c r="AG253" s="22"/>
      <c r="AH253" s="22"/>
      <c r="AI253" s="22"/>
    </row>
    <row r="254" spans="1:35" ht="12" customHeight="1">
      <c r="A254" s="22"/>
      <c r="B254" s="18"/>
      <c r="C254" s="18"/>
      <c r="D254" s="127"/>
      <c r="E254" s="66"/>
      <c r="F254" s="18"/>
      <c r="G254" s="18"/>
      <c r="H254" s="18"/>
      <c r="I254" s="18"/>
      <c r="J254" s="18"/>
      <c r="K254" s="148"/>
      <c r="L254" s="18"/>
      <c r="M254" s="18"/>
      <c r="N254" s="18"/>
      <c r="O254" s="18"/>
      <c r="P254" s="18"/>
      <c r="Q254" s="18"/>
      <c r="R254" s="18"/>
      <c r="S254" s="18"/>
      <c r="T254" s="18"/>
      <c r="U254" s="18"/>
      <c r="V254" s="18"/>
      <c r="W254" s="18"/>
      <c r="X254" s="18"/>
      <c r="Y254" s="18"/>
      <c r="Z254" s="22"/>
      <c r="AA254" s="22"/>
      <c r="AB254" s="22"/>
      <c r="AC254" s="22"/>
      <c r="AD254" s="22"/>
      <c r="AE254" s="22"/>
      <c r="AF254" s="22"/>
      <c r="AG254" s="22"/>
      <c r="AH254" s="22"/>
      <c r="AI254" s="22"/>
    </row>
    <row r="255" spans="1:35" ht="12" customHeight="1">
      <c r="A255" s="22"/>
      <c r="B255" s="18"/>
      <c r="C255" s="18"/>
      <c r="D255" s="127"/>
      <c r="E255" s="66"/>
      <c r="F255" s="18"/>
      <c r="G255" s="18"/>
      <c r="H255" s="18"/>
      <c r="I255" s="18"/>
      <c r="J255" s="18"/>
      <c r="K255" s="148"/>
      <c r="L255" s="18"/>
      <c r="M255" s="18"/>
      <c r="N255" s="18"/>
      <c r="O255" s="18"/>
      <c r="P255" s="18"/>
      <c r="Q255" s="18"/>
      <c r="R255" s="18"/>
      <c r="S255" s="18"/>
      <c r="T255" s="18"/>
      <c r="U255" s="18"/>
      <c r="V255" s="18"/>
      <c r="W255" s="18"/>
      <c r="X255" s="18"/>
      <c r="Y255" s="18"/>
      <c r="Z255" s="22"/>
      <c r="AA255" s="22"/>
      <c r="AB255" s="22"/>
      <c r="AC255" s="22"/>
      <c r="AD255" s="22"/>
      <c r="AE255" s="22"/>
      <c r="AF255" s="22"/>
      <c r="AG255" s="22"/>
      <c r="AH255" s="22"/>
      <c r="AI255" s="22"/>
    </row>
    <row r="256" spans="1:35" ht="12" customHeight="1">
      <c r="A256" s="22"/>
      <c r="B256" s="18"/>
      <c r="C256" s="18"/>
      <c r="D256" s="127"/>
      <c r="E256" s="66"/>
      <c r="F256" s="18"/>
      <c r="G256" s="18"/>
      <c r="H256" s="18"/>
      <c r="I256" s="18"/>
      <c r="J256" s="18"/>
      <c r="K256" s="148"/>
      <c r="L256" s="18"/>
      <c r="M256" s="18"/>
      <c r="N256" s="18"/>
      <c r="O256" s="18"/>
      <c r="P256" s="18"/>
      <c r="Q256" s="18"/>
      <c r="R256" s="18"/>
      <c r="S256" s="18"/>
      <c r="T256" s="18"/>
      <c r="U256" s="18"/>
      <c r="V256" s="18"/>
      <c r="W256" s="18"/>
      <c r="X256" s="18"/>
      <c r="Y256" s="18"/>
      <c r="Z256" s="22"/>
      <c r="AA256" s="22"/>
      <c r="AB256" s="22"/>
      <c r="AC256" s="22"/>
      <c r="AD256" s="22"/>
      <c r="AE256" s="22"/>
      <c r="AF256" s="22"/>
      <c r="AG256" s="22"/>
      <c r="AH256" s="22"/>
      <c r="AI256" s="22"/>
    </row>
    <row r="257" spans="1:35" ht="12" customHeight="1">
      <c r="A257" s="22"/>
      <c r="B257" s="18"/>
      <c r="C257" s="18"/>
      <c r="D257" s="127"/>
      <c r="E257" s="66"/>
      <c r="F257" s="18"/>
      <c r="G257" s="18"/>
      <c r="H257" s="18"/>
      <c r="I257" s="18"/>
      <c r="J257" s="18"/>
      <c r="K257" s="148"/>
      <c r="L257" s="18"/>
      <c r="M257" s="18"/>
      <c r="N257" s="18"/>
      <c r="O257" s="18"/>
      <c r="P257" s="18"/>
      <c r="Q257" s="18"/>
      <c r="R257" s="18"/>
      <c r="S257" s="18"/>
      <c r="T257" s="18"/>
      <c r="U257" s="18"/>
      <c r="V257" s="18"/>
      <c r="W257" s="18"/>
      <c r="X257" s="18"/>
      <c r="Y257" s="18"/>
      <c r="Z257" s="22"/>
      <c r="AA257" s="22"/>
      <c r="AB257" s="22"/>
      <c r="AC257" s="22"/>
      <c r="AD257" s="22"/>
      <c r="AE257" s="22"/>
      <c r="AF257" s="22"/>
      <c r="AG257" s="22"/>
      <c r="AH257" s="22"/>
      <c r="AI257" s="22"/>
    </row>
    <row r="258" spans="1:35" ht="12" customHeight="1">
      <c r="A258" s="22"/>
      <c r="B258" s="18"/>
      <c r="C258" s="18"/>
      <c r="D258" s="127"/>
      <c r="E258" s="66"/>
      <c r="F258" s="18"/>
      <c r="G258" s="18"/>
      <c r="H258" s="18"/>
      <c r="I258" s="18"/>
      <c r="J258" s="18"/>
      <c r="K258" s="148"/>
      <c r="L258" s="18"/>
      <c r="M258" s="18"/>
      <c r="N258" s="18"/>
      <c r="O258" s="18"/>
      <c r="P258" s="18"/>
      <c r="Q258" s="18"/>
      <c r="R258" s="18"/>
      <c r="S258" s="18"/>
      <c r="T258" s="18"/>
      <c r="U258" s="18"/>
      <c r="V258" s="18"/>
      <c r="W258" s="18"/>
      <c r="X258" s="18"/>
      <c r="Y258" s="18"/>
      <c r="Z258" s="22"/>
      <c r="AA258" s="22"/>
      <c r="AB258" s="22"/>
      <c r="AC258" s="22"/>
      <c r="AD258" s="22"/>
      <c r="AE258" s="22"/>
      <c r="AF258" s="22"/>
      <c r="AG258" s="22"/>
      <c r="AH258" s="22"/>
      <c r="AI258" s="22"/>
    </row>
    <row r="259" spans="1:35" ht="12" customHeight="1">
      <c r="A259" s="22"/>
      <c r="B259" s="18"/>
      <c r="C259" s="18"/>
      <c r="D259" s="127"/>
      <c r="E259" s="66"/>
      <c r="F259" s="18"/>
      <c r="G259" s="18"/>
      <c r="H259" s="18"/>
      <c r="I259" s="18"/>
      <c r="J259" s="18"/>
      <c r="K259" s="148"/>
      <c r="L259" s="18"/>
      <c r="M259" s="18"/>
      <c r="N259" s="18"/>
      <c r="O259" s="18"/>
      <c r="P259" s="18"/>
      <c r="Q259" s="18"/>
      <c r="R259" s="18"/>
      <c r="S259" s="18"/>
      <c r="T259" s="18"/>
      <c r="U259" s="18"/>
      <c r="V259" s="18"/>
      <c r="W259" s="18"/>
      <c r="X259" s="18"/>
      <c r="Y259" s="18"/>
      <c r="Z259" s="22"/>
      <c r="AA259" s="22"/>
      <c r="AB259" s="22"/>
      <c r="AC259" s="22"/>
      <c r="AD259" s="22"/>
      <c r="AE259" s="22"/>
      <c r="AF259" s="22"/>
      <c r="AG259" s="22"/>
      <c r="AH259" s="22"/>
      <c r="AI259" s="22"/>
    </row>
    <row r="260" spans="1:35" ht="12" customHeight="1">
      <c r="A260" s="22"/>
      <c r="B260" s="18"/>
      <c r="C260" s="18"/>
      <c r="D260" s="127"/>
      <c r="E260" s="66"/>
      <c r="F260" s="18"/>
      <c r="G260" s="18"/>
      <c r="H260" s="18"/>
      <c r="I260" s="18"/>
      <c r="J260" s="18"/>
      <c r="K260" s="148"/>
      <c r="L260" s="18"/>
      <c r="M260" s="18"/>
      <c r="N260" s="18"/>
      <c r="O260" s="18"/>
      <c r="P260" s="18"/>
      <c r="Q260" s="18"/>
      <c r="R260" s="18"/>
      <c r="S260" s="18"/>
      <c r="T260" s="18"/>
      <c r="U260" s="18"/>
      <c r="V260" s="18"/>
      <c r="W260" s="18"/>
      <c r="X260" s="18"/>
      <c r="Y260" s="18"/>
      <c r="Z260" s="22"/>
      <c r="AA260" s="22"/>
      <c r="AB260" s="22"/>
      <c r="AC260" s="22"/>
      <c r="AD260" s="22"/>
      <c r="AE260" s="22"/>
      <c r="AF260" s="22"/>
      <c r="AG260" s="22"/>
      <c r="AH260" s="22"/>
      <c r="AI260" s="22"/>
    </row>
    <row r="261" spans="1:35" ht="12" customHeight="1">
      <c r="A261" s="22"/>
      <c r="B261" s="18"/>
      <c r="C261" s="18"/>
      <c r="D261" s="127"/>
      <c r="E261" s="66"/>
      <c r="F261" s="18"/>
      <c r="G261" s="18"/>
      <c r="H261" s="18"/>
      <c r="I261" s="18"/>
      <c r="J261" s="18"/>
      <c r="K261" s="148"/>
      <c r="L261" s="18"/>
      <c r="M261" s="18"/>
      <c r="N261" s="18"/>
      <c r="O261" s="18"/>
      <c r="P261" s="18"/>
      <c r="Q261" s="18"/>
      <c r="R261" s="18"/>
      <c r="S261" s="18"/>
      <c r="T261" s="18"/>
      <c r="U261" s="18"/>
      <c r="V261" s="18"/>
      <c r="W261" s="18"/>
      <c r="X261" s="18"/>
      <c r="Y261" s="18"/>
      <c r="Z261" s="22"/>
      <c r="AA261" s="22"/>
      <c r="AB261" s="22"/>
      <c r="AC261" s="22"/>
      <c r="AD261" s="22"/>
      <c r="AE261" s="22"/>
      <c r="AF261" s="22"/>
      <c r="AG261" s="22"/>
      <c r="AH261" s="22"/>
      <c r="AI261" s="22"/>
    </row>
    <row r="262" spans="1:35" ht="12" customHeight="1">
      <c r="A262" s="22"/>
      <c r="B262" s="18"/>
      <c r="C262" s="18"/>
      <c r="D262" s="127"/>
      <c r="E262" s="66"/>
      <c r="F262" s="18"/>
      <c r="G262" s="18"/>
      <c r="H262" s="18"/>
      <c r="I262" s="18"/>
      <c r="J262" s="18"/>
      <c r="K262" s="148"/>
      <c r="L262" s="18"/>
      <c r="M262" s="18"/>
      <c r="N262" s="18"/>
      <c r="O262" s="18"/>
      <c r="P262" s="18"/>
      <c r="Q262" s="18"/>
      <c r="R262" s="18"/>
      <c r="S262" s="18"/>
      <c r="T262" s="18"/>
      <c r="U262" s="18"/>
      <c r="V262" s="18"/>
      <c r="W262" s="18"/>
      <c r="X262" s="18"/>
      <c r="Y262" s="18"/>
      <c r="Z262" s="22"/>
      <c r="AA262" s="22"/>
      <c r="AB262" s="22"/>
      <c r="AC262" s="22"/>
      <c r="AD262" s="22"/>
      <c r="AE262" s="22"/>
      <c r="AF262" s="22"/>
      <c r="AG262" s="22"/>
      <c r="AH262" s="22"/>
      <c r="AI262" s="22"/>
    </row>
    <row r="263" spans="1:35" ht="12" customHeight="1">
      <c r="A263" s="22"/>
      <c r="B263" s="18"/>
      <c r="C263" s="18"/>
      <c r="D263" s="127"/>
      <c r="E263" s="66"/>
      <c r="F263" s="18"/>
      <c r="G263" s="18"/>
      <c r="H263" s="18"/>
      <c r="I263" s="18"/>
      <c r="J263" s="18"/>
      <c r="K263" s="148"/>
      <c r="L263" s="18"/>
      <c r="M263" s="18"/>
      <c r="N263" s="18"/>
      <c r="O263" s="18"/>
      <c r="P263" s="18"/>
      <c r="Q263" s="18"/>
      <c r="R263" s="18"/>
      <c r="S263" s="18"/>
      <c r="T263" s="18"/>
      <c r="U263" s="18"/>
      <c r="V263" s="18"/>
      <c r="W263" s="18"/>
      <c r="X263" s="18"/>
      <c r="Y263" s="18"/>
      <c r="Z263" s="22"/>
      <c r="AA263" s="22"/>
      <c r="AB263" s="22"/>
      <c r="AC263" s="22"/>
      <c r="AD263" s="22"/>
      <c r="AE263" s="22"/>
      <c r="AF263" s="22"/>
      <c r="AG263" s="22"/>
      <c r="AH263" s="22"/>
      <c r="AI263" s="22"/>
    </row>
    <row r="264" spans="1:35" ht="12" customHeight="1">
      <c r="A264" s="22"/>
      <c r="B264" s="18"/>
      <c r="C264" s="18"/>
      <c r="D264" s="127"/>
      <c r="E264" s="66"/>
      <c r="F264" s="18"/>
      <c r="G264" s="18"/>
      <c r="H264" s="18"/>
      <c r="I264" s="18"/>
      <c r="J264" s="18"/>
      <c r="K264" s="148"/>
      <c r="L264" s="18"/>
      <c r="M264" s="18"/>
      <c r="N264" s="18"/>
      <c r="O264" s="18"/>
      <c r="P264" s="18"/>
      <c r="Q264" s="18"/>
      <c r="R264" s="18"/>
      <c r="S264" s="18"/>
      <c r="T264" s="18"/>
      <c r="U264" s="18"/>
      <c r="V264" s="18"/>
      <c r="W264" s="18"/>
      <c r="X264" s="18"/>
      <c r="Y264" s="18"/>
      <c r="Z264" s="22"/>
      <c r="AA264" s="22"/>
      <c r="AB264" s="22"/>
      <c r="AC264" s="22"/>
      <c r="AD264" s="22"/>
      <c r="AE264" s="22"/>
      <c r="AF264" s="22"/>
      <c r="AG264" s="22"/>
      <c r="AH264" s="22"/>
      <c r="AI264" s="22"/>
    </row>
    <row r="265" spans="1:35" ht="12" customHeight="1">
      <c r="A265" s="22"/>
      <c r="B265" s="18"/>
      <c r="C265" s="18"/>
      <c r="D265" s="127"/>
      <c r="E265" s="66"/>
      <c r="F265" s="18"/>
      <c r="G265" s="18"/>
      <c r="H265" s="18"/>
      <c r="I265" s="18"/>
      <c r="J265" s="18"/>
      <c r="K265" s="148"/>
      <c r="L265" s="18"/>
      <c r="M265" s="18"/>
      <c r="N265" s="18"/>
      <c r="O265" s="18"/>
      <c r="P265" s="18"/>
      <c r="Q265" s="18"/>
      <c r="R265" s="18"/>
      <c r="S265" s="18"/>
      <c r="T265" s="18"/>
      <c r="U265" s="18"/>
      <c r="V265" s="18"/>
      <c r="W265" s="18"/>
      <c r="X265" s="18"/>
      <c r="Y265" s="18"/>
      <c r="Z265" s="22"/>
      <c r="AA265" s="22"/>
      <c r="AB265" s="22"/>
      <c r="AC265" s="22"/>
      <c r="AD265" s="22"/>
      <c r="AE265" s="22"/>
      <c r="AF265" s="22"/>
      <c r="AG265" s="22"/>
      <c r="AH265" s="22"/>
      <c r="AI265" s="22"/>
    </row>
    <row r="266" spans="1:35" ht="12" customHeight="1">
      <c r="A266" s="22"/>
      <c r="B266" s="18"/>
      <c r="C266" s="18"/>
      <c r="D266" s="127"/>
      <c r="E266" s="66"/>
      <c r="F266" s="18"/>
      <c r="G266" s="18"/>
      <c r="H266" s="18"/>
      <c r="I266" s="18"/>
      <c r="J266" s="18"/>
      <c r="K266" s="148"/>
      <c r="L266" s="18"/>
      <c r="M266" s="18"/>
      <c r="N266" s="18"/>
      <c r="O266" s="18"/>
      <c r="P266" s="18"/>
      <c r="Q266" s="18"/>
      <c r="R266" s="18"/>
      <c r="S266" s="18"/>
      <c r="T266" s="18"/>
      <c r="U266" s="18"/>
      <c r="V266" s="18"/>
      <c r="W266" s="18"/>
      <c r="X266" s="18"/>
      <c r="Y266" s="18"/>
      <c r="Z266" s="22"/>
      <c r="AA266" s="22"/>
      <c r="AB266" s="22"/>
      <c r="AC266" s="22"/>
      <c r="AD266" s="22"/>
      <c r="AE266" s="22"/>
      <c r="AF266" s="22"/>
      <c r="AG266" s="22"/>
      <c r="AH266" s="22"/>
      <c r="AI266" s="22"/>
    </row>
    <row r="267" spans="1:35" ht="12" customHeight="1">
      <c r="A267" s="22"/>
      <c r="B267" s="18"/>
      <c r="C267" s="18"/>
      <c r="D267" s="127"/>
      <c r="E267" s="66"/>
      <c r="F267" s="18"/>
      <c r="G267" s="18"/>
      <c r="H267" s="18"/>
      <c r="I267" s="18"/>
      <c r="J267" s="18"/>
      <c r="K267" s="148"/>
      <c r="L267" s="18"/>
      <c r="M267" s="18"/>
      <c r="N267" s="18"/>
      <c r="O267" s="18"/>
      <c r="P267" s="18"/>
      <c r="Q267" s="18"/>
      <c r="R267" s="18"/>
      <c r="S267" s="18"/>
      <c r="T267" s="18"/>
      <c r="U267" s="18"/>
      <c r="V267" s="18"/>
      <c r="W267" s="18"/>
      <c r="X267" s="18"/>
      <c r="Y267" s="18"/>
      <c r="Z267" s="22"/>
      <c r="AA267" s="22"/>
      <c r="AB267" s="22"/>
      <c r="AC267" s="22"/>
      <c r="AD267" s="22"/>
      <c r="AE267" s="22"/>
      <c r="AF267" s="22"/>
      <c r="AG267" s="22"/>
      <c r="AH267" s="22"/>
      <c r="AI267" s="22"/>
    </row>
    <row r="268" spans="1:35" ht="12" customHeight="1">
      <c r="A268" s="22"/>
      <c r="B268" s="18"/>
      <c r="C268" s="18"/>
      <c r="D268" s="127"/>
      <c r="E268" s="66"/>
      <c r="F268" s="18"/>
      <c r="G268" s="18"/>
      <c r="H268" s="18"/>
      <c r="I268" s="18"/>
      <c r="J268" s="18"/>
      <c r="K268" s="148"/>
      <c r="L268" s="18"/>
      <c r="M268" s="18"/>
      <c r="N268" s="18"/>
      <c r="O268" s="18"/>
      <c r="P268" s="18"/>
      <c r="Q268" s="18"/>
      <c r="R268" s="18"/>
      <c r="S268" s="18"/>
      <c r="T268" s="18"/>
      <c r="U268" s="18"/>
      <c r="V268" s="18"/>
      <c r="W268" s="18"/>
      <c r="X268" s="18"/>
      <c r="Y268" s="18"/>
      <c r="Z268" s="22"/>
      <c r="AA268" s="22"/>
      <c r="AB268" s="22"/>
      <c r="AC268" s="22"/>
      <c r="AD268" s="22"/>
      <c r="AE268" s="22"/>
      <c r="AF268" s="22"/>
      <c r="AG268" s="22"/>
      <c r="AH268" s="22"/>
      <c r="AI268" s="22"/>
    </row>
    <row r="269" spans="1:35" ht="12" customHeight="1">
      <c r="A269" s="22"/>
      <c r="B269" s="18"/>
      <c r="C269" s="18"/>
      <c r="D269" s="127"/>
      <c r="E269" s="66"/>
      <c r="F269" s="18"/>
      <c r="G269" s="18"/>
      <c r="H269" s="18"/>
      <c r="I269" s="18"/>
      <c r="J269" s="18"/>
      <c r="K269" s="148"/>
      <c r="L269" s="18"/>
      <c r="M269" s="18"/>
      <c r="N269" s="18"/>
      <c r="O269" s="18"/>
      <c r="P269" s="18"/>
      <c r="Q269" s="18"/>
      <c r="R269" s="18"/>
      <c r="S269" s="18"/>
      <c r="T269" s="18"/>
      <c r="U269" s="18"/>
      <c r="V269" s="18"/>
      <c r="W269" s="18"/>
      <c r="X269" s="18"/>
      <c r="Y269" s="18"/>
      <c r="Z269" s="22"/>
      <c r="AA269" s="22"/>
      <c r="AB269" s="22"/>
      <c r="AC269" s="22"/>
      <c r="AD269" s="22"/>
      <c r="AE269" s="22"/>
      <c r="AF269" s="22"/>
      <c r="AG269" s="22"/>
      <c r="AH269" s="22"/>
      <c r="AI269" s="22"/>
    </row>
    <row r="270" spans="1:35" ht="12" customHeight="1">
      <c r="A270" s="22"/>
      <c r="B270" s="18"/>
      <c r="C270" s="18"/>
      <c r="D270" s="127"/>
      <c r="E270" s="66"/>
      <c r="F270" s="18"/>
      <c r="G270" s="18"/>
      <c r="H270" s="18"/>
      <c r="I270" s="18"/>
      <c r="J270" s="18"/>
      <c r="K270" s="148"/>
      <c r="L270" s="18"/>
      <c r="M270" s="18"/>
      <c r="N270" s="18"/>
      <c r="O270" s="18"/>
      <c r="P270" s="18"/>
      <c r="Q270" s="18"/>
      <c r="R270" s="18"/>
      <c r="S270" s="18"/>
      <c r="T270" s="18"/>
      <c r="U270" s="18"/>
      <c r="V270" s="18"/>
      <c r="W270" s="18"/>
      <c r="X270" s="18"/>
      <c r="Y270" s="18"/>
      <c r="Z270" s="22"/>
      <c r="AA270" s="22"/>
      <c r="AB270" s="22"/>
      <c r="AC270" s="22"/>
      <c r="AD270" s="22"/>
      <c r="AE270" s="22"/>
      <c r="AF270" s="22"/>
      <c r="AG270" s="22"/>
      <c r="AH270" s="22"/>
      <c r="AI270" s="22"/>
    </row>
    <row r="271" spans="1:35" ht="12" customHeight="1">
      <c r="A271" s="22"/>
      <c r="B271" s="18"/>
      <c r="C271" s="18"/>
      <c r="D271" s="127"/>
      <c r="E271" s="66"/>
      <c r="F271" s="18"/>
      <c r="G271" s="18"/>
      <c r="H271" s="18"/>
      <c r="I271" s="18"/>
      <c r="J271" s="18"/>
      <c r="K271" s="148"/>
      <c r="L271" s="18"/>
      <c r="M271" s="18"/>
      <c r="N271" s="18"/>
      <c r="O271" s="18"/>
      <c r="P271" s="18"/>
      <c r="Q271" s="18"/>
      <c r="R271" s="18"/>
      <c r="S271" s="18"/>
      <c r="T271" s="18"/>
      <c r="U271" s="18"/>
      <c r="V271" s="18"/>
      <c r="W271" s="18"/>
      <c r="X271" s="18"/>
      <c r="Y271" s="18"/>
      <c r="Z271" s="22"/>
      <c r="AA271" s="22"/>
      <c r="AB271" s="22"/>
      <c r="AC271" s="22"/>
      <c r="AD271" s="22"/>
      <c r="AE271" s="22"/>
      <c r="AF271" s="22"/>
      <c r="AG271" s="22"/>
      <c r="AH271" s="22"/>
      <c r="AI271" s="22"/>
    </row>
    <row r="272" spans="1:35" ht="12" customHeight="1">
      <c r="A272" s="22"/>
      <c r="B272" s="18"/>
      <c r="C272" s="18"/>
      <c r="D272" s="127"/>
      <c r="E272" s="66"/>
      <c r="F272" s="18"/>
      <c r="G272" s="18"/>
      <c r="H272" s="18"/>
      <c r="I272" s="18"/>
      <c r="J272" s="18"/>
      <c r="K272" s="148"/>
      <c r="L272" s="18"/>
      <c r="M272" s="18"/>
      <c r="N272" s="18"/>
      <c r="O272" s="18"/>
      <c r="P272" s="18"/>
      <c r="Q272" s="18"/>
      <c r="R272" s="18"/>
      <c r="S272" s="18"/>
      <c r="T272" s="18"/>
      <c r="U272" s="18"/>
      <c r="V272" s="18"/>
      <c r="W272" s="18"/>
      <c r="X272" s="18"/>
      <c r="Y272" s="18"/>
      <c r="Z272" s="22"/>
      <c r="AA272" s="22"/>
      <c r="AB272" s="22"/>
      <c r="AC272" s="22"/>
      <c r="AD272" s="22"/>
      <c r="AE272" s="22"/>
      <c r="AF272" s="22"/>
      <c r="AG272" s="22"/>
      <c r="AH272" s="22"/>
      <c r="AI272" s="22"/>
    </row>
    <row r="273" spans="1:35" ht="12" customHeight="1">
      <c r="A273" s="22"/>
      <c r="B273" s="18"/>
      <c r="C273" s="18"/>
      <c r="D273" s="127"/>
      <c r="E273" s="66"/>
      <c r="F273" s="18"/>
      <c r="G273" s="18"/>
      <c r="H273" s="18"/>
      <c r="I273" s="18"/>
      <c r="J273" s="18"/>
      <c r="K273" s="148"/>
      <c r="L273" s="18"/>
      <c r="M273" s="18"/>
      <c r="N273" s="18"/>
      <c r="O273" s="18"/>
      <c r="P273" s="18"/>
      <c r="Q273" s="18"/>
      <c r="R273" s="18"/>
      <c r="S273" s="18"/>
      <c r="T273" s="18"/>
      <c r="U273" s="18"/>
      <c r="V273" s="18"/>
      <c r="W273" s="18"/>
      <c r="X273" s="18"/>
      <c r="Y273" s="18"/>
      <c r="Z273" s="22"/>
      <c r="AA273" s="22"/>
      <c r="AB273" s="22"/>
      <c r="AC273" s="22"/>
      <c r="AD273" s="22"/>
      <c r="AE273" s="22"/>
      <c r="AF273" s="22"/>
      <c r="AG273" s="22"/>
      <c r="AH273" s="22"/>
      <c r="AI273" s="22"/>
    </row>
    <row r="274" spans="1:35" ht="12" customHeight="1">
      <c r="A274" s="22"/>
      <c r="B274" s="18"/>
      <c r="C274" s="18"/>
      <c r="D274" s="127"/>
      <c r="E274" s="66"/>
      <c r="F274" s="18"/>
      <c r="G274" s="18"/>
      <c r="H274" s="18"/>
      <c r="I274" s="18"/>
      <c r="J274" s="18"/>
      <c r="K274" s="148"/>
      <c r="L274" s="18"/>
      <c r="M274" s="18"/>
      <c r="N274" s="18"/>
      <c r="O274" s="18"/>
      <c r="P274" s="18"/>
      <c r="Q274" s="18"/>
      <c r="R274" s="18"/>
      <c r="S274" s="18"/>
      <c r="T274" s="18"/>
      <c r="U274" s="18"/>
      <c r="V274" s="18"/>
      <c r="W274" s="18"/>
      <c r="X274" s="18"/>
      <c r="Y274" s="18"/>
      <c r="Z274" s="22"/>
      <c r="AA274" s="22"/>
      <c r="AB274" s="22"/>
      <c r="AC274" s="22"/>
      <c r="AD274" s="22"/>
      <c r="AE274" s="22"/>
      <c r="AF274" s="22"/>
      <c r="AG274" s="22"/>
      <c r="AH274" s="22"/>
      <c r="AI274" s="22"/>
    </row>
    <row r="275" spans="1:35" ht="12" customHeight="1">
      <c r="A275" s="22"/>
      <c r="B275" s="18"/>
      <c r="C275" s="18"/>
      <c r="D275" s="127"/>
      <c r="E275" s="66"/>
      <c r="F275" s="18"/>
      <c r="G275" s="18"/>
      <c r="H275" s="18"/>
      <c r="I275" s="18"/>
      <c r="J275" s="18"/>
      <c r="K275" s="148"/>
      <c r="L275" s="18"/>
      <c r="M275" s="18"/>
      <c r="N275" s="18"/>
      <c r="O275" s="18"/>
      <c r="P275" s="18"/>
      <c r="Q275" s="18"/>
      <c r="R275" s="18"/>
      <c r="S275" s="18"/>
      <c r="T275" s="18"/>
      <c r="U275" s="18"/>
      <c r="V275" s="18"/>
      <c r="W275" s="18"/>
      <c r="X275" s="18"/>
      <c r="Y275" s="18"/>
      <c r="Z275" s="22"/>
      <c r="AA275" s="22"/>
      <c r="AB275" s="22"/>
      <c r="AC275" s="22"/>
      <c r="AD275" s="22"/>
      <c r="AE275" s="22"/>
      <c r="AF275" s="22"/>
      <c r="AG275" s="22"/>
      <c r="AH275" s="22"/>
      <c r="AI275" s="22"/>
    </row>
    <row r="276" spans="1:35" ht="12" customHeight="1">
      <c r="A276" s="22"/>
      <c r="B276" s="18"/>
      <c r="C276" s="18"/>
      <c r="D276" s="127"/>
      <c r="E276" s="66"/>
      <c r="F276" s="18"/>
      <c r="G276" s="18"/>
      <c r="H276" s="18"/>
      <c r="I276" s="18"/>
      <c r="J276" s="18"/>
      <c r="K276" s="148"/>
      <c r="L276" s="18"/>
      <c r="M276" s="18"/>
      <c r="N276" s="18"/>
      <c r="O276" s="18"/>
      <c r="P276" s="18"/>
      <c r="Q276" s="18"/>
      <c r="R276" s="18"/>
      <c r="S276" s="18"/>
      <c r="T276" s="18"/>
      <c r="U276" s="18"/>
      <c r="V276" s="18"/>
      <c r="W276" s="18"/>
      <c r="X276" s="18"/>
      <c r="Y276" s="18"/>
      <c r="Z276" s="22"/>
      <c r="AA276" s="22"/>
      <c r="AB276" s="22"/>
      <c r="AC276" s="22"/>
      <c r="AD276" s="22"/>
      <c r="AE276" s="22"/>
      <c r="AF276" s="22"/>
      <c r="AG276" s="22"/>
      <c r="AH276" s="22"/>
      <c r="AI276" s="22"/>
    </row>
    <row r="277" spans="1:35" ht="12" customHeight="1">
      <c r="A277" s="22"/>
      <c r="B277" s="18"/>
      <c r="C277" s="18"/>
      <c r="D277" s="127"/>
      <c r="E277" s="66"/>
      <c r="F277" s="18"/>
      <c r="G277" s="18"/>
      <c r="H277" s="18"/>
      <c r="I277" s="18"/>
      <c r="J277" s="18"/>
      <c r="K277" s="148"/>
      <c r="L277" s="18"/>
      <c r="M277" s="18"/>
      <c r="N277" s="18"/>
      <c r="O277" s="18"/>
      <c r="P277" s="18"/>
      <c r="Q277" s="18"/>
      <c r="R277" s="18"/>
      <c r="S277" s="18"/>
      <c r="T277" s="18"/>
      <c r="U277" s="18"/>
      <c r="V277" s="18"/>
      <c r="W277" s="18"/>
      <c r="X277" s="18"/>
      <c r="Y277" s="18"/>
      <c r="Z277" s="22"/>
      <c r="AA277" s="22"/>
      <c r="AB277" s="22"/>
      <c r="AC277" s="22"/>
      <c r="AD277" s="22"/>
      <c r="AE277" s="22"/>
      <c r="AF277" s="22"/>
      <c r="AG277" s="22"/>
      <c r="AH277" s="22"/>
      <c r="AI277" s="22"/>
    </row>
    <row r="278" spans="1:35" ht="12" customHeight="1">
      <c r="A278" s="22"/>
      <c r="B278" s="18"/>
      <c r="C278" s="18"/>
      <c r="D278" s="127"/>
      <c r="E278" s="66"/>
      <c r="F278" s="18"/>
      <c r="G278" s="18"/>
      <c r="H278" s="18"/>
      <c r="I278" s="18"/>
      <c r="J278" s="18"/>
      <c r="K278" s="148"/>
      <c r="L278" s="18"/>
      <c r="M278" s="18"/>
      <c r="N278" s="18"/>
      <c r="O278" s="18"/>
      <c r="P278" s="18"/>
      <c r="Q278" s="18"/>
      <c r="R278" s="18"/>
      <c r="S278" s="18"/>
      <c r="T278" s="18"/>
      <c r="U278" s="18"/>
      <c r="V278" s="18"/>
      <c r="W278" s="18"/>
      <c r="X278" s="18"/>
      <c r="Y278" s="18"/>
      <c r="Z278" s="22"/>
      <c r="AA278" s="22"/>
      <c r="AB278" s="22"/>
      <c r="AC278" s="22"/>
      <c r="AD278" s="22"/>
      <c r="AE278" s="22"/>
      <c r="AF278" s="22"/>
      <c r="AG278" s="22"/>
      <c r="AH278" s="22"/>
      <c r="AI278" s="22"/>
    </row>
    <row r="279" spans="1:35" ht="12" customHeight="1">
      <c r="A279" s="22"/>
      <c r="B279" s="18"/>
      <c r="C279" s="18"/>
      <c r="D279" s="127"/>
      <c r="E279" s="66"/>
      <c r="F279" s="18"/>
      <c r="G279" s="18"/>
      <c r="H279" s="18"/>
      <c r="I279" s="18"/>
      <c r="J279" s="18"/>
      <c r="K279" s="148"/>
      <c r="L279" s="18"/>
      <c r="M279" s="18"/>
      <c r="N279" s="18"/>
      <c r="O279" s="18"/>
      <c r="P279" s="18"/>
      <c r="Q279" s="18"/>
      <c r="R279" s="18"/>
      <c r="S279" s="18"/>
      <c r="T279" s="18"/>
      <c r="U279" s="18"/>
      <c r="V279" s="18"/>
      <c r="W279" s="18"/>
      <c r="X279" s="18"/>
      <c r="Y279" s="18"/>
      <c r="Z279" s="22"/>
      <c r="AA279" s="22"/>
      <c r="AB279" s="22"/>
      <c r="AC279" s="22"/>
      <c r="AD279" s="22"/>
      <c r="AE279" s="22"/>
      <c r="AF279" s="22"/>
      <c r="AG279" s="22"/>
      <c r="AH279" s="22"/>
      <c r="AI279" s="22"/>
    </row>
    <row r="280" spans="1:35" ht="12" customHeight="1">
      <c r="A280" s="22"/>
      <c r="B280" s="18"/>
      <c r="C280" s="18"/>
      <c r="D280" s="127"/>
      <c r="E280" s="66"/>
      <c r="F280" s="18"/>
      <c r="G280" s="18"/>
      <c r="H280" s="18"/>
      <c r="I280" s="18"/>
      <c r="J280" s="18"/>
      <c r="K280" s="148"/>
      <c r="L280" s="18"/>
      <c r="M280" s="18"/>
      <c r="N280" s="18"/>
      <c r="O280" s="18"/>
      <c r="P280" s="18"/>
      <c r="Q280" s="18"/>
      <c r="R280" s="18"/>
      <c r="S280" s="18"/>
      <c r="T280" s="18"/>
      <c r="U280" s="18"/>
      <c r="V280" s="18"/>
      <c r="W280" s="18"/>
      <c r="X280" s="18"/>
      <c r="Y280" s="18"/>
      <c r="Z280" s="22"/>
      <c r="AA280" s="22"/>
      <c r="AB280" s="22"/>
      <c r="AC280" s="22"/>
      <c r="AD280" s="22"/>
      <c r="AE280" s="22"/>
      <c r="AF280" s="22"/>
      <c r="AG280" s="22"/>
      <c r="AH280" s="22"/>
      <c r="AI280" s="22"/>
    </row>
    <row r="281" spans="1:35" ht="12" customHeight="1">
      <c r="A281" s="22"/>
      <c r="B281" s="18"/>
      <c r="C281" s="18"/>
      <c r="D281" s="127"/>
      <c r="E281" s="66"/>
      <c r="F281" s="18"/>
      <c r="G281" s="18"/>
      <c r="H281" s="18"/>
      <c r="I281" s="18"/>
      <c r="J281" s="18"/>
      <c r="K281" s="148"/>
      <c r="L281" s="18"/>
      <c r="M281" s="18"/>
      <c r="N281" s="18"/>
      <c r="O281" s="18"/>
      <c r="P281" s="18"/>
      <c r="Q281" s="18"/>
      <c r="R281" s="18"/>
      <c r="S281" s="18"/>
      <c r="T281" s="18"/>
      <c r="U281" s="18"/>
      <c r="V281" s="18"/>
      <c r="W281" s="18"/>
      <c r="X281" s="18"/>
      <c r="Y281" s="18"/>
      <c r="Z281" s="22"/>
      <c r="AA281" s="22"/>
      <c r="AB281" s="22"/>
      <c r="AC281" s="22"/>
      <c r="AD281" s="22"/>
      <c r="AE281" s="22"/>
      <c r="AF281" s="22"/>
      <c r="AG281" s="22"/>
      <c r="AH281" s="22"/>
      <c r="AI281" s="22"/>
    </row>
    <row r="282" spans="1:35" ht="12" customHeight="1">
      <c r="A282" s="22"/>
      <c r="B282" s="18"/>
      <c r="C282" s="18"/>
      <c r="D282" s="127"/>
      <c r="E282" s="66"/>
      <c r="F282" s="18"/>
      <c r="G282" s="18"/>
      <c r="H282" s="18"/>
      <c r="I282" s="18"/>
      <c r="J282" s="18"/>
      <c r="K282" s="148"/>
      <c r="L282" s="18"/>
      <c r="M282" s="18"/>
      <c r="N282" s="18"/>
      <c r="O282" s="18"/>
      <c r="P282" s="18"/>
      <c r="Q282" s="18"/>
      <c r="R282" s="18"/>
      <c r="S282" s="18"/>
      <c r="T282" s="18"/>
      <c r="U282" s="18"/>
      <c r="V282" s="18"/>
      <c r="W282" s="18"/>
      <c r="X282" s="18"/>
      <c r="Y282" s="18"/>
      <c r="Z282" s="22"/>
      <c r="AA282" s="22"/>
      <c r="AB282" s="22"/>
      <c r="AC282" s="22"/>
      <c r="AD282" s="22"/>
      <c r="AE282" s="22"/>
      <c r="AF282" s="22"/>
      <c r="AG282" s="22"/>
      <c r="AH282" s="22"/>
      <c r="AI282" s="22"/>
    </row>
    <row r="283" spans="1:35" ht="12" customHeight="1">
      <c r="A283" s="22"/>
      <c r="B283" s="18"/>
      <c r="C283" s="18"/>
      <c r="D283" s="127"/>
      <c r="E283" s="66"/>
      <c r="F283" s="18"/>
      <c r="G283" s="18"/>
      <c r="H283" s="18"/>
      <c r="I283" s="18"/>
      <c r="J283" s="18"/>
      <c r="K283" s="148"/>
      <c r="L283" s="18"/>
      <c r="M283" s="18"/>
      <c r="N283" s="18"/>
      <c r="O283" s="18"/>
      <c r="P283" s="18"/>
      <c r="Q283" s="18"/>
      <c r="R283" s="18"/>
      <c r="S283" s="18"/>
      <c r="T283" s="18"/>
      <c r="U283" s="18"/>
      <c r="V283" s="18"/>
      <c r="W283" s="18"/>
      <c r="X283" s="18"/>
      <c r="Y283" s="18"/>
      <c r="Z283" s="22"/>
      <c r="AA283" s="22"/>
      <c r="AB283" s="22"/>
      <c r="AC283" s="22"/>
      <c r="AD283" s="22"/>
      <c r="AE283" s="22"/>
      <c r="AF283" s="22"/>
      <c r="AG283" s="22"/>
      <c r="AH283" s="22"/>
      <c r="AI283" s="22"/>
    </row>
    <row r="284" spans="1:35" ht="12" customHeight="1">
      <c r="A284" s="22"/>
      <c r="B284" s="18"/>
      <c r="C284" s="18"/>
      <c r="D284" s="127"/>
      <c r="E284" s="66"/>
      <c r="F284" s="18"/>
      <c r="G284" s="18"/>
      <c r="H284" s="18"/>
      <c r="I284" s="18"/>
      <c r="J284" s="18"/>
      <c r="K284" s="148"/>
      <c r="L284" s="18"/>
      <c r="M284" s="18"/>
      <c r="N284" s="18"/>
      <c r="O284" s="18"/>
      <c r="P284" s="18"/>
      <c r="Q284" s="18"/>
      <c r="R284" s="18"/>
      <c r="S284" s="18"/>
      <c r="T284" s="18"/>
      <c r="U284" s="18"/>
      <c r="V284" s="18"/>
      <c r="W284" s="18"/>
      <c r="X284" s="18"/>
      <c r="Y284" s="18"/>
      <c r="Z284" s="22"/>
      <c r="AA284" s="22"/>
      <c r="AB284" s="22"/>
      <c r="AC284" s="22"/>
      <c r="AD284" s="22"/>
      <c r="AE284" s="22"/>
      <c r="AF284" s="22"/>
      <c r="AG284" s="22"/>
      <c r="AH284" s="22"/>
      <c r="AI284" s="22"/>
    </row>
    <row r="285" spans="1:35" ht="12" customHeight="1">
      <c r="A285" s="22"/>
      <c r="B285" s="18"/>
      <c r="C285" s="18"/>
      <c r="D285" s="127"/>
      <c r="E285" s="66"/>
      <c r="F285" s="18"/>
      <c r="G285" s="18"/>
      <c r="H285" s="18"/>
      <c r="I285" s="18"/>
      <c r="J285" s="18"/>
      <c r="K285" s="148"/>
      <c r="L285" s="18"/>
      <c r="M285" s="18"/>
      <c r="N285" s="18"/>
      <c r="O285" s="18"/>
      <c r="P285" s="18"/>
      <c r="Q285" s="18"/>
      <c r="R285" s="18"/>
      <c r="S285" s="18"/>
      <c r="T285" s="18"/>
      <c r="U285" s="18"/>
      <c r="V285" s="18"/>
      <c r="W285" s="18"/>
      <c r="X285" s="18"/>
      <c r="Y285" s="18"/>
      <c r="Z285" s="22"/>
      <c r="AA285" s="22"/>
      <c r="AB285" s="22"/>
      <c r="AC285" s="22"/>
      <c r="AD285" s="22"/>
      <c r="AE285" s="22"/>
      <c r="AF285" s="22"/>
      <c r="AG285" s="22"/>
      <c r="AH285" s="22"/>
      <c r="AI285" s="22"/>
    </row>
    <row r="286" spans="1:35" ht="12" customHeight="1">
      <c r="A286" s="22"/>
      <c r="B286" s="18"/>
      <c r="C286" s="18"/>
      <c r="D286" s="127"/>
      <c r="E286" s="66"/>
      <c r="F286" s="18"/>
      <c r="G286" s="18"/>
      <c r="H286" s="18"/>
      <c r="I286" s="18"/>
      <c r="J286" s="18"/>
      <c r="K286" s="148"/>
      <c r="L286" s="18"/>
      <c r="M286" s="18"/>
      <c r="N286" s="18"/>
      <c r="O286" s="18"/>
      <c r="P286" s="18"/>
      <c r="Q286" s="18"/>
      <c r="R286" s="18"/>
      <c r="S286" s="18"/>
      <c r="T286" s="18"/>
      <c r="U286" s="18"/>
      <c r="V286" s="18"/>
      <c r="W286" s="18"/>
      <c r="X286" s="18"/>
      <c r="Y286" s="18"/>
      <c r="Z286" s="22"/>
      <c r="AA286" s="22"/>
      <c r="AB286" s="22"/>
      <c r="AC286" s="22"/>
      <c r="AD286" s="22"/>
      <c r="AE286" s="22"/>
      <c r="AF286" s="22"/>
      <c r="AG286" s="22"/>
      <c r="AH286" s="22"/>
      <c r="AI286" s="22"/>
    </row>
    <row r="287" spans="1:35" ht="12" customHeight="1">
      <c r="A287" s="22"/>
      <c r="B287" s="18"/>
      <c r="C287" s="18"/>
      <c r="D287" s="127"/>
      <c r="E287" s="66"/>
      <c r="F287" s="18"/>
      <c r="G287" s="18"/>
      <c r="H287" s="18"/>
      <c r="I287" s="18"/>
      <c r="J287" s="18"/>
      <c r="K287" s="148"/>
      <c r="L287" s="18"/>
      <c r="M287" s="18"/>
      <c r="N287" s="18"/>
      <c r="O287" s="18"/>
      <c r="P287" s="18"/>
      <c r="Q287" s="18"/>
      <c r="R287" s="18"/>
      <c r="S287" s="18"/>
      <c r="T287" s="18"/>
      <c r="U287" s="18"/>
      <c r="V287" s="18"/>
      <c r="W287" s="18"/>
      <c r="X287" s="18"/>
      <c r="Y287" s="18"/>
      <c r="Z287" s="22"/>
      <c r="AA287" s="22"/>
      <c r="AB287" s="22"/>
      <c r="AC287" s="22"/>
      <c r="AD287" s="22"/>
      <c r="AE287" s="22"/>
      <c r="AF287" s="22"/>
      <c r="AG287" s="22"/>
      <c r="AH287" s="22"/>
      <c r="AI287" s="22"/>
    </row>
    <row r="288" spans="1:35" ht="12" customHeight="1">
      <c r="A288" s="22"/>
      <c r="B288" s="18"/>
      <c r="C288" s="18"/>
      <c r="D288" s="127"/>
      <c r="E288" s="66"/>
      <c r="F288" s="18"/>
      <c r="G288" s="18"/>
      <c r="H288" s="18"/>
      <c r="I288" s="18"/>
      <c r="J288" s="18"/>
      <c r="K288" s="148"/>
      <c r="L288" s="18"/>
      <c r="M288" s="18"/>
      <c r="N288" s="18"/>
      <c r="O288" s="18"/>
      <c r="P288" s="18"/>
      <c r="Q288" s="18"/>
      <c r="R288" s="18"/>
      <c r="S288" s="18"/>
      <c r="T288" s="18"/>
      <c r="U288" s="18"/>
      <c r="V288" s="18"/>
      <c r="W288" s="18"/>
      <c r="X288" s="18"/>
      <c r="Y288" s="18"/>
      <c r="Z288" s="22"/>
      <c r="AA288" s="22"/>
      <c r="AB288" s="22"/>
      <c r="AC288" s="22"/>
      <c r="AD288" s="22"/>
      <c r="AE288" s="22"/>
      <c r="AF288" s="22"/>
      <c r="AG288" s="22"/>
      <c r="AH288" s="22"/>
      <c r="AI288" s="22"/>
    </row>
    <row r="289" spans="1:35" ht="12" customHeight="1">
      <c r="A289" s="22"/>
      <c r="B289" s="18"/>
      <c r="C289" s="18"/>
      <c r="D289" s="127"/>
      <c r="E289" s="66"/>
      <c r="F289" s="18"/>
      <c r="G289" s="18"/>
      <c r="H289" s="18"/>
      <c r="I289" s="18"/>
      <c r="J289" s="18"/>
      <c r="K289" s="148"/>
      <c r="L289" s="18"/>
      <c r="M289" s="18"/>
      <c r="N289" s="18"/>
      <c r="O289" s="18"/>
      <c r="P289" s="18"/>
      <c r="Q289" s="18"/>
      <c r="R289" s="18"/>
      <c r="S289" s="18"/>
      <c r="T289" s="18"/>
      <c r="U289" s="18"/>
      <c r="V289" s="18"/>
      <c r="W289" s="18"/>
      <c r="X289" s="18"/>
      <c r="Y289" s="18"/>
      <c r="Z289" s="22"/>
      <c r="AA289" s="22"/>
      <c r="AB289" s="22"/>
      <c r="AC289" s="22"/>
      <c r="AD289" s="22"/>
      <c r="AE289" s="22"/>
      <c r="AF289" s="22"/>
      <c r="AG289" s="22"/>
      <c r="AH289" s="22"/>
      <c r="AI289" s="22"/>
    </row>
    <row r="290" spans="1:35" ht="12" customHeight="1">
      <c r="A290" s="22"/>
      <c r="B290" s="18"/>
      <c r="C290" s="18"/>
      <c r="D290" s="127"/>
      <c r="E290" s="66"/>
      <c r="F290" s="18"/>
      <c r="G290" s="18"/>
      <c r="H290" s="18"/>
      <c r="I290" s="18"/>
      <c r="J290" s="18"/>
      <c r="K290" s="148"/>
      <c r="L290" s="18"/>
      <c r="M290" s="18"/>
      <c r="N290" s="18"/>
      <c r="O290" s="18"/>
      <c r="P290" s="18"/>
      <c r="Q290" s="18"/>
      <c r="R290" s="18"/>
      <c r="S290" s="18"/>
      <c r="T290" s="18"/>
      <c r="U290" s="18"/>
      <c r="V290" s="18"/>
      <c r="W290" s="18"/>
      <c r="X290" s="18"/>
      <c r="Y290" s="18"/>
      <c r="Z290" s="22"/>
      <c r="AA290" s="22"/>
      <c r="AB290" s="22"/>
      <c r="AC290" s="22"/>
      <c r="AD290" s="22"/>
      <c r="AE290" s="22"/>
      <c r="AF290" s="22"/>
      <c r="AG290" s="22"/>
      <c r="AH290" s="22"/>
      <c r="AI290" s="22"/>
    </row>
    <row r="291" spans="1:35" ht="12" customHeight="1">
      <c r="A291" s="22"/>
      <c r="B291" s="18"/>
      <c r="C291" s="18"/>
      <c r="D291" s="127"/>
      <c r="E291" s="66"/>
      <c r="F291" s="18"/>
      <c r="G291" s="18"/>
      <c r="H291" s="18"/>
      <c r="I291" s="18"/>
      <c r="J291" s="18"/>
      <c r="K291" s="148"/>
      <c r="L291" s="18"/>
      <c r="M291" s="18"/>
      <c r="N291" s="18"/>
      <c r="O291" s="18"/>
      <c r="P291" s="18"/>
      <c r="Q291" s="18"/>
      <c r="R291" s="18"/>
      <c r="S291" s="18"/>
      <c r="T291" s="18"/>
      <c r="U291" s="18"/>
      <c r="V291" s="18"/>
      <c r="W291" s="18"/>
      <c r="X291" s="18"/>
      <c r="Y291" s="18"/>
      <c r="Z291" s="22"/>
      <c r="AA291" s="22"/>
      <c r="AB291" s="22"/>
      <c r="AC291" s="22"/>
      <c r="AD291" s="22"/>
      <c r="AE291" s="22"/>
      <c r="AF291" s="22"/>
      <c r="AG291" s="22"/>
      <c r="AH291" s="22"/>
      <c r="AI291" s="22"/>
    </row>
    <row r="292" spans="1:35" ht="12" customHeight="1">
      <c r="A292" s="22"/>
      <c r="B292" s="18"/>
      <c r="C292" s="18"/>
      <c r="D292" s="127"/>
      <c r="E292" s="66"/>
      <c r="F292" s="18"/>
      <c r="G292" s="18"/>
      <c r="H292" s="18"/>
      <c r="I292" s="18"/>
      <c r="J292" s="18"/>
      <c r="K292" s="148"/>
      <c r="L292" s="18"/>
      <c r="M292" s="18"/>
      <c r="N292" s="18"/>
      <c r="O292" s="18"/>
      <c r="P292" s="18"/>
      <c r="Q292" s="18"/>
      <c r="R292" s="18"/>
      <c r="S292" s="18"/>
      <c r="T292" s="18"/>
      <c r="U292" s="18"/>
      <c r="V292" s="18"/>
      <c r="W292" s="18"/>
      <c r="X292" s="18"/>
      <c r="Y292" s="18"/>
      <c r="Z292" s="22"/>
      <c r="AA292" s="22"/>
      <c r="AB292" s="22"/>
      <c r="AC292" s="22"/>
      <c r="AD292" s="22"/>
      <c r="AE292" s="22"/>
      <c r="AF292" s="22"/>
      <c r="AG292" s="22"/>
      <c r="AH292" s="22"/>
      <c r="AI292" s="22"/>
    </row>
    <row r="293" spans="1:35" ht="12" customHeight="1">
      <c r="A293" s="22"/>
      <c r="B293" s="18"/>
      <c r="C293" s="18"/>
      <c r="D293" s="127"/>
      <c r="E293" s="66"/>
      <c r="F293" s="18"/>
      <c r="G293" s="18"/>
      <c r="H293" s="18"/>
      <c r="I293" s="18"/>
      <c r="J293" s="18"/>
      <c r="K293" s="148"/>
      <c r="L293" s="18"/>
      <c r="M293" s="18"/>
      <c r="N293" s="18"/>
      <c r="O293" s="18"/>
      <c r="P293" s="18"/>
      <c r="Q293" s="18"/>
      <c r="R293" s="18"/>
      <c r="S293" s="18"/>
      <c r="T293" s="18"/>
      <c r="U293" s="18"/>
      <c r="V293" s="18"/>
      <c r="W293" s="18"/>
      <c r="X293" s="18"/>
      <c r="Y293" s="18"/>
      <c r="Z293" s="22"/>
      <c r="AA293" s="22"/>
      <c r="AB293" s="22"/>
      <c r="AC293" s="22"/>
      <c r="AD293" s="22"/>
      <c r="AE293" s="22"/>
      <c r="AF293" s="22"/>
      <c r="AG293" s="22"/>
      <c r="AH293" s="22"/>
      <c r="AI293" s="22"/>
    </row>
    <row r="294" spans="1:35" ht="12" customHeight="1">
      <c r="A294" s="22"/>
      <c r="B294" s="18"/>
      <c r="C294" s="18"/>
      <c r="D294" s="127"/>
      <c r="E294" s="66"/>
      <c r="F294" s="18"/>
      <c r="G294" s="18"/>
      <c r="H294" s="18"/>
      <c r="I294" s="18"/>
      <c r="J294" s="18"/>
      <c r="K294" s="148"/>
      <c r="L294" s="18"/>
      <c r="M294" s="18"/>
      <c r="N294" s="18"/>
      <c r="O294" s="18"/>
      <c r="P294" s="18"/>
      <c r="Q294" s="18"/>
      <c r="R294" s="18"/>
      <c r="S294" s="18"/>
      <c r="T294" s="18"/>
      <c r="U294" s="18"/>
      <c r="V294" s="18"/>
      <c r="W294" s="18"/>
      <c r="X294" s="18"/>
      <c r="Y294" s="18"/>
      <c r="Z294" s="22"/>
      <c r="AA294" s="22"/>
      <c r="AB294" s="22"/>
      <c r="AC294" s="22"/>
      <c r="AD294" s="22"/>
      <c r="AE294" s="22"/>
      <c r="AF294" s="22"/>
      <c r="AG294" s="22"/>
      <c r="AH294" s="22"/>
      <c r="AI294" s="22"/>
    </row>
    <row r="295" spans="1:35" ht="12" customHeight="1">
      <c r="A295" s="22"/>
      <c r="B295" s="18"/>
      <c r="C295" s="18"/>
      <c r="D295" s="127"/>
      <c r="E295" s="66"/>
      <c r="F295" s="18"/>
      <c r="G295" s="18"/>
      <c r="H295" s="18"/>
      <c r="I295" s="18"/>
      <c r="J295" s="18"/>
      <c r="K295" s="148"/>
      <c r="L295" s="18"/>
      <c r="M295" s="18"/>
      <c r="N295" s="18"/>
      <c r="O295" s="18"/>
      <c r="P295" s="18"/>
      <c r="Q295" s="18"/>
      <c r="R295" s="18"/>
      <c r="S295" s="18"/>
      <c r="T295" s="18"/>
      <c r="U295" s="18"/>
      <c r="V295" s="18"/>
      <c r="W295" s="18"/>
      <c r="X295" s="18"/>
      <c r="Y295" s="18"/>
      <c r="Z295" s="22"/>
      <c r="AA295" s="22"/>
      <c r="AB295" s="22"/>
      <c r="AC295" s="22"/>
      <c r="AD295" s="22"/>
      <c r="AE295" s="22"/>
      <c r="AF295" s="22"/>
      <c r="AG295" s="22"/>
      <c r="AH295" s="22"/>
      <c r="AI295" s="22"/>
    </row>
    <row r="296" spans="1:35" ht="12" customHeight="1">
      <c r="A296" s="22"/>
      <c r="B296" s="18"/>
      <c r="C296" s="18"/>
      <c r="D296" s="127"/>
      <c r="E296" s="66"/>
      <c r="F296" s="18"/>
      <c r="G296" s="18"/>
      <c r="H296" s="18"/>
      <c r="I296" s="18"/>
      <c r="J296" s="18"/>
      <c r="K296" s="148"/>
      <c r="L296" s="18"/>
      <c r="M296" s="18"/>
      <c r="N296" s="18"/>
      <c r="O296" s="18"/>
      <c r="P296" s="18"/>
      <c r="Q296" s="18"/>
      <c r="R296" s="18"/>
      <c r="S296" s="18"/>
      <c r="T296" s="18"/>
      <c r="U296" s="18"/>
      <c r="V296" s="18"/>
      <c r="W296" s="18"/>
      <c r="X296" s="18"/>
      <c r="Y296" s="18"/>
      <c r="Z296" s="22"/>
      <c r="AA296" s="22"/>
      <c r="AB296" s="22"/>
      <c r="AC296" s="22"/>
      <c r="AD296" s="22"/>
      <c r="AE296" s="22"/>
      <c r="AF296" s="22"/>
      <c r="AG296" s="22"/>
      <c r="AH296" s="22"/>
      <c r="AI296" s="22"/>
    </row>
    <row r="297" spans="1:35" ht="12" customHeight="1">
      <c r="A297" s="22"/>
      <c r="B297" s="18"/>
      <c r="C297" s="18"/>
      <c r="D297" s="127"/>
      <c r="E297" s="66"/>
      <c r="F297" s="18"/>
      <c r="G297" s="18"/>
      <c r="H297" s="18"/>
      <c r="I297" s="18"/>
      <c r="J297" s="18"/>
      <c r="K297" s="148"/>
      <c r="L297" s="18"/>
      <c r="M297" s="18"/>
      <c r="N297" s="18"/>
      <c r="O297" s="18"/>
      <c r="P297" s="18"/>
      <c r="Q297" s="18"/>
      <c r="R297" s="18"/>
      <c r="S297" s="18"/>
      <c r="T297" s="18"/>
      <c r="U297" s="18"/>
      <c r="V297" s="18"/>
      <c r="W297" s="18"/>
      <c r="X297" s="18"/>
      <c r="Y297" s="18"/>
      <c r="Z297" s="22"/>
      <c r="AA297" s="22"/>
      <c r="AB297" s="22"/>
      <c r="AC297" s="22"/>
      <c r="AD297" s="22"/>
      <c r="AE297" s="22"/>
      <c r="AF297" s="22"/>
      <c r="AG297" s="22"/>
      <c r="AH297" s="22"/>
      <c r="AI297" s="22"/>
    </row>
    <row r="298" spans="1:35" ht="12" customHeight="1">
      <c r="A298" s="22"/>
      <c r="B298" s="18"/>
      <c r="C298" s="18"/>
      <c r="D298" s="127"/>
      <c r="E298" s="66"/>
      <c r="F298" s="18"/>
      <c r="G298" s="18"/>
      <c r="H298" s="18"/>
      <c r="I298" s="18"/>
      <c r="J298" s="18"/>
      <c r="K298" s="148"/>
      <c r="L298" s="18"/>
      <c r="M298" s="18"/>
      <c r="N298" s="18"/>
      <c r="O298" s="18"/>
      <c r="P298" s="18"/>
      <c r="Q298" s="18"/>
      <c r="R298" s="18"/>
      <c r="S298" s="18"/>
      <c r="T298" s="18"/>
      <c r="U298" s="18"/>
      <c r="V298" s="18"/>
      <c r="W298" s="18"/>
      <c r="X298" s="18"/>
      <c r="Y298" s="18"/>
      <c r="Z298" s="22"/>
      <c r="AA298" s="22"/>
      <c r="AB298" s="22"/>
      <c r="AC298" s="22"/>
      <c r="AD298" s="22"/>
      <c r="AE298" s="22"/>
      <c r="AF298" s="22"/>
      <c r="AG298" s="22"/>
      <c r="AH298" s="22"/>
      <c r="AI298" s="22"/>
    </row>
    <row r="299" spans="1:35" ht="12" customHeight="1">
      <c r="A299" s="22"/>
      <c r="B299" s="18"/>
      <c r="C299" s="18"/>
      <c r="D299" s="127"/>
      <c r="E299" s="66"/>
      <c r="F299" s="18"/>
      <c r="G299" s="18"/>
      <c r="H299" s="18"/>
      <c r="I299" s="18"/>
      <c r="J299" s="18"/>
      <c r="K299" s="148"/>
      <c r="L299" s="18"/>
      <c r="M299" s="18"/>
      <c r="N299" s="18"/>
      <c r="O299" s="18"/>
      <c r="P299" s="18"/>
      <c r="Q299" s="18"/>
      <c r="R299" s="18"/>
      <c r="S299" s="18"/>
      <c r="T299" s="18"/>
      <c r="U299" s="18"/>
      <c r="V299" s="18"/>
      <c r="W299" s="18"/>
      <c r="X299" s="18"/>
      <c r="Y299" s="18"/>
      <c r="Z299" s="22"/>
      <c r="AA299" s="22"/>
      <c r="AB299" s="22"/>
      <c r="AC299" s="22"/>
      <c r="AD299" s="22"/>
      <c r="AE299" s="22"/>
      <c r="AF299" s="22"/>
      <c r="AG299" s="22"/>
      <c r="AH299" s="22"/>
      <c r="AI299" s="22"/>
    </row>
    <row r="300" spans="1:35" ht="12" customHeight="1">
      <c r="A300" s="22"/>
      <c r="B300" s="18"/>
      <c r="C300" s="18"/>
      <c r="D300" s="127"/>
      <c r="E300" s="66"/>
      <c r="F300" s="18"/>
      <c r="G300" s="18"/>
      <c r="H300" s="18"/>
      <c r="I300" s="18"/>
      <c r="J300" s="18"/>
      <c r="K300" s="148"/>
      <c r="L300" s="18"/>
      <c r="M300" s="18"/>
      <c r="N300" s="18"/>
      <c r="O300" s="18"/>
      <c r="P300" s="18"/>
      <c r="Q300" s="18"/>
      <c r="R300" s="18"/>
      <c r="S300" s="18"/>
      <c r="T300" s="18"/>
      <c r="U300" s="18"/>
      <c r="V300" s="18"/>
      <c r="W300" s="18"/>
      <c r="X300" s="18"/>
      <c r="Y300" s="18"/>
      <c r="Z300" s="22"/>
      <c r="AA300" s="22"/>
      <c r="AB300" s="22"/>
      <c r="AC300" s="22"/>
      <c r="AD300" s="22"/>
      <c r="AE300" s="22"/>
      <c r="AF300" s="22"/>
      <c r="AG300" s="22"/>
      <c r="AH300" s="22"/>
      <c r="AI300" s="22"/>
    </row>
    <row r="301" spans="1:35" ht="12" customHeight="1">
      <c r="A301" s="22"/>
      <c r="B301" s="18"/>
      <c r="C301" s="18"/>
      <c r="D301" s="127"/>
      <c r="E301" s="66"/>
      <c r="F301" s="18"/>
      <c r="G301" s="18"/>
      <c r="H301" s="18"/>
      <c r="I301" s="18"/>
      <c r="J301" s="18"/>
      <c r="K301" s="148"/>
      <c r="L301" s="18"/>
      <c r="M301" s="18"/>
      <c r="N301" s="18"/>
      <c r="O301" s="18"/>
      <c r="P301" s="18"/>
      <c r="Q301" s="18"/>
      <c r="R301" s="18"/>
      <c r="S301" s="18"/>
      <c r="T301" s="18"/>
      <c r="U301" s="18"/>
      <c r="V301" s="18"/>
      <c r="W301" s="18"/>
      <c r="X301" s="18"/>
      <c r="Y301" s="18"/>
      <c r="Z301" s="22"/>
      <c r="AA301" s="22"/>
      <c r="AB301" s="22"/>
      <c r="AC301" s="22"/>
      <c r="AD301" s="22"/>
      <c r="AE301" s="22"/>
      <c r="AF301" s="22"/>
      <c r="AG301" s="22"/>
      <c r="AH301" s="22"/>
      <c r="AI301" s="22"/>
    </row>
    <row r="302" spans="1:35" ht="12" customHeight="1">
      <c r="A302" s="22"/>
      <c r="B302" s="18"/>
      <c r="C302" s="18"/>
      <c r="D302" s="127"/>
      <c r="E302" s="66"/>
      <c r="F302" s="18"/>
      <c r="G302" s="18"/>
      <c r="H302" s="18"/>
      <c r="I302" s="18"/>
      <c r="J302" s="18"/>
      <c r="K302" s="148"/>
      <c r="L302" s="18"/>
      <c r="M302" s="18"/>
      <c r="N302" s="18"/>
      <c r="O302" s="18"/>
      <c r="P302" s="18"/>
      <c r="Q302" s="18"/>
      <c r="R302" s="18"/>
      <c r="S302" s="18"/>
      <c r="T302" s="18"/>
      <c r="U302" s="18"/>
      <c r="V302" s="18"/>
      <c r="W302" s="18"/>
      <c r="X302" s="18"/>
      <c r="Y302" s="18"/>
      <c r="Z302" s="22"/>
      <c r="AA302" s="22"/>
      <c r="AB302" s="22"/>
      <c r="AC302" s="22"/>
      <c r="AD302" s="22"/>
      <c r="AE302" s="22"/>
      <c r="AF302" s="22"/>
      <c r="AG302" s="22"/>
      <c r="AH302" s="22"/>
      <c r="AI302" s="22"/>
    </row>
    <row r="303" spans="1:35" ht="12" customHeight="1">
      <c r="A303" s="22"/>
      <c r="B303" s="18"/>
      <c r="C303" s="18"/>
      <c r="D303" s="127"/>
      <c r="E303" s="66"/>
      <c r="F303" s="18"/>
      <c r="G303" s="18"/>
      <c r="H303" s="18"/>
      <c r="I303" s="18"/>
      <c r="J303" s="18"/>
      <c r="K303" s="148"/>
      <c r="L303" s="18"/>
      <c r="M303" s="18"/>
      <c r="N303" s="18"/>
      <c r="O303" s="18"/>
      <c r="P303" s="18"/>
      <c r="Q303" s="18"/>
      <c r="R303" s="18"/>
      <c r="S303" s="18"/>
      <c r="T303" s="18"/>
      <c r="U303" s="18"/>
      <c r="V303" s="18"/>
      <c r="W303" s="18"/>
      <c r="X303" s="18"/>
      <c r="Y303" s="18"/>
      <c r="Z303" s="22"/>
      <c r="AA303" s="22"/>
      <c r="AB303" s="22"/>
      <c r="AC303" s="22"/>
      <c r="AD303" s="22"/>
      <c r="AE303" s="22"/>
      <c r="AF303" s="22"/>
      <c r="AG303" s="22"/>
      <c r="AH303" s="22"/>
      <c r="AI303" s="22"/>
    </row>
    <row r="304" spans="1:35" ht="12" customHeight="1">
      <c r="A304" s="22"/>
      <c r="B304" s="18"/>
      <c r="C304" s="18"/>
      <c r="D304" s="127"/>
      <c r="E304" s="66"/>
      <c r="F304" s="18"/>
      <c r="G304" s="18"/>
      <c r="H304" s="18"/>
      <c r="I304" s="18"/>
      <c r="J304" s="18"/>
      <c r="K304" s="148"/>
      <c r="L304" s="18"/>
      <c r="M304" s="18"/>
      <c r="N304" s="18"/>
      <c r="O304" s="18"/>
      <c r="P304" s="18"/>
      <c r="Q304" s="18"/>
      <c r="R304" s="18"/>
      <c r="S304" s="18"/>
      <c r="T304" s="18"/>
      <c r="U304" s="18"/>
      <c r="V304" s="18"/>
      <c r="W304" s="18"/>
      <c r="X304" s="18"/>
      <c r="Y304" s="18"/>
      <c r="Z304" s="22"/>
      <c r="AA304" s="22"/>
      <c r="AB304" s="22"/>
      <c r="AC304" s="22"/>
      <c r="AD304" s="22"/>
      <c r="AE304" s="22"/>
      <c r="AF304" s="22"/>
      <c r="AG304" s="22"/>
      <c r="AH304" s="22"/>
      <c r="AI304" s="22"/>
    </row>
    <row r="305" spans="1:35" ht="12" customHeight="1">
      <c r="A305" s="22"/>
      <c r="B305" s="18"/>
      <c r="C305" s="18"/>
      <c r="D305" s="127"/>
      <c r="E305" s="66"/>
      <c r="F305" s="18"/>
      <c r="G305" s="18"/>
      <c r="H305" s="18"/>
      <c r="I305" s="18"/>
      <c r="J305" s="18"/>
      <c r="K305" s="148"/>
      <c r="L305" s="18"/>
      <c r="M305" s="18"/>
      <c r="N305" s="18"/>
      <c r="O305" s="18"/>
      <c r="P305" s="18"/>
      <c r="Q305" s="18"/>
      <c r="R305" s="18"/>
      <c r="S305" s="18"/>
      <c r="T305" s="18"/>
      <c r="U305" s="18"/>
      <c r="V305" s="18"/>
      <c r="W305" s="18"/>
      <c r="X305" s="18"/>
      <c r="Y305" s="18"/>
      <c r="Z305" s="22"/>
      <c r="AA305" s="22"/>
      <c r="AB305" s="22"/>
      <c r="AC305" s="22"/>
      <c r="AD305" s="22"/>
      <c r="AE305" s="22"/>
      <c r="AF305" s="22"/>
      <c r="AG305" s="22"/>
      <c r="AH305" s="22"/>
      <c r="AI305" s="22"/>
    </row>
    <row r="306" spans="1:35" ht="12" customHeight="1">
      <c r="A306" s="22"/>
      <c r="B306" s="18"/>
      <c r="C306" s="18"/>
      <c r="D306" s="127"/>
      <c r="E306" s="66"/>
      <c r="F306" s="18"/>
      <c r="G306" s="18"/>
      <c r="H306" s="18"/>
      <c r="I306" s="18"/>
      <c r="J306" s="18"/>
      <c r="K306" s="148"/>
      <c r="L306" s="18"/>
      <c r="M306" s="18"/>
      <c r="N306" s="18"/>
      <c r="O306" s="18"/>
      <c r="P306" s="18"/>
      <c r="Q306" s="18"/>
      <c r="R306" s="18"/>
      <c r="S306" s="18"/>
      <c r="T306" s="18"/>
      <c r="U306" s="18"/>
      <c r="V306" s="18"/>
      <c r="W306" s="18"/>
      <c r="X306" s="18"/>
      <c r="Y306" s="18"/>
      <c r="Z306" s="22"/>
      <c r="AA306" s="22"/>
      <c r="AB306" s="22"/>
      <c r="AC306" s="22"/>
      <c r="AD306" s="22"/>
      <c r="AE306" s="22"/>
      <c r="AF306" s="22"/>
      <c r="AG306" s="22"/>
      <c r="AH306" s="22"/>
      <c r="AI306" s="22"/>
    </row>
    <row r="307" spans="1:35" ht="12" customHeight="1">
      <c r="A307" s="22"/>
      <c r="B307" s="18"/>
      <c r="C307" s="18"/>
      <c r="D307" s="127"/>
      <c r="E307" s="66"/>
      <c r="F307" s="18"/>
      <c r="G307" s="18"/>
      <c r="H307" s="18"/>
      <c r="I307" s="18"/>
      <c r="J307" s="18"/>
      <c r="K307" s="148"/>
      <c r="L307" s="18"/>
      <c r="M307" s="18"/>
      <c r="N307" s="18"/>
      <c r="O307" s="18"/>
      <c r="P307" s="18"/>
      <c r="Q307" s="18"/>
      <c r="R307" s="18"/>
      <c r="S307" s="18"/>
      <c r="T307" s="18"/>
      <c r="U307" s="18"/>
      <c r="V307" s="18"/>
      <c r="W307" s="18"/>
      <c r="X307" s="18"/>
      <c r="Y307" s="18"/>
      <c r="Z307" s="22"/>
      <c r="AA307" s="22"/>
      <c r="AB307" s="22"/>
      <c r="AC307" s="22"/>
      <c r="AD307" s="22"/>
      <c r="AE307" s="22"/>
      <c r="AF307" s="22"/>
      <c r="AG307" s="22"/>
      <c r="AH307" s="22"/>
      <c r="AI307" s="22"/>
    </row>
    <row r="308" spans="1:35" ht="12" customHeight="1">
      <c r="A308" s="22"/>
      <c r="B308" s="18"/>
      <c r="C308" s="18"/>
      <c r="D308" s="127"/>
      <c r="E308" s="66"/>
      <c r="F308" s="18"/>
      <c r="G308" s="18"/>
      <c r="H308" s="18"/>
      <c r="I308" s="18"/>
      <c r="J308" s="18"/>
      <c r="K308" s="148"/>
      <c r="L308" s="18"/>
      <c r="M308" s="18"/>
      <c r="N308" s="18"/>
      <c r="O308" s="18"/>
      <c r="P308" s="18"/>
      <c r="Q308" s="18"/>
      <c r="R308" s="18"/>
      <c r="S308" s="18"/>
      <c r="T308" s="18"/>
      <c r="U308" s="18"/>
      <c r="V308" s="18"/>
      <c r="W308" s="18"/>
      <c r="X308" s="18"/>
      <c r="Y308" s="18"/>
      <c r="Z308" s="22"/>
      <c r="AA308" s="22"/>
      <c r="AB308" s="22"/>
      <c r="AC308" s="22"/>
      <c r="AD308" s="22"/>
      <c r="AE308" s="22"/>
      <c r="AF308" s="22"/>
      <c r="AG308" s="22"/>
      <c r="AH308" s="22"/>
      <c r="AI308" s="22"/>
    </row>
    <row r="309" spans="1:35" ht="12" customHeight="1">
      <c r="A309" s="22"/>
      <c r="B309" s="18"/>
      <c r="C309" s="18"/>
      <c r="D309" s="127"/>
      <c r="E309" s="66"/>
      <c r="F309" s="18"/>
      <c r="G309" s="18"/>
      <c r="H309" s="18"/>
      <c r="I309" s="18"/>
      <c r="J309" s="18"/>
      <c r="K309" s="148"/>
      <c r="L309" s="18"/>
      <c r="M309" s="18"/>
      <c r="N309" s="18"/>
      <c r="O309" s="18"/>
      <c r="P309" s="18"/>
      <c r="Q309" s="18"/>
      <c r="R309" s="18"/>
      <c r="S309" s="18"/>
      <c r="T309" s="18"/>
      <c r="U309" s="18"/>
      <c r="V309" s="18"/>
      <c r="W309" s="18"/>
      <c r="X309" s="18"/>
      <c r="Y309" s="18"/>
      <c r="Z309" s="22"/>
      <c r="AA309" s="22"/>
      <c r="AB309" s="22"/>
      <c r="AC309" s="22"/>
      <c r="AD309" s="22"/>
      <c r="AE309" s="22"/>
      <c r="AF309" s="22"/>
      <c r="AG309" s="22"/>
      <c r="AH309" s="22"/>
      <c r="AI309" s="22"/>
    </row>
    <row r="310" spans="1:35" ht="12" customHeight="1">
      <c r="A310" s="22"/>
      <c r="B310" s="18"/>
      <c r="C310" s="18"/>
      <c r="D310" s="127"/>
      <c r="E310" s="66"/>
      <c r="F310" s="18"/>
      <c r="G310" s="18"/>
      <c r="H310" s="18"/>
      <c r="I310" s="18"/>
      <c r="J310" s="18"/>
      <c r="K310" s="148"/>
      <c r="L310" s="18"/>
      <c r="M310" s="18"/>
      <c r="N310" s="18"/>
      <c r="O310" s="18"/>
      <c r="P310" s="18"/>
      <c r="Q310" s="18"/>
      <c r="R310" s="18"/>
      <c r="S310" s="18"/>
      <c r="T310" s="18"/>
      <c r="U310" s="18"/>
      <c r="V310" s="18"/>
      <c r="W310" s="18"/>
      <c r="X310" s="18"/>
      <c r="Y310" s="18"/>
      <c r="Z310" s="22"/>
      <c r="AA310" s="22"/>
      <c r="AB310" s="22"/>
      <c r="AC310" s="22"/>
      <c r="AD310" s="22"/>
      <c r="AE310" s="22"/>
      <c r="AF310" s="22"/>
      <c r="AG310" s="22"/>
      <c r="AH310" s="22"/>
      <c r="AI310" s="22"/>
    </row>
    <row r="311" spans="1:35" ht="12" customHeight="1">
      <c r="A311" s="22"/>
      <c r="B311" s="18"/>
      <c r="C311" s="18"/>
      <c r="D311" s="127"/>
      <c r="E311" s="66"/>
      <c r="F311" s="18"/>
      <c r="G311" s="18"/>
      <c r="H311" s="18"/>
      <c r="I311" s="18"/>
      <c r="J311" s="18"/>
      <c r="K311" s="148"/>
      <c r="L311" s="18"/>
      <c r="M311" s="18"/>
      <c r="N311" s="18"/>
      <c r="O311" s="18"/>
      <c r="P311" s="18"/>
      <c r="Q311" s="18"/>
      <c r="R311" s="18"/>
      <c r="S311" s="18"/>
      <c r="T311" s="18"/>
      <c r="U311" s="18"/>
      <c r="V311" s="18"/>
      <c r="W311" s="18"/>
      <c r="X311" s="18"/>
      <c r="Y311" s="18"/>
      <c r="Z311" s="22"/>
      <c r="AA311" s="22"/>
      <c r="AB311" s="22"/>
      <c r="AC311" s="22"/>
      <c r="AD311" s="22"/>
      <c r="AE311" s="22"/>
      <c r="AF311" s="22"/>
      <c r="AG311" s="22"/>
      <c r="AH311" s="22"/>
      <c r="AI311" s="22"/>
    </row>
    <row r="312" spans="1:35" ht="12" customHeight="1">
      <c r="A312" s="22"/>
      <c r="B312" s="18"/>
      <c r="C312" s="18"/>
      <c r="D312" s="127"/>
      <c r="E312" s="66"/>
      <c r="F312" s="18"/>
      <c r="G312" s="18"/>
      <c r="H312" s="18"/>
      <c r="I312" s="18"/>
      <c r="J312" s="18"/>
      <c r="K312" s="148"/>
      <c r="L312" s="18"/>
      <c r="M312" s="18"/>
      <c r="N312" s="18"/>
      <c r="O312" s="18"/>
      <c r="P312" s="18"/>
      <c r="Q312" s="18"/>
      <c r="R312" s="18"/>
      <c r="S312" s="18"/>
      <c r="T312" s="18"/>
      <c r="U312" s="18"/>
      <c r="V312" s="18"/>
      <c r="W312" s="18"/>
      <c r="X312" s="18"/>
      <c r="Y312" s="18"/>
      <c r="Z312" s="22"/>
      <c r="AA312" s="22"/>
      <c r="AB312" s="22"/>
      <c r="AC312" s="22"/>
      <c r="AD312" s="22"/>
      <c r="AE312" s="22"/>
      <c r="AF312" s="22"/>
      <c r="AG312" s="22"/>
      <c r="AH312" s="22"/>
      <c r="AI312" s="22"/>
    </row>
    <row r="313" spans="1:35" ht="12" customHeight="1">
      <c r="A313" s="22"/>
      <c r="B313" s="18"/>
      <c r="C313" s="18"/>
      <c r="D313" s="127"/>
      <c r="E313" s="66"/>
      <c r="F313" s="18"/>
      <c r="G313" s="18"/>
      <c r="H313" s="18"/>
      <c r="I313" s="18"/>
      <c r="J313" s="18"/>
      <c r="K313" s="148"/>
      <c r="L313" s="18"/>
      <c r="M313" s="18"/>
      <c r="N313" s="18"/>
      <c r="O313" s="18"/>
      <c r="P313" s="18"/>
      <c r="Q313" s="18"/>
      <c r="R313" s="18"/>
      <c r="S313" s="18"/>
      <c r="T313" s="18"/>
      <c r="U313" s="18"/>
      <c r="V313" s="18"/>
      <c r="W313" s="18"/>
      <c r="X313" s="18"/>
      <c r="Y313" s="18"/>
      <c r="Z313" s="22"/>
      <c r="AA313" s="22"/>
      <c r="AB313" s="22"/>
      <c r="AC313" s="22"/>
      <c r="AD313" s="22"/>
      <c r="AE313" s="22"/>
      <c r="AF313" s="22"/>
      <c r="AG313" s="22"/>
      <c r="AH313" s="22"/>
      <c r="AI313" s="22"/>
    </row>
    <row r="314" spans="1:35" ht="12" customHeight="1">
      <c r="A314" s="22"/>
      <c r="B314" s="18"/>
      <c r="C314" s="18"/>
      <c r="D314" s="127"/>
      <c r="E314" s="66"/>
      <c r="F314" s="18"/>
      <c r="G314" s="18"/>
      <c r="H314" s="18"/>
      <c r="I314" s="18"/>
      <c r="J314" s="18"/>
      <c r="K314" s="148"/>
      <c r="L314" s="18"/>
      <c r="M314" s="18"/>
      <c r="N314" s="18"/>
      <c r="O314" s="18"/>
      <c r="P314" s="18"/>
      <c r="Q314" s="18"/>
      <c r="R314" s="18"/>
      <c r="S314" s="18"/>
      <c r="T314" s="18"/>
      <c r="U314" s="18"/>
      <c r="V314" s="18"/>
      <c r="W314" s="18"/>
      <c r="X314" s="18"/>
      <c r="Y314" s="18"/>
      <c r="Z314" s="22"/>
      <c r="AA314" s="22"/>
      <c r="AB314" s="22"/>
      <c r="AC314" s="22"/>
      <c r="AD314" s="22"/>
      <c r="AE314" s="22"/>
      <c r="AF314" s="22"/>
      <c r="AG314" s="22"/>
      <c r="AH314" s="22"/>
      <c r="AI314" s="22"/>
    </row>
    <row r="315" spans="1:35" ht="12" customHeight="1">
      <c r="A315" s="22"/>
      <c r="B315" s="18"/>
      <c r="C315" s="18"/>
      <c r="D315" s="127"/>
      <c r="E315" s="66"/>
      <c r="F315" s="18"/>
      <c r="G315" s="18"/>
      <c r="H315" s="18"/>
      <c r="I315" s="18"/>
      <c r="J315" s="18"/>
      <c r="K315" s="148"/>
      <c r="L315" s="18"/>
      <c r="M315" s="18"/>
      <c r="N315" s="18"/>
      <c r="O315" s="18"/>
      <c r="P315" s="18"/>
      <c r="Q315" s="18"/>
      <c r="R315" s="18"/>
      <c r="S315" s="18"/>
      <c r="T315" s="18"/>
      <c r="U315" s="18"/>
      <c r="V315" s="18"/>
      <c r="W315" s="18"/>
      <c r="X315" s="18"/>
      <c r="Y315" s="18"/>
      <c r="Z315" s="22"/>
      <c r="AA315" s="22"/>
      <c r="AB315" s="22"/>
      <c r="AC315" s="22"/>
      <c r="AD315" s="22"/>
      <c r="AE315" s="22"/>
      <c r="AF315" s="22"/>
      <c r="AG315" s="22"/>
      <c r="AH315" s="22"/>
      <c r="AI315" s="22"/>
    </row>
    <row r="316" spans="1:35" ht="12" customHeight="1">
      <c r="A316" s="22"/>
      <c r="B316" s="18"/>
      <c r="C316" s="18"/>
      <c r="D316" s="127"/>
      <c r="E316" s="66"/>
      <c r="F316" s="18"/>
      <c r="G316" s="18"/>
      <c r="H316" s="18"/>
      <c r="I316" s="18"/>
      <c r="J316" s="18"/>
      <c r="K316" s="148"/>
      <c r="L316" s="18"/>
      <c r="M316" s="18"/>
      <c r="N316" s="18"/>
      <c r="O316" s="18"/>
      <c r="P316" s="18"/>
      <c r="Q316" s="18"/>
      <c r="R316" s="18"/>
      <c r="S316" s="18"/>
      <c r="T316" s="18"/>
      <c r="U316" s="18"/>
      <c r="V316" s="18"/>
      <c r="W316" s="18"/>
      <c r="X316" s="18"/>
      <c r="Y316" s="18"/>
      <c r="Z316" s="22"/>
      <c r="AA316" s="22"/>
      <c r="AB316" s="22"/>
      <c r="AC316" s="22"/>
      <c r="AD316" s="22"/>
      <c r="AE316" s="22"/>
      <c r="AF316" s="22"/>
      <c r="AG316" s="22"/>
      <c r="AH316" s="22"/>
      <c r="AI316" s="22"/>
    </row>
    <row r="317" spans="1:35" ht="12" customHeight="1">
      <c r="A317" s="22"/>
      <c r="B317" s="18"/>
      <c r="C317" s="18"/>
      <c r="D317" s="127"/>
      <c r="E317" s="66"/>
      <c r="F317" s="18"/>
      <c r="G317" s="18"/>
      <c r="H317" s="18"/>
      <c r="I317" s="18"/>
      <c r="J317" s="18"/>
      <c r="K317" s="148"/>
      <c r="L317" s="18"/>
      <c r="M317" s="18"/>
      <c r="N317" s="18"/>
      <c r="O317" s="18"/>
      <c r="P317" s="18"/>
      <c r="Q317" s="18"/>
      <c r="R317" s="18"/>
      <c r="S317" s="18"/>
      <c r="T317" s="18"/>
      <c r="U317" s="18"/>
      <c r="V317" s="18"/>
      <c r="W317" s="18"/>
      <c r="X317" s="18"/>
      <c r="Y317" s="18"/>
      <c r="Z317" s="22"/>
      <c r="AA317" s="22"/>
      <c r="AB317" s="22"/>
      <c r="AC317" s="22"/>
      <c r="AD317" s="22"/>
      <c r="AE317" s="22"/>
      <c r="AF317" s="22"/>
      <c r="AG317" s="22"/>
      <c r="AH317" s="22"/>
      <c r="AI317" s="22"/>
    </row>
    <row r="318" spans="1:35" ht="12" customHeight="1">
      <c r="A318" s="22"/>
      <c r="B318" s="18"/>
      <c r="C318" s="18"/>
      <c r="D318" s="127"/>
      <c r="E318" s="66"/>
      <c r="F318" s="18"/>
      <c r="G318" s="18"/>
      <c r="H318" s="18"/>
      <c r="I318" s="18"/>
      <c r="J318" s="18"/>
      <c r="K318" s="148"/>
      <c r="L318" s="18"/>
      <c r="M318" s="18"/>
      <c r="N318" s="18"/>
      <c r="O318" s="18"/>
      <c r="P318" s="18"/>
      <c r="Q318" s="18"/>
      <c r="R318" s="18"/>
      <c r="S318" s="18"/>
      <c r="T318" s="18"/>
      <c r="U318" s="18"/>
      <c r="V318" s="18"/>
      <c r="W318" s="18"/>
      <c r="X318" s="18"/>
      <c r="Y318" s="18"/>
      <c r="Z318" s="22"/>
      <c r="AA318" s="22"/>
      <c r="AB318" s="22"/>
      <c r="AC318" s="22"/>
      <c r="AD318" s="22"/>
      <c r="AE318" s="22"/>
      <c r="AF318" s="22"/>
      <c r="AG318" s="22"/>
      <c r="AH318" s="22"/>
      <c r="AI318" s="22"/>
    </row>
    <row r="319" spans="1:35" ht="12" customHeight="1">
      <c r="A319" s="22"/>
      <c r="B319" s="18"/>
      <c r="C319" s="18"/>
      <c r="D319" s="127"/>
      <c r="E319" s="66"/>
      <c r="F319" s="18"/>
      <c r="G319" s="18"/>
      <c r="H319" s="18"/>
      <c r="I319" s="18"/>
      <c r="J319" s="18"/>
      <c r="K319" s="148"/>
      <c r="L319" s="18"/>
      <c r="M319" s="18"/>
      <c r="N319" s="18"/>
      <c r="O319" s="18"/>
      <c r="P319" s="18"/>
      <c r="Q319" s="18"/>
      <c r="R319" s="18"/>
      <c r="S319" s="18"/>
      <c r="T319" s="18"/>
      <c r="U319" s="18"/>
      <c r="V319" s="18"/>
      <c r="W319" s="18"/>
      <c r="X319" s="18"/>
      <c r="Y319" s="18"/>
      <c r="Z319" s="22"/>
      <c r="AA319" s="22"/>
      <c r="AB319" s="22"/>
      <c r="AC319" s="22"/>
      <c r="AD319" s="22"/>
      <c r="AE319" s="22"/>
      <c r="AF319" s="22"/>
      <c r="AG319" s="22"/>
      <c r="AH319" s="22"/>
      <c r="AI319" s="22"/>
    </row>
    <row r="320" spans="1:35" ht="12" customHeight="1">
      <c r="A320" s="22"/>
      <c r="B320" s="18"/>
      <c r="C320" s="18"/>
      <c r="D320" s="127"/>
      <c r="E320" s="66"/>
      <c r="F320" s="18"/>
      <c r="G320" s="18"/>
      <c r="H320" s="18"/>
      <c r="I320" s="18"/>
      <c r="J320" s="18"/>
      <c r="K320" s="148"/>
      <c r="L320" s="18"/>
      <c r="M320" s="18"/>
      <c r="N320" s="18"/>
      <c r="O320" s="18"/>
      <c r="P320" s="18"/>
      <c r="Q320" s="18"/>
      <c r="R320" s="18"/>
      <c r="S320" s="18"/>
      <c r="T320" s="18"/>
      <c r="U320" s="18"/>
      <c r="V320" s="18"/>
      <c r="W320" s="18"/>
      <c r="X320" s="18"/>
      <c r="Y320" s="18"/>
      <c r="Z320" s="22"/>
      <c r="AA320" s="22"/>
      <c r="AB320" s="22"/>
      <c r="AC320" s="22"/>
      <c r="AD320" s="22"/>
      <c r="AE320" s="22"/>
      <c r="AF320" s="22"/>
      <c r="AG320" s="22"/>
      <c r="AH320" s="22"/>
      <c r="AI320" s="22"/>
    </row>
    <row r="321" spans="1:35" ht="12" customHeight="1">
      <c r="A321" s="22"/>
      <c r="B321" s="18"/>
      <c r="C321" s="18"/>
      <c r="D321" s="127"/>
      <c r="E321" s="66"/>
      <c r="F321" s="18"/>
      <c r="G321" s="18"/>
      <c r="H321" s="18"/>
      <c r="I321" s="18"/>
      <c r="J321" s="18"/>
      <c r="K321" s="148"/>
      <c r="L321" s="18"/>
      <c r="M321" s="18"/>
      <c r="N321" s="18"/>
      <c r="O321" s="18"/>
      <c r="P321" s="18"/>
      <c r="Q321" s="18"/>
      <c r="R321" s="18"/>
      <c r="S321" s="18"/>
      <c r="T321" s="18"/>
      <c r="U321" s="18"/>
      <c r="V321" s="18"/>
      <c r="W321" s="18"/>
      <c r="X321" s="18"/>
      <c r="Y321" s="18"/>
      <c r="Z321" s="22"/>
      <c r="AA321" s="22"/>
      <c r="AB321" s="22"/>
      <c r="AC321" s="22"/>
      <c r="AD321" s="22"/>
      <c r="AE321" s="22"/>
      <c r="AF321" s="22"/>
      <c r="AG321" s="22"/>
      <c r="AH321" s="22"/>
      <c r="AI321" s="22"/>
    </row>
    <row r="322" spans="1:35" ht="12" customHeight="1">
      <c r="A322" s="22"/>
      <c r="B322" s="18"/>
      <c r="C322" s="18"/>
      <c r="D322" s="127"/>
      <c r="E322" s="66"/>
      <c r="F322" s="18"/>
      <c r="G322" s="18"/>
      <c r="H322" s="18"/>
      <c r="I322" s="18"/>
      <c r="J322" s="18"/>
      <c r="K322" s="148"/>
      <c r="L322" s="18"/>
      <c r="M322" s="18"/>
      <c r="N322" s="18"/>
      <c r="O322" s="18"/>
      <c r="P322" s="18"/>
      <c r="Q322" s="18"/>
      <c r="R322" s="18"/>
      <c r="S322" s="18"/>
      <c r="T322" s="18"/>
      <c r="U322" s="18"/>
      <c r="V322" s="18"/>
      <c r="W322" s="18"/>
      <c r="X322" s="18"/>
      <c r="Y322" s="18"/>
      <c r="Z322" s="22"/>
      <c r="AA322" s="22"/>
      <c r="AB322" s="22"/>
      <c r="AC322" s="22"/>
      <c r="AD322" s="22"/>
      <c r="AE322" s="22"/>
      <c r="AF322" s="22"/>
      <c r="AG322" s="22"/>
      <c r="AH322" s="22"/>
      <c r="AI322" s="22"/>
    </row>
    <row r="323" spans="1:35" ht="12" customHeight="1">
      <c r="A323" s="22"/>
      <c r="B323" s="18"/>
      <c r="C323" s="18"/>
      <c r="D323" s="127"/>
      <c r="E323" s="66"/>
      <c r="F323" s="18"/>
      <c r="G323" s="18"/>
      <c r="H323" s="18"/>
      <c r="I323" s="18"/>
      <c r="J323" s="18"/>
      <c r="K323" s="148"/>
      <c r="L323" s="18"/>
      <c r="M323" s="18"/>
      <c r="N323" s="18"/>
      <c r="O323" s="18"/>
      <c r="P323" s="18"/>
      <c r="Q323" s="18"/>
      <c r="R323" s="18"/>
      <c r="S323" s="18"/>
      <c r="T323" s="18"/>
      <c r="U323" s="18"/>
      <c r="V323" s="18"/>
      <c r="W323" s="18"/>
      <c r="X323" s="18"/>
      <c r="Y323" s="18"/>
      <c r="Z323" s="22"/>
      <c r="AA323" s="22"/>
      <c r="AB323" s="22"/>
      <c r="AC323" s="22"/>
      <c r="AD323" s="22"/>
      <c r="AE323" s="22"/>
      <c r="AF323" s="22"/>
      <c r="AG323" s="22"/>
      <c r="AH323" s="22"/>
      <c r="AI323" s="22"/>
    </row>
    <row r="324" spans="1:35" ht="12" customHeight="1">
      <c r="A324" s="22"/>
      <c r="B324" s="18"/>
      <c r="C324" s="18"/>
      <c r="D324" s="127"/>
      <c r="E324" s="66"/>
      <c r="F324" s="18"/>
      <c r="G324" s="18"/>
      <c r="H324" s="18"/>
      <c r="I324" s="18"/>
      <c r="J324" s="18"/>
      <c r="K324" s="148"/>
      <c r="L324" s="18"/>
      <c r="M324" s="18"/>
      <c r="N324" s="18"/>
      <c r="O324" s="18"/>
      <c r="P324" s="18"/>
      <c r="Q324" s="18"/>
      <c r="R324" s="18"/>
      <c r="S324" s="18"/>
      <c r="T324" s="18"/>
      <c r="U324" s="18"/>
      <c r="V324" s="18"/>
      <c r="W324" s="18"/>
      <c r="X324" s="18"/>
      <c r="Y324" s="18"/>
      <c r="Z324" s="22"/>
      <c r="AA324" s="22"/>
      <c r="AB324" s="22"/>
      <c r="AC324" s="22"/>
      <c r="AD324" s="22"/>
      <c r="AE324" s="22"/>
      <c r="AF324" s="22"/>
      <c r="AG324" s="22"/>
      <c r="AH324" s="22"/>
      <c r="AI324" s="22"/>
    </row>
    <row r="325" spans="1:35" ht="12" customHeight="1">
      <c r="A325" s="22"/>
      <c r="B325" s="18"/>
      <c r="C325" s="18"/>
      <c r="D325" s="127"/>
      <c r="E325" s="66"/>
      <c r="F325" s="18"/>
      <c r="G325" s="18"/>
      <c r="H325" s="18"/>
      <c r="I325" s="18"/>
      <c r="J325" s="18"/>
      <c r="K325" s="148"/>
      <c r="L325" s="18"/>
      <c r="M325" s="18"/>
      <c r="N325" s="18"/>
      <c r="O325" s="18"/>
      <c r="P325" s="18"/>
      <c r="Q325" s="18"/>
      <c r="R325" s="18"/>
      <c r="S325" s="18"/>
      <c r="T325" s="18"/>
      <c r="U325" s="18"/>
      <c r="V325" s="18"/>
      <c r="W325" s="18"/>
      <c r="X325" s="18"/>
      <c r="Y325" s="18"/>
      <c r="Z325" s="22"/>
      <c r="AA325" s="22"/>
      <c r="AB325" s="22"/>
      <c r="AC325" s="22"/>
      <c r="AD325" s="22"/>
      <c r="AE325" s="22"/>
      <c r="AF325" s="22"/>
      <c r="AG325" s="22"/>
      <c r="AH325" s="22"/>
      <c r="AI325" s="22"/>
    </row>
    <row r="326" spans="1:35" ht="12" customHeight="1">
      <c r="A326" s="22"/>
      <c r="B326" s="18"/>
      <c r="C326" s="18"/>
      <c r="D326" s="127"/>
      <c r="E326" s="66"/>
      <c r="F326" s="18"/>
      <c r="G326" s="18"/>
      <c r="H326" s="18"/>
      <c r="I326" s="18"/>
      <c r="J326" s="18"/>
      <c r="K326" s="148"/>
      <c r="L326" s="18"/>
      <c r="M326" s="18"/>
      <c r="N326" s="18"/>
      <c r="O326" s="18"/>
      <c r="P326" s="18"/>
      <c r="Q326" s="18"/>
      <c r="R326" s="18"/>
      <c r="S326" s="18"/>
      <c r="T326" s="18"/>
      <c r="U326" s="18"/>
      <c r="V326" s="18"/>
      <c r="W326" s="18"/>
      <c r="X326" s="18"/>
      <c r="Y326" s="18"/>
      <c r="Z326" s="22"/>
      <c r="AA326" s="22"/>
      <c r="AB326" s="22"/>
      <c r="AC326" s="22"/>
      <c r="AD326" s="22"/>
      <c r="AE326" s="22"/>
      <c r="AF326" s="22"/>
      <c r="AG326" s="22"/>
      <c r="AH326" s="22"/>
      <c r="AI326" s="22"/>
    </row>
    <row r="327" spans="1:35" ht="12" customHeight="1">
      <c r="A327" s="22"/>
      <c r="B327" s="18"/>
      <c r="C327" s="18"/>
      <c r="D327" s="127"/>
      <c r="E327" s="66"/>
      <c r="F327" s="18"/>
      <c r="G327" s="18"/>
      <c r="H327" s="18"/>
      <c r="I327" s="18"/>
      <c r="J327" s="18"/>
      <c r="K327" s="148"/>
      <c r="L327" s="18"/>
      <c r="M327" s="18"/>
      <c r="N327" s="18"/>
      <c r="O327" s="18"/>
      <c r="P327" s="18"/>
      <c r="Q327" s="18"/>
      <c r="R327" s="18"/>
      <c r="S327" s="18"/>
      <c r="T327" s="18"/>
      <c r="U327" s="18"/>
      <c r="V327" s="18"/>
      <c r="W327" s="18"/>
      <c r="X327" s="18"/>
      <c r="Y327" s="18"/>
      <c r="Z327" s="22"/>
      <c r="AA327" s="22"/>
      <c r="AB327" s="22"/>
      <c r="AC327" s="22"/>
      <c r="AD327" s="22"/>
      <c r="AE327" s="22"/>
      <c r="AF327" s="22"/>
      <c r="AG327" s="22"/>
      <c r="AH327" s="22"/>
      <c r="AI327" s="22"/>
    </row>
    <row r="328" spans="1:35" ht="12" customHeight="1">
      <c r="A328" s="22"/>
      <c r="B328" s="18"/>
      <c r="C328" s="18"/>
      <c r="D328" s="127"/>
      <c r="E328" s="66"/>
      <c r="F328" s="18"/>
      <c r="G328" s="18"/>
      <c r="H328" s="18"/>
      <c r="I328" s="18"/>
      <c r="J328" s="18"/>
      <c r="K328" s="148"/>
      <c r="L328" s="18"/>
      <c r="M328" s="18"/>
      <c r="N328" s="18"/>
      <c r="O328" s="18"/>
      <c r="P328" s="18"/>
      <c r="Q328" s="18"/>
      <c r="R328" s="18"/>
      <c r="S328" s="18"/>
      <c r="T328" s="18"/>
      <c r="U328" s="18"/>
      <c r="V328" s="18"/>
      <c r="W328" s="18"/>
      <c r="X328" s="18"/>
      <c r="Y328" s="18"/>
      <c r="Z328" s="22"/>
      <c r="AA328" s="22"/>
      <c r="AB328" s="22"/>
      <c r="AC328" s="22"/>
      <c r="AD328" s="22"/>
      <c r="AE328" s="22"/>
      <c r="AF328" s="22"/>
      <c r="AG328" s="22"/>
      <c r="AH328" s="22"/>
      <c r="AI328" s="22"/>
    </row>
    <row r="329" spans="1:35" ht="12" customHeight="1">
      <c r="A329" s="22"/>
      <c r="B329" s="18"/>
      <c r="C329" s="18"/>
      <c r="D329" s="127"/>
      <c r="E329" s="66"/>
      <c r="F329" s="18"/>
      <c r="G329" s="18"/>
      <c r="H329" s="18"/>
      <c r="I329" s="18"/>
      <c r="J329" s="18"/>
      <c r="K329" s="148"/>
      <c r="L329" s="18"/>
      <c r="M329" s="18"/>
      <c r="N329" s="18"/>
      <c r="O329" s="18"/>
      <c r="P329" s="18"/>
      <c r="Q329" s="18"/>
      <c r="R329" s="18"/>
      <c r="S329" s="18"/>
      <c r="T329" s="18"/>
      <c r="U329" s="18"/>
      <c r="V329" s="18"/>
      <c r="W329" s="18"/>
      <c r="X329" s="18"/>
      <c r="Y329" s="18"/>
      <c r="Z329" s="22"/>
      <c r="AA329" s="22"/>
      <c r="AB329" s="22"/>
      <c r="AC329" s="22"/>
      <c r="AD329" s="22"/>
      <c r="AE329" s="22"/>
      <c r="AF329" s="22"/>
      <c r="AG329" s="22"/>
      <c r="AH329" s="22"/>
      <c r="AI329" s="22"/>
    </row>
    <row r="330" spans="1:35" ht="12" customHeight="1">
      <c r="A330" s="22"/>
      <c r="B330" s="18"/>
      <c r="C330" s="18"/>
      <c r="D330" s="127"/>
      <c r="E330" s="66"/>
      <c r="F330" s="18"/>
      <c r="G330" s="18"/>
      <c r="H330" s="18"/>
      <c r="I330" s="18"/>
      <c r="J330" s="18"/>
      <c r="K330" s="148"/>
      <c r="L330" s="18"/>
      <c r="M330" s="18"/>
      <c r="N330" s="18"/>
      <c r="O330" s="18"/>
      <c r="P330" s="18"/>
      <c r="Q330" s="18"/>
      <c r="R330" s="18"/>
      <c r="S330" s="18"/>
      <c r="T330" s="18"/>
      <c r="U330" s="18"/>
      <c r="V330" s="18"/>
      <c r="W330" s="18"/>
      <c r="X330" s="18"/>
      <c r="Y330" s="18"/>
      <c r="Z330" s="22"/>
      <c r="AA330" s="22"/>
      <c r="AB330" s="22"/>
      <c r="AC330" s="22"/>
      <c r="AD330" s="22"/>
      <c r="AE330" s="22"/>
      <c r="AF330" s="22"/>
      <c r="AG330" s="22"/>
      <c r="AH330" s="22"/>
      <c r="AI330" s="22"/>
    </row>
    <row r="331" spans="1:35" ht="12" customHeight="1">
      <c r="A331" s="22"/>
      <c r="B331" s="18"/>
      <c r="C331" s="18"/>
      <c r="D331" s="127"/>
      <c r="E331" s="66"/>
      <c r="F331" s="18"/>
      <c r="G331" s="18"/>
      <c r="H331" s="18"/>
      <c r="I331" s="18"/>
      <c r="J331" s="18"/>
      <c r="K331" s="148"/>
      <c r="L331" s="18"/>
      <c r="M331" s="18"/>
      <c r="N331" s="18"/>
      <c r="O331" s="18"/>
      <c r="P331" s="18"/>
      <c r="Q331" s="18"/>
      <c r="R331" s="18"/>
      <c r="S331" s="18"/>
      <c r="T331" s="18"/>
      <c r="U331" s="18"/>
      <c r="V331" s="18"/>
      <c r="W331" s="18"/>
      <c r="X331" s="18"/>
      <c r="Y331" s="18"/>
      <c r="Z331" s="22"/>
      <c r="AA331" s="22"/>
      <c r="AB331" s="22"/>
      <c r="AC331" s="22"/>
      <c r="AD331" s="22"/>
      <c r="AE331" s="22"/>
      <c r="AF331" s="22"/>
      <c r="AG331" s="22"/>
      <c r="AH331" s="22"/>
      <c r="AI331" s="22"/>
    </row>
    <row r="332" spans="1:35" ht="12" customHeight="1">
      <c r="A332" s="22"/>
      <c r="B332" s="18"/>
      <c r="C332" s="18"/>
      <c r="D332" s="127"/>
      <c r="E332" s="66"/>
      <c r="F332" s="18"/>
      <c r="G332" s="18"/>
      <c r="H332" s="18"/>
      <c r="I332" s="18"/>
      <c r="J332" s="18"/>
      <c r="K332" s="148"/>
      <c r="L332" s="18"/>
      <c r="M332" s="18"/>
      <c r="N332" s="18"/>
      <c r="O332" s="18"/>
      <c r="P332" s="18"/>
      <c r="Q332" s="18"/>
      <c r="R332" s="18"/>
      <c r="S332" s="18"/>
      <c r="T332" s="18"/>
      <c r="U332" s="18"/>
      <c r="V332" s="18"/>
      <c r="W332" s="18"/>
      <c r="X332" s="18"/>
      <c r="Y332" s="18"/>
      <c r="Z332" s="22"/>
      <c r="AA332" s="22"/>
      <c r="AB332" s="22"/>
      <c r="AC332" s="22"/>
      <c r="AD332" s="22"/>
      <c r="AE332" s="22"/>
      <c r="AF332" s="22"/>
      <c r="AG332" s="22"/>
      <c r="AH332" s="22"/>
      <c r="AI332" s="22"/>
    </row>
    <row r="333" spans="1:35" ht="12" customHeight="1">
      <c r="A333" s="22"/>
      <c r="B333" s="18"/>
      <c r="C333" s="18"/>
      <c r="D333" s="127"/>
      <c r="E333" s="66"/>
      <c r="F333" s="18"/>
      <c r="G333" s="18"/>
      <c r="H333" s="18"/>
      <c r="I333" s="18"/>
      <c r="J333" s="18"/>
      <c r="K333" s="148"/>
      <c r="L333" s="18"/>
      <c r="M333" s="18"/>
      <c r="N333" s="18"/>
      <c r="O333" s="18"/>
      <c r="P333" s="18"/>
      <c r="Q333" s="18"/>
      <c r="R333" s="18"/>
      <c r="S333" s="18"/>
      <c r="T333" s="18"/>
      <c r="U333" s="18"/>
      <c r="V333" s="18"/>
      <c r="W333" s="18"/>
      <c r="X333" s="18"/>
      <c r="Y333" s="18"/>
      <c r="Z333" s="22"/>
      <c r="AA333" s="22"/>
      <c r="AB333" s="22"/>
      <c r="AC333" s="22"/>
      <c r="AD333" s="22"/>
      <c r="AE333" s="22"/>
      <c r="AF333" s="22"/>
      <c r="AG333" s="22"/>
      <c r="AH333" s="22"/>
      <c r="AI333" s="22"/>
    </row>
    <row r="334" spans="1:35" ht="12" customHeight="1">
      <c r="A334" s="22"/>
      <c r="B334" s="18"/>
      <c r="C334" s="18"/>
      <c r="D334" s="127"/>
      <c r="E334" s="66"/>
      <c r="F334" s="18"/>
      <c r="G334" s="18"/>
      <c r="H334" s="18"/>
      <c r="I334" s="18"/>
      <c r="J334" s="18"/>
      <c r="K334" s="148"/>
      <c r="L334" s="18"/>
      <c r="M334" s="18"/>
      <c r="N334" s="18"/>
      <c r="O334" s="18"/>
      <c r="P334" s="18"/>
      <c r="Q334" s="18"/>
      <c r="R334" s="18"/>
      <c r="S334" s="18"/>
      <c r="T334" s="18"/>
      <c r="U334" s="18"/>
      <c r="V334" s="18"/>
      <c r="W334" s="18"/>
      <c r="X334" s="18"/>
      <c r="Y334" s="18"/>
      <c r="Z334" s="22"/>
      <c r="AA334" s="22"/>
      <c r="AB334" s="22"/>
      <c r="AC334" s="22"/>
      <c r="AD334" s="22"/>
      <c r="AE334" s="22"/>
      <c r="AF334" s="22"/>
      <c r="AG334" s="22"/>
      <c r="AH334" s="22"/>
      <c r="AI334" s="22"/>
    </row>
    <row r="335" spans="1:35" ht="12" customHeight="1">
      <c r="A335" s="22"/>
      <c r="B335" s="18"/>
      <c r="C335" s="18"/>
      <c r="D335" s="127"/>
      <c r="E335" s="66"/>
      <c r="F335" s="18"/>
      <c r="G335" s="18"/>
      <c r="H335" s="18"/>
      <c r="I335" s="18"/>
      <c r="J335" s="18"/>
      <c r="K335" s="148"/>
      <c r="L335" s="18"/>
      <c r="M335" s="18"/>
      <c r="N335" s="18"/>
      <c r="O335" s="18"/>
      <c r="P335" s="18"/>
      <c r="Q335" s="18"/>
      <c r="R335" s="18"/>
      <c r="S335" s="18"/>
      <c r="T335" s="18"/>
      <c r="U335" s="18"/>
      <c r="V335" s="18"/>
      <c r="W335" s="18"/>
      <c r="X335" s="18"/>
      <c r="Y335" s="18"/>
      <c r="Z335" s="22"/>
      <c r="AA335" s="22"/>
      <c r="AB335" s="22"/>
      <c r="AC335" s="22"/>
      <c r="AD335" s="22"/>
      <c r="AE335" s="22"/>
      <c r="AF335" s="22"/>
      <c r="AG335" s="22"/>
      <c r="AH335" s="22"/>
      <c r="AI335" s="22"/>
    </row>
    <row r="336" spans="1:35" ht="12" customHeight="1">
      <c r="A336" s="22"/>
      <c r="B336" s="18"/>
      <c r="C336" s="18"/>
      <c r="D336" s="127"/>
      <c r="E336" s="66"/>
      <c r="F336" s="18"/>
      <c r="G336" s="18"/>
      <c r="H336" s="18"/>
      <c r="I336" s="18"/>
      <c r="J336" s="18"/>
      <c r="K336" s="148"/>
      <c r="L336" s="18"/>
      <c r="M336" s="18"/>
      <c r="N336" s="18"/>
      <c r="O336" s="18"/>
      <c r="P336" s="18"/>
      <c r="Q336" s="18"/>
      <c r="R336" s="18"/>
      <c r="S336" s="18"/>
      <c r="T336" s="18"/>
      <c r="U336" s="18"/>
      <c r="V336" s="18"/>
      <c r="W336" s="18"/>
      <c r="X336" s="18"/>
      <c r="Y336" s="18"/>
      <c r="Z336" s="22"/>
      <c r="AA336" s="22"/>
      <c r="AB336" s="22"/>
      <c r="AC336" s="22"/>
      <c r="AD336" s="22"/>
      <c r="AE336" s="22"/>
      <c r="AF336" s="22"/>
      <c r="AG336" s="22"/>
      <c r="AH336" s="22"/>
      <c r="AI336" s="22"/>
    </row>
    <row r="337" spans="1:35" ht="12" customHeight="1">
      <c r="A337" s="22"/>
      <c r="B337" s="18"/>
      <c r="C337" s="18"/>
      <c r="D337" s="127"/>
      <c r="E337" s="66"/>
      <c r="F337" s="18"/>
      <c r="G337" s="18"/>
      <c r="H337" s="18"/>
      <c r="I337" s="18"/>
      <c r="J337" s="18"/>
      <c r="K337" s="148"/>
      <c r="L337" s="18"/>
      <c r="M337" s="18"/>
      <c r="N337" s="18"/>
      <c r="O337" s="18"/>
      <c r="P337" s="18"/>
      <c r="Q337" s="18"/>
      <c r="R337" s="18"/>
      <c r="S337" s="18"/>
      <c r="T337" s="18"/>
      <c r="U337" s="18"/>
      <c r="V337" s="18"/>
      <c r="W337" s="18"/>
      <c r="X337" s="18"/>
      <c r="Y337" s="18"/>
      <c r="Z337" s="22"/>
      <c r="AA337" s="22"/>
      <c r="AB337" s="22"/>
      <c r="AC337" s="22"/>
      <c r="AD337" s="22"/>
      <c r="AE337" s="22"/>
      <c r="AF337" s="22"/>
      <c r="AG337" s="22"/>
      <c r="AH337" s="22"/>
      <c r="AI337" s="22"/>
    </row>
    <row r="338" spans="1:35" ht="12" customHeight="1">
      <c r="A338" s="22"/>
      <c r="B338" s="18"/>
      <c r="C338" s="18"/>
      <c r="D338" s="127"/>
      <c r="E338" s="66"/>
      <c r="F338" s="18"/>
      <c r="G338" s="18"/>
      <c r="H338" s="18"/>
      <c r="I338" s="18"/>
      <c r="J338" s="18"/>
      <c r="K338" s="148"/>
      <c r="L338" s="18"/>
      <c r="M338" s="18"/>
      <c r="N338" s="18"/>
      <c r="O338" s="18"/>
      <c r="P338" s="18"/>
      <c r="Q338" s="18"/>
      <c r="R338" s="18"/>
      <c r="S338" s="18"/>
      <c r="T338" s="18"/>
      <c r="U338" s="18"/>
      <c r="V338" s="18"/>
      <c r="W338" s="18"/>
      <c r="X338" s="18"/>
      <c r="Y338" s="18"/>
      <c r="Z338" s="22"/>
      <c r="AA338" s="22"/>
      <c r="AB338" s="22"/>
      <c r="AC338" s="22"/>
      <c r="AD338" s="22"/>
      <c r="AE338" s="22"/>
      <c r="AF338" s="22"/>
      <c r="AG338" s="22"/>
      <c r="AH338" s="22"/>
      <c r="AI338" s="22"/>
    </row>
    <row r="339" spans="1:35" ht="12" customHeight="1">
      <c r="A339" s="22"/>
      <c r="B339" s="18"/>
      <c r="C339" s="18"/>
      <c r="D339" s="127"/>
      <c r="E339" s="66"/>
      <c r="F339" s="18"/>
      <c r="G339" s="18"/>
      <c r="H339" s="18"/>
      <c r="I339" s="18"/>
      <c r="J339" s="18"/>
      <c r="K339" s="148"/>
      <c r="L339" s="18"/>
      <c r="M339" s="18"/>
      <c r="N339" s="18"/>
      <c r="O339" s="18"/>
      <c r="P339" s="18"/>
      <c r="Q339" s="18"/>
      <c r="R339" s="18"/>
      <c r="S339" s="18"/>
      <c r="T339" s="18"/>
      <c r="U339" s="18"/>
      <c r="V339" s="18"/>
      <c r="W339" s="18"/>
      <c r="X339" s="18"/>
      <c r="Y339" s="18"/>
      <c r="Z339" s="22"/>
      <c r="AA339" s="22"/>
      <c r="AB339" s="22"/>
      <c r="AC339" s="22"/>
      <c r="AD339" s="22"/>
      <c r="AE339" s="22"/>
      <c r="AF339" s="22"/>
      <c r="AG339" s="22"/>
      <c r="AH339" s="22"/>
      <c r="AI339" s="22"/>
    </row>
    <row r="340" spans="1:35" ht="12" customHeight="1">
      <c r="A340" s="22"/>
      <c r="B340" s="18"/>
      <c r="C340" s="18"/>
      <c r="D340" s="127"/>
      <c r="E340" s="66"/>
      <c r="F340" s="18"/>
      <c r="G340" s="18"/>
      <c r="H340" s="18"/>
      <c r="I340" s="18"/>
      <c r="J340" s="18"/>
      <c r="K340" s="148"/>
      <c r="L340" s="18"/>
      <c r="M340" s="18"/>
      <c r="N340" s="18"/>
      <c r="O340" s="18"/>
      <c r="P340" s="18"/>
      <c r="Q340" s="18"/>
      <c r="R340" s="18"/>
      <c r="S340" s="18"/>
      <c r="T340" s="18"/>
      <c r="U340" s="18"/>
      <c r="V340" s="18"/>
      <c r="W340" s="18"/>
      <c r="X340" s="18"/>
      <c r="Y340" s="18"/>
      <c r="Z340" s="22"/>
      <c r="AA340" s="22"/>
      <c r="AB340" s="22"/>
      <c r="AC340" s="22"/>
      <c r="AD340" s="22"/>
      <c r="AE340" s="22"/>
      <c r="AF340" s="22"/>
      <c r="AG340" s="22"/>
      <c r="AH340" s="22"/>
      <c r="AI340" s="22"/>
    </row>
    <row r="341" spans="1:35" ht="12" customHeight="1">
      <c r="A341" s="22"/>
      <c r="B341" s="18"/>
      <c r="C341" s="18"/>
      <c r="D341" s="127"/>
      <c r="E341" s="66"/>
      <c r="F341" s="18"/>
      <c r="G341" s="18"/>
      <c r="H341" s="18"/>
      <c r="I341" s="18"/>
      <c r="J341" s="18"/>
      <c r="K341" s="148"/>
      <c r="L341" s="18"/>
      <c r="M341" s="18"/>
      <c r="N341" s="18"/>
      <c r="O341" s="18"/>
      <c r="P341" s="18"/>
      <c r="Q341" s="18"/>
      <c r="R341" s="18"/>
      <c r="S341" s="18"/>
      <c r="T341" s="18"/>
      <c r="U341" s="18"/>
      <c r="V341" s="18"/>
      <c r="W341" s="18"/>
      <c r="X341" s="18"/>
      <c r="Y341" s="18"/>
      <c r="Z341" s="22"/>
      <c r="AA341" s="22"/>
      <c r="AB341" s="22"/>
      <c r="AC341" s="22"/>
      <c r="AD341" s="22"/>
      <c r="AE341" s="22"/>
      <c r="AF341" s="22"/>
      <c r="AG341" s="22"/>
      <c r="AH341" s="22"/>
      <c r="AI341" s="22"/>
    </row>
    <row r="342" spans="1:35" ht="12" customHeight="1">
      <c r="A342" s="22"/>
      <c r="B342" s="18"/>
      <c r="C342" s="18"/>
      <c r="D342" s="127"/>
      <c r="E342" s="66"/>
      <c r="F342" s="18"/>
      <c r="G342" s="18"/>
      <c r="H342" s="18"/>
      <c r="I342" s="18"/>
      <c r="J342" s="18"/>
      <c r="K342" s="148"/>
      <c r="L342" s="18"/>
      <c r="M342" s="18"/>
      <c r="N342" s="18"/>
      <c r="O342" s="18"/>
      <c r="P342" s="18"/>
      <c r="Q342" s="18"/>
      <c r="R342" s="18"/>
      <c r="S342" s="18"/>
      <c r="T342" s="18"/>
      <c r="U342" s="18"/>
      <c r="V342" s="18"/>
      <c r="W342" s="18"/>
      <c r="X342" s="18"/>
      <c r="Y342" s="18"/>
      <c r="Z342" s="22"/>
      <c r="AA342" s="22"/>
      <c r="AB342" s="22"/>
      <c r="AC342" s="22"/>
      <c r="AD342" s="22"/>
      <c r="AE342" s="22"/>
      <c r="AF342" s="22"/>
      <c r="AG342" s="22"/>
      <c r="AH342" s="22"/>
      <c r="AI342" s="22"/>
    </row>
    <row r="343" spans="1:35" ht="12" customHeight="1">
      <c r="A343" s="22"/>
      <c r="B343" s="18"/>
      <c r="C343" s="18"/>
      <c r="D343" s="127"/>
      <c r="E343" s="66"/>
      <c r="F343" s="18"/>
      <c r="G343" s="18"/>
      <c r="H343" s="18"/>
      <c r="I343" s="18"/>
      <c r="J343" s="18"/>
      <c r="K343" s="148"/>
      <c r="L343" s="18"/>
      <c r="M343" s="18"/>
      <c r="N343" s="18"/>
      <c r="O343" s="18"/>
      <c r="P343" s="18"/>
      <c r="Q343" s="18"/>
      <c r="R343" s="18"/>
      <c r="S343" s="18"/>
      <c r="T343" s="18"/>
      <c r="U343" s="18"/>
      <c r="V343" s="18"/>
      <c r="W343" s="18"/>
      <c r="X343" s="18"/>
      <c r="Y343" s="18"/>
      <c r="Z343" s="22"/>
      <c r="AA343" s="22"/>
      <c r="AB343" s="22"/>
      <c r="AC343" s="22"/>
      <c r="AD343" s="22"/>
      <c r="AE343" s="22"/>
      <c r="AF343" s="22"/>
      <c r="AG343" s="22"/>
      <c r="AH343" s="22"/>
      <c r="AI343" s="22"/>
    </row>
    <row r="344" spans="1:35" ht="12" customHeight="1">
      <c r="A344" s="22"/>
      <c r="B344" s="18"/>
      <c r="C344" s="18"/>
      <c r="D344" s="127"/>
      <c r="E344" s="66"/>
      <c r="F344" s="18"/>
      <c r="G344" s="18"/>
      <c r="H344" s="18"/>
      <c r="I344" s="18"/>
      <c r="J344" s="18"/>
      <c r="K344" s="148"/>
      <c r="L344" s="18"/>
      <c r="M344" s="18"/>
      <c r="N344" s="18"/>
      <c r="O344" s="18"/>
      <c r="P344" s="18"/>
      <c r="Q344" s="18"/>
      <c r="R344" s="18"/>
      <c r="S344" s="18"/>
      <c r="T344" s="18"/>
      <c r="U344" s="18"/>
      <c r="V344" s="18"/>
      <c r="W344" s="18"/>
      <c r="X344" s="18"/>
      <c r="Y344" s="18"/>
      <c r="Z344" s="22"/>
      <c r="AA344" s="22"/>
      <c r="AB344" s="22"/>
      <c r="AC344" s="22"/>
      <c r="AD344" s="22"/>
      <c r="AE344" s="22"/>
      <c r="AF344" s="22"/>
      <c r="AG344" s="22"/>
      <c r="AH344" s="22"/>
      <c r="AI344" s="22"/>
    </row>
    <row r="345" spans="1:35" ht="12" customHeight="1">
      <c r="A345" s="22"/>
      <c r="B345" s="18"/>
      <c r="C345" s="18"/>
      <c r="D345" s="127"/>
      <c r="E345" s="66"/>
      <c r="F345" s="18"/>
      <c r="G345" s="18"/>
      <c r="H345" s="18"/>
      <c r="I345" s="18"/>
      <c r="J345" s="18"/>
      <c r="K345" s="148"/>
      <c r="L345" s="18"/>
      <c r="M345" s="18"/>
      <c r="N345" s="18"/>
      <c r="O345" s="18"/>
      <c r="P345" s="18"/>
      <c r="Q345" s="18"/>
      <c r="R345" s="18"/>
      <c r="S345" s="18"/>
      <c r="T345" s="18"/>
      <c r="U345" s="18"/>
      <c r="V345" s="18"/>
      <c r="W345" s="18"/>
      <c r="X345" s="18"/>
      <c r="Y345" s="18"/>
      <c r="Z345" s="22"/>
      <c r="AA345" s="22"/>
      <c r="AB345" s="22"/>
      <c r="AC345" s="22"/>
      <c r="AD345" s="22"/>
      <c r="AE345" s="22"/>
      <c r="AF345" s="22"/>
      <c r="AG345" s="22"/>
      <c r="AH345" s="22"/>
      <c r="AI345" s="22"/>
    </row>
    <row r="346" spans="1:35" ht="12" customHeight="1">
      <c r="A346" s="22"/>
      <c r="B346" s="18"/>
      <c r="C346" s="18"/>
      <c r="D346" s="127"/>
      <c r="E346" s="66"/>
      <c r="F346" s="18"/>
      <c r="G346" s="18"/>
      <c r="H346" s="18"/>
      <c r="I346" s="18"/>
      <c r="J346" s="18"/>
      <c r="K346" s="148"/>
      <c r="L346" s="18"/>
      <c r="M346" s="18"/>
      <c r="N346" s="18"/>
      <c r="O346" s="18"/>
      <c r="P346" s="18"/>
      <c r="Q346" s="18"/>
      <c r="R346" s="18"/>
      <c r="S346" s="18"/>
      <c r="T346" s="18"/>
      <c r="U346" s="18"/>
      <c r="V346" s="18"/>
      <c r="W346" s="18"/>
      <c r="X346" s="18"/>
      <c r="Y346" s="18"/>
      <c r="Z346" s="22"/>
      <c r="AA346" s="22"/>
      <c r="AB346" s="22"/>
      <c r="AC346" s="22"/>
      <c r="AD346" s="22"/>
      <c r="AE346" s="22"/>
      <c r="AF346" s="22"/>
      <c r="AG346" s="22"/>
      <c r="AH346" s="22"/>
      <c r="AI346" s="22"/>
    </row>
    <row r="347" spans="1:35" ht="12" customHeight="1">
      <c r="A347" s="22"/>
      <c r="B347" s="18"/>
      <c r="C347" s="18"/>
      <c r="D347" s="127"/>
      <c r="E347" s="66"/>
      <c r="F347" s="18"/>
      <c r="G347" s="18"/>
      <c r="H347" s="18"/>
      <c r="I347" s="18"/>
      <c r="J347" s="18"/>
      <c r="K347" s="148"/>
      <c r="L347" s="18"/>
      <c r="M347" s="18"/>
      <c r="N347" s="18"/>
      <c r="O347" s="18"/>
      <c r="P347" s="18"/>
      <c r="Q347" s="18"/>
      <c r="R347" s="18"/>
      <c r="S347" s="18"/>
      <c r="T347" s="18"/>
      <c r="U347" s="18"/>
      <c r="V347" s="18"/>
      <c r="W347" s="18"/>
      <c r="X347" s="18"/>
      <c r="Y347" s="18"/>
      <c r="Z347" s="22"/>
      <c r="AA347" s="22"/>
      <c r="AB347" s="22"/>
      <c r="AC347" s="22"/>
      <c r="AD347" s="22"/>
      <c r="AE347" s="22"/>
      <c r="AF347" s="22"/>
      <c r="AG347" s="22"/>
      <c r="AH347" s="22"/>
      <c r="AI347" s="22"/>
    </row>
    <row r="348" spans="1:35" ht="12" customHeight="1">
      <c r="A348" s="22"/>
      <c r="B348" s="18"/>
      <c r="C348" s="18"/>
      <c r="D348" s="127"/>
      <c r="E348" s="66"/>
      <c r="F348" s="18"/>
      <c r="G348" s="18"/>
      <c r="H348" s="18"/>
      <c r="I348" s="18"/>
      <c r="J348" s="18"/>
      <c r="K348" s="148"/>
      <c r="L348" s="18"/>
      <c r="M348" s="18"/>
      <c r="N348" s="18"/>
      <c r="O348" s="18"/>
      <c r="P348" s="18"/>
      <c r="Q348" s="18"/>
      <c r="R348" s="18"/>
      <c r="S348" s="18"/>
      <c r="T348" s="18"/>
      <c r="U348" s="18"/>
      <c r="V348" s="18"/>
      <c r="W348" s="18"/>
      <c r="X348" s="18"/>
      <c r="Y348" s="18"/>
      <c r="Z348" s="22"/>
      <c r="AA348" s="22"/>
      <c r="AB348" s="22"/>
      <c r="AC348" s="22"/>
      <c r="AD348" s="22"/>
      <c r="AE348" s="22"/>
      <c r="AF348" s="22"/>
      <c r="AG348" s="22"/>
      <c r="AH348" s="22"/>
      <c r="AI348" s="22"/>
    </row>
    <row r="349" spans="1:35" ht="12" customHeight="1">
      <c r="A349" s="22"/>
      <c r="B349" s="18"/>
      <c r="C349" s="18"/>
      <c r="D349" s="127"/>
      <c r="E349" s="66"/>
      <c r="F349" s="18"/>
      <c r="G349" s="18"/>
      <c r="H349" s="18"/>
      <c r="I349" s="18"/>
      <c r="J349" s="18"/>
      <c r="K349" s="148"/>
      <c r="L349" s="18"/>
      <c r="M349" s="18"/>
      <c r="N349" s="18"/>
      <c r="O349" s="18"/>
      <c r="P349" s="18"/>
      <c r="Q349" s="18"/>
      <c r="R349" s="18"/>
      <c r="S349" s="18"/>
      <c r="T349" s="18"/>
      <c r="U349" s="18"/>
      <c r="V349" s="18"/>
      <c r="W349" s="18"/>
      <c r="X349" s="18"/>
      <c r="Y349" s="18"/>
      <c r="Z349" s="22"/>
      <c r="AA349" s="22"/>
      <c r="AB349" s="22"/>
      <c r="AC349" s="22"/>
      <c r="AD349" s="22"/>
      <c r="AE349" s="22"/>
      <c r="AF349" s="22"/>
      <c r="AG349" s="22"/>
      <c r="AH349" s="22"/>
      <c r="AI349" s="22"/>
    </row>
    <row r="350" spans="1:35" ht="12" customHeight="1">
      <c r="A350" s="22"/>
      <c r="B350" s="18"/>
      <c r="C350" s="18"/>
      <c r="D350" s="127"/>
      <c r="E350" s="66"/>
      <c r="F350" s="18"/>
      <c r="G350" s="18"/>
      <c r="H350" s="18"/>
      <c r="I350" s="18"/>
      <c r="J350" s="18"/>
      <c r="K350" s="148"/>
      <c r="L350" s="18"/>
      <c r="M350" s="18"/>
      <c r="N350" s="18"/>
      <c r="O350" s="18"/>
      <c r="P350" s="18"/>
      <c r="Q350" s="18"/>
      <c r="R350" s="18"/>
      <c r="S350" s="18"/>
      <c r="T350" s="18"/>
      <c r="U350" s="18"/>
      <c r="V350" s="18"/>
      <c r="W350" s="18"/>
      <c r="X350" s="18"/>
      <c r="Y350" s="18"/>
      <c r="Z350" s="22"/>
      <c r="AA350" s="22"/>
      <c r="AB350" s="22"/>
      <c r="AC350" s="22"/>
      <c r="AD350" s="22"/>
      <c r="AE350" s="22"/>
      <c r="AF350" s="22"/>
      <c r="AG350" s="22"/>
      <c r="AH350" s="22"/>
      <c r="AI350" s="22"/>
    </row>
    <row r="351" spans="1:35" ht="12" customHeight="1">
      <c r="A351" s="22"/>
      <c r="B351" s="18"/>
      <c r="C351" s="18"/>
      <c r="D351" s="127"/>
      <c r="E351" s="66"/>
      <c r="F351" s="18"/>
      <c r="G351" s="18"/>
      <c r="H351" s="18"/>
      <c r="I351" s="18"/>
      <c r="J351" s="18"/>
      <c r="K351" s="148"/>
      <c r="L351" s="18"/>
      <c r="M351" s="18"/>
      <c r="N351" s="18"/>
      <c r="O351" s="18"/>
      <c r="P351" s="18"/>
      <c r="Q351" s="18"/>
      <c r="R351" s="18"/>
      <c r="S351" s="18"/>
      <c r="T351" s="18"/>
      <c r="U351" s="18"/>
      <c r="V351" s="18"/>
      <c r="W351" s="18"/>
      <c r="X351" s="18"/>
      <c r="Y351" s="18"/>
      <c r="Z351" s="22"/>
      <c r="AA351" s="22"/>
      <c r="AB351" s="22"/>
      <c r="AC351" s="22"/>
      <c r="AD351" s="22"/>
      <c r="AE351" s="22"/>
      <c r="AF351" s="22"/>
      <c r="AG351" s="22"/>
      <c r="AH351" s="22"/>
      <c r="AI351" s="22"/>
    </row>
    <row r="352" spans="1:35" ht="12" customHeight="1">
      <c r="A352" s="22"/>
      <c r="B352" s="18"/>
      <c r="C352" s="18"/>
      <c r="D352" s="127"/>
      <c r="E352" s="66"/>
      <c r="F352" s="18"/>
      <c r="G352" s="18"/>
      <c r="H352" s="18"/>
      <c r="I352" s="18"/>
      <c r="J352" s="18"/>
      <c r="K352" s="148"/>
      <c r="L352" s="18"/>
      <c r="M352" s="18"/>
      <c r="N352" s="18"/>
      <c r="O352" s="18"/>
      <c r="P352" s="18"/>
      <c r="Q352" s="18"/>
      <c r="R352" s="18"/>
      <c r="S352" s="18"/>
      <c r="T352" s="18"/>
      <c r="U352" s="18"/>
      <c r="V352" s="18"/>
      <c r="W352" s="18"/>
      <c r="X352" s="18"/>
      <c r="Y352" s="18"/>
      <c r="Z352" s="22"/>
      <c r="AA352" s="22"/>
      <c r="AB352" s="22"/>
      <c r="AC352" s="22"/>
      <c r="AD352" s="22"/>
      <c r="AE352" s="22"/>
      <c r="AF352" s="22"/>
      <c r="AG352" s="22"/>
      <c r="AH352" s="22"/>
      <c r="AI352" s="22"/>
    </row>
    <row r="353" spans="1:35" ht="12" customHeight="1">
      <c r="A353" s="22"/>
      <c r="B353" s="18"/>
      <c r="C353" s="18"/>
      <c r="D353" s="127"/>
      <c r="E353" s="66"/>
      <c r="F353" s="18"/>
      <c r="G353" s="18"/>
      <c r="H353" s="18"/>
      <c r="I353" s="18"/>
      <c r="J353" s="18"/>
      <c r="K353" s="148"/>
      <c r="L353" s="18"/>
      <c r="M353" s="18"/>
      <c r="N353" s="18"/>
      <c r="O353" s="18"/>
      <c r="P353" s="18"/>
      <c r="Q353" s="18"/>
      <c r="R353" s="18"/>
      <c r="S353" s="18"/>
      <c r="T353" s="18"/>
      <c r="U353" s="18"/>
      <c r="V353" s="18"/>
      <c r="W353" s="18"/>
      <c r="X353" s="18"/>
      <c r="Y353" s="18"/>
      <c r="Z353" s="22"/>
      <c r="AA353" s="22"/>
      <c r="AB353" s="22"/>
      <c r="AC353" s="22"/>
      <c r="AD353" s="22"/>
      <c r="AE353" s="22"/>
      <c r="AF353" s="22"/>
      <c r="AG353" s="22"/>
      <c r="AH353" s="22"/>
      <c r="AI353" s="22"/>
    </row>
    <row r="354" spans="1:35" ht="12" customHeight="1">
      <c r="A354" s="22"/>
      <c r="B354" s="18"/>
      <c r="C354" s="18"/>
      <c r="D354" s="127"/>
      <c r="E354" s="66"/>
      <c r="F354" s="18"/>
      <c r="G354" s="18"/>
      <c r="H354" s="18"/>
      <c r="I354" s="18"/>
      <c r="J354" s="18"/>
      <c r="K354" s="148"/>
      <c r="L354" s="18"/>
      <c r="M354" s="18"/>
      <c r="N354" s="18"/>
      <c r="O354" s="18"/>
      <c r="P354" s="18"/>
      <c r="Q354" s="18"/>
      <c r="R354" s="18"/>
      <c r="S354" s="18"/>
      <c r="T354" s="18"/>
      <c r="U354" s="18"/>
      <c r="V354" s="18"/>
      <c r="W354" s="18"/>
      <c r="X354" s="18"/>
      <c r="Y354" s="18"/>
      <c r="Z354" s="22"/>
      <c r="AA354" s="22"/>
      <c r="AB354" s="22"/>
      <c r="AC354" s="22"/>
      <c r="AD354" s="22"/>
      <c r="AE354" s="22"/>
      <c r="AF354" s="22"/>
      <c r="AG354" s="22"/>
      <c r="AH354" s="22"/>
      <c r="AI354" s="22"/>
    </row>
    <row r="355" spans="1:35" ht="12" customHeight="1">
      <c r="A355" s="22"/>
      <c r="B355" s="18"/>
      <c r="C355" s="18"/>
      <c r="D355" s="127"/>
      <c r="E355" s="66"/>
      <c r="F355" s="18"/>
      <c r="G355" s="18"/>
      <c r="H355" s="18"/>
      <c r="I355" s="18"/>
      <c r="J355" s="18"/>
      <c r="K355" s="148"/>
      <c r="L355" s="18"/>
      <c r="M355" s="18"/>
      <c r="N355" s="18"/>
      <c r="O355" s="18"/>
      <c r="P355" s="18"/>
      <c r="Q355" s="18"/>
      <c r="R355" s="18"/>
      <c r="S355" s="18"/>
      <c r="T355" s="18"/>
      <c r="U355" s="18"/>
      <c r="V355" s="18"/>
      <c r="W355" s="18"/>
      <c r="X355" s="18"/>
      <c r="Y355" s="18"/>
      <c r="Z355" s="22"/>
      <c r="AA355" s="22"/>
      <c r="AB355" s="22"/>
      <c r="AC355" s="22"/>
      <c r="AD355" s="22"/>
      <c r="AE355" s="22"/>
      <c r="AF355" s="22"/>
      <c r="AG355" s="22"/>
      <c r="AH355" s="22"/>
      <c r="AI355" s="22"/>
    </row>
    <row r="356" spans="1:35" ht="12" customHeight="1">
      <c r="A356" s="22"/>
      <c r="B356" s="18"/>
      <c r="C356" s="18"/>
      <c r="D356" s="127"/>
      <c r="E356" s="66"/>
      <c r="F356" s="18"/>
      <c r="G356" s="18"/>
      <c r="H356" s="18"/>
      <c r="I356" s="18"/>
      <c r="J356" s="18"/>
      <c r="K356" s="148"/>
      <c r="L356" s="18"/>
      <c r="M356" s="18"/>
      <c r="N356" s="18"/>
      <c r="O356" s="18"/>
      <c r="P356" s="18"/>
      <c r="Q356" s="18"/>
      <c r="R356" s="18"/>
      <c r="S356" s="18"/>
      <c r="T356" s="18"/>
      <c r="U356" s="18"/>
      <c r="V356" s="18"/>
      <c r="W356" s="18"/>
      <c r="X356" s="18"/>
      <c r="Y356" s="18"/>
      <c r="Z356" s="22"/>
      <c r="AA356" s="22"/>
      <c r="AB356" s="22"/>
      <c r="AC356" s="22"/>
      <c r="AD356" s="22"/>
      <c r="AE356" s="22"/>
      <c r="AF356" s="22"/>
      <c r="AG356" s="22"/>
      <c r="AH356" s="22"/>
      <c r="AI356" s="22"/>
    </row>
    <row r="357" spans="1:35" ht="12" customHeight="1">
      <c r="A357" s="22"/>
      <c r="B357" s="18"/>
      <c r="C357" s="18"/>
      <c r="D357" s="127"/>
      <c r="E357" s="66"/>
      <c r="F357" s="18"/>
      <c r="G357" s="18"/>
      <c r="H357" s="18"/>
      <c r="I357" s="18"/>
      <c r="J357" s="18"/>
      <c r="K357" s="148"/>
      <c r="L357" s="18"/>
      <c r="M357" s="18"/>
      <c r="N357" s="18"/>
      <c r="O357" s="18"/>
      <c r="P357" s="18"/>
      <c r="Q357" s="18"/>
      <c r="R357" s="18"/>
      <c r="S357" s="18"/>
      <c r="T357" s="18"/>
      <c r="U357" s="18"/>
      <c r="V357" s="18"/>
      <c r="W357" s="18"/>
      <c r="X357" s="18"/>
      <c r="Y357" s="18"/>
      <c r="Z357" s="22"/>
      <c r="AA357" s="22"/>
      <c r="AB357" s="22"/>
      <c r="AC357" s="22"/>
      <c r="AD357" s="22"/>
      <c r="AE357" s="22"/>
      <c r="AF357" s="22"/>
      <c r="AG357" s="22"/>
      <c r="AH357" s="22"/>
      <c r="AI357" s="22"/>
    </row>
    <row r="358" spans="1:35" ht="12" customHeight="1">
      <c r="A358" s="22"/>
      <c r="B358" s="18"/>
      <c r="C358" s="18"/>
      <c r="D358" s="127"/>
      <c r="E358" s="66"/>
      <c r="F358" s="18"/>
      <c r="G358" s="18"/>
      <c r="H358" s="18"/>
      <c r="I358" s="18"/>
      <c r="J358" s="18"/>
      <c r="K358" s="148"/>
      <c r="L358" s="18"/>
      <c r="M358" s="18"/>
      <c r="N358" s="18"/>
      <c r="O358" s="18"/>
      <c r="P358" s="18"/>
      <c r="Q358" s="18"/>
      <c r="R358" s="18"/>
      <c r="S358" s="18"/>
      <c r="T358" s="18"/>
      <c r="U358" s="18"/>
      <c r="V358" s="18"/>
      <c r="W358" s="18"/>
      <c r="X358" s="18"/>
      <c r="Y358" s="18"/>
      <c r="Z358" s="22"/>
      <c r="AA358" s="22"/>
      <c r="AB358" s="22"/>
      <c r="AC358" s="22"/>
      <c r="AD358" s="22"/>
      <c r="AE358" s="22"/>
      <c r="AF358" s="22"/>
      <c r="AG358" s="22"/>
      <c r="AH358" s="22"/>
      <c r="AI358" s="22"/>
    </row>
    <row r="359" spans="1:35" ht="12" customHeight="1">
      <c r="A359" s="22"/>
      <c r="B359" s="18"/>
      <c r="C359" s="18"/>
      <c r="D359" s="127"/>
      <c r="E359" s="66"/>
      <c r="F359" s="18"/>
      <c r="G359" s="18"/>
      <c r="H359" s="18"/>
      <c r="I359" s="18"/>
      <c r="J359" s="18"/>
      <c r="K359" s="148"/>
      <c r="L359" s="18"/>
      <c r="M359" s="18"/>
      <c r="N359" s="18"/>
      <c r="O359" s="18"/>
      <c r="P359" s="18"/>
      <c r="Q359" s="18"/>
      <c r="R359" s="18"/>
      <c r="S359" s="18"/>
      <c r="T359" s="18"/>
      <c r="U359" s="18"/>
      <c r="V359" s="18"/>
      <c r="W359" s="18"/>
      <c r="X359" s="18"/>
      <c r="Y359" s="18"/>
      <c r="Z359" s="22"/>
      <c r="AA359" s="22"/>
      <c r="AB359" s="22"/>
      <c r="AC359" s="22"/>
      <c r="AD359" s="22"/>
      <c r="AE359" s="22"/>
      <c r="AF359" s="22"/>
      <c r="AG359" s="22"/>
      <c r="AH359" s="22"/>
      <c r="AI359" s="22"/>
    </row>
    <row r="360" spans="1:35" ht="12" customHeight="1">
      <c r="A360" s="22"/>
      <c r="B360" s="18"/>
      <c r="C360" s="18"/>
      <c r="D360" s="127"/>
      <c r="E360" s="66"/>
      <c r="F360" s="18"/>
      <c r="G360" s="18"/>
      <c r="H360" s="18"/>
      <c r="I360" s="18"/>
      <c r="J360" s="18"/>
      <c r="K360" s="148"/>
      <c r="L360" s="18"/>
      <c r="M360" s="18"/>
      <c r="N360" s="18"/>
      <c r="O360" s="18"/>
      <c r="P360" s="18"/>
      <c r="Q360" s="18"/>
      <c r="R360" s="18"/>
      <c r="S360" s="18"/>
      <c r="T360" s="18"/>
      <c r="U360" s="18"/>
      <c r="V360" s="18"/>
      <c r="W360" s="18"/>
      <c r="X360" s="18"/>
      <c r="Y360" s="18"/>
      <c r="Z360" s="22"/>
      <c r="AA360" s="22"/>
      <c r="AB360" s="22"/>
      <c r="AC360" s="22"/>
      <c r="AD360" s="22"/>
      <c r="AE360" s="22"/>
      <c r="AF360" s="22"/>
      <c r="AG360" s="22"/>
      <c r="AH360" s="22"/>
      <c r="AI360" s="22"/>
    </row>
    <row r="361" spans="1:35" ht="12" customHeight="1">
      <c r="A361" s="22"/>
      <c r="B361" s="18"/>
      <c r="C361" s="18"/>
      <c r="D361" s="127"/>
      <c r="E361" s="66"/>
      <c r="F361" s="18"/>
      <c r="G361" s="18"/>
      <c r="H361" s="18"/>
      <c r="I361" s="18"/>
      <c r="J361" s="18"/>
      <c r="K361" s="148"/>
      <c r="L361" s="18"/>
      <c r="M361" s="18"/>
      <c r="N361" s="18"/>
      <c r="O361" s="18"/>
      <c r="P361" s="18"/>
      <c r="Q361" s="18"/>
      <c r="R361" s="18"/>
      <c r="S361" s="18"/>
      <c r="T361" s="18"/>
      <c r="U361" s="18"/>
      <c r="V361" s="18"/>
      <c r="W361" s="18"/>
      <c r="X361" s="18"/>
      <c r="Y361" s="18"/>
      <c r="Z361" s="22"/>
      <c r="AA361" s="22"/>
      <c r="AB361" s="22"/>
      <c r="AC361" s="22"/>
      <c r="AD361" s="22"/>
      <c r="AE361" s="22"/>
      <c r="AF361" s="22"/>
      <c r="AG361" s="22"/>
      <c r="AH361" s="22"/>
      <c r="AI361" s="22"/>
    </row>
    <row r="362" spans="1:35" ht="12" customHeight="1">
      <c r="A362" s="22"/>
      <c r="B362" s="18"/>
      <c r="C362" s="18"/>
      <c r="D362" s="127"/>
      <c r="E362" s="66"/>
      <c r="F362" s="18"/>
      <c r="G362" s="18"/>
      <c r="H362" s="18"/>
      <c r="I362" s="18"/>
      <c r="J362" s="18"/>
      <c r="K362" s="148"/>
      <c r="L362" s="18"/>
      <c r="M362" s="18"/>
      <c r="N362" s="18"/>
      <c r="O362" s="18"/>
      <c r="P362" s="18"/>
      <c r="Q362" s="18"/>
      <c r="R362" s="18"/>
      <c r="S362" s="18"/>
      <c r="T362" s="18"/>
      <c r="U362" s="18"/>
      <c r="V362" s="18"/>
      <c r="W362" s="18"/>
      <c r="X362" s="18"/>
      <c r="Y362" s="18"/>
      <c r="Z362" s="22"/>
      <c r="AA362" s="22"/>
      <c r="AB362" s="22"/>
      <c r="AC362" s="22"/>
      <c r="AD362" s="22"/>
      <c r="AE362" s="22"/>
      <c r="AF362" s="22"/>
      <c r="AG362" s="22"/>
      <c r="AH362" s="22"/>
      <c r="AI362" s="22"/>
    </row>
    <row r="363" spans="1:35" ht="12" customHeight="1">
      <c r="A363" s="22"/>
      <c r="B363" s="18"/>
      <c r="C363" s="18"/>
      <c r="D363" s="127"/>
      <c r="E363" s="66"/>
      <c r="F363" s="18"/>
      <c r="G363" s="18"/>
      <c r="H363" s="18"/>
      <c r="I363" s="18"/>
      <c r="J363" s="18"/>
      <c r="K363" s="148"/>
      <c r="L363" s="18"/>
      <c r="M363" s="18"/>
      <c r="N363" s="18"/>
      <c r="O363" s="18"/>
      <c r="P363" s="18"/>
      <c r="Q363" s="18"/>
      <c r="R363" s="18"/>
      <c r="S363" s="18"/>
      <c r="T363" s="18"/>
      <c r="U363" s="18"/>
      <c r="V363" s="18"/>
      <c r="W363" s="18"/>
      <c r="X363" s="18"/>
      <c r="Y363" s="18"/>
      <c r="Z363" s="22"/>
      <c r="AA363" s="22"/>
      <c r="AB363" s="22"/>
      <c r="AC363" s="22"/>
      <c r="AD363" s="22"/>
      <c r="AE363" s="22"/>
      <c r="AF363" s="22"/>
      <c r="AG363" s="22"/>
      <c r="AH363" s="22"/>
      <c r="AI363" s="22"/>
    </row>
    <row r="364" spans="1:35" ht="12" customHeight="1">
      <c r="A364" s="22"/>
      <c r="B364" s="18"/>
      <c r="C364" s="18"/>
      <c r="D364" s="127"/>
      <c r="E364" s="66"/>
      <c r="F364" s="18"/>
      <c r="G364" s="18"/>
      <c r="H364" s="18"/>
      <c r="I364" s="18"/>
      <c r="J364" s="18"/>
      <c r="K364" s="148"/>
      <c r="L364" s="18"/>
      <c r="M364" s="18"/>
      <c r="N364" s="18"/>
      <c r="O364" s="18"/>
      <c r="P364" s="18"/>
      <c r="Q364" s="18"/>
      <c r="R364" s="18"/>
      <c r="S364" s="18"/>
      <c r="T364" s="18"/>
      <c r="U364" s="18"/>
      <c r="V364" s="18"/>
      <c r="W364" s="18"/>
      <c r="X364" s="18"/>
      <c r="Y364" s="18"/>
      <c r="Z364" s="22"/>
      <c r="AA364" s="22"/>
      <c r="AB364" s="22"/>
      <c r="AC364" s="22"/>
      <c r="AD364" s="22"/>
      <c r="AE364" s="22"/>
      <c r="AF364" s="22"/>
      <c r="AG364" s="22"/>
      <c r="AH364" s="22"/>
      <c r="AI364" s="22"/>
    </row>
    <row r="365" spans="1:35" ht="12" customHeight="1">
      <c r="A365" s="22"/>
      <c r="B365" s="18"/>
      <c r="C365" s="18"/>
      <c r="D365" s="127"/>
      <c r="E365" s="66"/>
      <c r="F365" s="18"/>
      <c r="G365" s="18"/>
      <c r="H365" s="18"/>
      <c r="I365" s="18"/>
      <c r="J365" s="18"/>
      <c r="K365" s="148"/>
      <c r="L365" s="18"/>
      <c r="M365" s="18"/>
      <c r="N365" s="18"/>
      <c r="O365" s="18"/>
      <c r="P365" s="18"/>
      <c r="Q365" s="18"/>
      <c r="R365" s="18"/>
      <c r="S365" s="18"/>
      <c r="T365" s="18"/>
      <c r="U365" s="18"/>
      <c r="V365" s="18"/>
      <c r="W365" s="18"/>
      <c r="X365" s="18"/>
      <c r="Y365" s="18"/>
      <c r="Z365" s="22"/>
      <c r="AA365" s="22"/>
      <c r="AB365" s="22"/>
      <c r="AC365" s="22"/>
      <c r="AD365" s="22"/>
      <c r="AE365" s="22"/>
      <c r="AF365" s="22"/>
      <c r="AG365" s="22"/>
      <c r="AH365" s="22"/>
      <c r="AI365" s="22"/>
    </row>
    <row r="366" spans="1:35" ht="12" customHeight="1">
      <c r="A366" s="22"/>
      <c r="B366" s="18"/>
      <c r="C366" s="18"/>
      <c r="D366" s="127"/>
      <c r="E366" s="66"/>
      <c r="F366" s="18"/>
      <c r="G366" s="18"/>
      <c r="H366" s="18"/>
      <c r="I366" s="18"/>
      <c r="J366" s="18"/>
      <c r="K366" s="148"/>
      <c r="L366" s="18"/>
      <c r="M366" s="18"/>
      <c r="N366" s="18"/>
      <c r="O366" s="18"/>
      <c r="P366" s="18"/>
      <c r="Q366" s="18"/>
      <c r="R366" s="18"/>
      <c r="S366" s="18"/>
      <c r="T366" s="18"/>
      <c r="U366" s="18"/>
      <c r="V366" s="18"/>
      <c r="W366" s="18"/>
      <c r="X366" s="18"/>
      <c r="Y366" s="18"/>
      <c r="Z366" s="22"/>
      <c r="AA366" s="22"/>
      <c r="AB366" s="22"/>
      <c r="AC366" s="22"/>
      <c r="AD366" s="22"/>
      <c r="AE366" s="22"/>
      <c r="AF366" s="22"/>
      <c r="AG366" s="22"/>
      <c r="AH366" s="22"/>
      <c r="AI366" s="22"/>
    </row>
    <row r="367" spans="1:35" ht="12" customHeight="1">
      <c r="A367" s="22"/>
      <c r="B367" s="18"/>
      <c r="C367" s="18"/>
      <c r="D367" s="127"/>
      <c r="E367" s="66"/>
      <c r="F367" s="18"/>
      <c r="G367" s="18"/>
      <c r="H367" s="18"/>
      <c r="I367" s="18"/>
      <c r="J367" s="18"/>
      <c r="K367" s="148"/>
      <c r="L367" s="18"/>
      <c r="M367" s="18"/>
      <c r="N367" s="18"/>
      <c r="O367" s="18"/>
      <c r="P367" s="18"/>
      <c r="Q367" s="18"/>
      <c r="R367" s="18"/>
      <c r="S367" s="18"/>
      <c r="T367" s="18"/>
      <c r="U367" s="18"/>
      <c r="V367" s="18"/>
      <c r="W367" s="18"/>
      <c r="X367" s="18"/>
      <c r="Y367" s="18"/>
      <c r="Z367" s="22"/>
      <c r="AA367" s="22"/>
      <c r="AB367" s="22"/>
      <c r="AC367" s="22"/>
      <c r="AD367" s="22"/>
      <c r="AE367" s="22"/>
      <c r="AF367" s="22"/>
      <c r="AG367" s="22"/>
      <c r="AH367" s="22"/>
      <c r="AI367" s="22"/>
    </row>
    <row r="368" spans="1:35" ht="12.75" customHeight="1">
      <c r="A368" s="22"/>
      <c r="B368" s="22"/>
      <c r="C368" s="22"/>
      <c r="D368" s="134"/>
      <c r="E368" s="63"/>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row>
    <row r="369" spans="1:35" ht="12.75" customHeight="1">
      <c r="A369" s="22"/>
      <c r="B369" s="22"/>
      <c r="C369" s="22"/>
      <c r="D369" s="134"/>
      <c r="E369" s="63"/>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row>
    <row r="370" spans="1:35" ht="12.75" customHeight="1">
      <c r="A370" s="22"/>
      <c r="B370" s="22"/>
      <c r="C370" s="22"/>
      <c r="D370" s="134"/>
      <c r="E370" s="63"/>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row>
    <row r="371" spans="1:35" ht="12.75" customHeight="1">
      <c r="A371" s="22"/>
      <c r="B371" s="22"/>
      <c r="C371" s="22"/>
      <c r="D371" s="134"/>
      <c r="E371" s="63"/>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row>
    <row r="372" spans="1:35" ht="12.75" customHeight="1">
      <c r="A372" s="22"/>
      <c r="B372" s="22"/>
      <c r="C372" s="22"/>
      <c r="D372" s="134"/>
      <c r="E372" s="63"/>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row>
    <row r="373" spans="1:35" ht="12.75" customHeight="1">
      <c r="A373" s="22"/>
      <c r="B373" s="22"/>
      <c r="C373" s="22"/>
      <c r="D373" s="134"/>
      <c r="E373" s="63"/>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row>
    <row r="374" spans="1:35" ht="12.75" customHeight="1">
      <c r="A374" s="22"/>
      <c r="B374" s="22"/>
      <c r="C374" s="22"/>
      <c r="D374" s="134"/>
      <c r="E374" s="63"/>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row>
    <row r="375" spans="1:35" ht="12.75" customHeight="1">
      <c r="A375" s="22"/>
      <c r="B375" s="22"/>
      <c r="C375" s="22"/>
      <c r="D375" s="134"/>
      <c r="E375" s="63"/>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row>
    <row r="376" spans="1:35" ht="12.75" customHeight="1">
      <c r="A376" s="22"/>
      <c r="B376" s="22"/>
      <c r="C376" s="22"/>
      <c r="D376" s="134"/>
      <c r="E376" s="63"/>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row>
    <row r="377" spans="1:35" ht="12.75" customHeight="1">
      <c r="A377" s="22"/>
      <c r="B377" s="22"/>
      <c r="C377" s="22"/>
      <c r="D377" s="134"/>
      <c r="E377" s="63"/>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row>
    <row r="378" spans="1:35" ht="12.75" customHeight="1">
      <c r="A378" s="22"/>
      <c r="B378" s="22"/>
      <c r="C378" s="22"/>
      <c r="D378" s="134"/>
      <c r="E378" s="63"/>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row>
    <row r="379" spans="1:35" ht="12.75" customHeight="1">
      <c r="A379" s="22"/>
      <c r="B379" s="22"/>
      <c r="C379" s="22"/>
      <c r="D379" s="134"/>
      <c r="E379" s="63"/>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row>
    <row r="380" spans="1:35" ht="12.75" customHeight="1">
      <c r="A380" s="22"/>
      <c r="B380" s="22"/>
      <c r="C380" s="22"/>
      <c r="D380" s="134"/>
      <c r="E380" s="63"/>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row>
    <row r="381" spans="1:35" ht="12.75" customHeight="1">
      <c r="A381" s="22"/>
      <c r="B381" s="22"/>
      <c r="C381" s="22"/>
      <c r="D381" s="134"/>
      <c r="E381" s="63"/>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row>
    <row r="382" spans="1:35" ht="12.75" customHeight="1">
      <c r="A382" s="22"/>
      <c r="B382" s="22"/>
      <c r="C382" s="22"/>
      <c r="D382" s="134"/>
      <c r="E382" s="63"/>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row>
    <row r="383" spans="1:35" ht="12.75" customHeight="1">
      <c r="A383" s="22"/>
      <c r="B383" s="22"/>
      <c r="C383" s="22"/>
      <c r="D383" s="134"/>
      <c r="E383" s="63"/>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row>
    <row r="384" spans="1:35" ht="12.75" customHeight="1">
      <c r="A384" s="22"/>
      <c r="B384" s="22"/>
      <c r="C384" s="22"/>
      <c r="D384" s="134"/>
      <c r="E384" s="63"/>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row>
    <row r="385" spans="1:35" ht="12.75" customHeight="1">
      <c r="A385" s="22"/>
      <c r="B385" s="22"/>
      <c r="C385" s="22"/>
      <c r="D385" s="134"/>
      <c r="E385" s="63"/>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row>
    <row r="386" spans="1:35" ht="12.75" customHeight="1">
      <c r="A386" s="22"/>
      <c r="B386" s="22"/>
      <c r="C386" s="22"/>
      <c r="D386" s="134"/>
      <c r="E386" s="63"/>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row>
    <row r="387" spans="1:35" ht="12.75" customHeight="1">
      <c r="A387" s="22"/>
      <c r="B387" s="22"/>
      <c r="C387" s="22"/>
      <c r="D387" s="134"/>
      <c r="E387" s="63"/>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row>
    <row r="388" spans="1:35" ht="12.75" customHeight="1">
      <c r="A388" s="22"/>
      <c r="B388" s="22"/>
      <c r="C388" s="22"/>
      <c r="D388" s="134"/>
      <c r="E388" s="63"/>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row>
    <row r="389" spans="1:35" ht="12.75" customHeight="1">
      <c r="A389" s="22"/>
      <c r="B389" s="22"/>
      <c r="C389" s="22"/>
      <c r="D389" s="134"/>
      <c r="E389" s="63"/>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row>
    <row r="390" spans="1:35" ht="12.75" customHeight="1">
      <c r="A390" s="22"/>
      <c r="B390" s="22"/>
      <c r="C390" s="22"/>
      <c r="D390" s="134"/>
      <c r="E390" s="63"/>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row>
    <row r="391" spans="1:35" ht="12.75" customHeight="1">
      <c r="A391" s="22"/>
      <c r="B391" s="22"/>
      <c r="C391" s="22"/>
      <c r="D391" s="134"/>
      <c r="E391" s="63"/>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row>
    <row r="392" spans="1:35" ht="12.75" customHeight="1">
      <c r="A392" s="22"/>
      <c r="B392" s="22"/>
      <c r="C392" s="22"/>
      <c r="D392" s="134"/>
      <c r="E392" s="63"/>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row>
    <row r="393" spans="1:35" ht="12.75" customHeight="1">
      <c r="A393" s="22"/>
      <c r="B393" s="22"/>
      <c r="C393" s="22"/>
      <c r="D393" s="134"/>
      <c r="E393" s="63"/>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row>
    <row r="394" spans="1:35" ht="12.75" customHeight="1">
      <c r="A394" s="22"/>
      <c r="B394" s="22"/>
      <c r="C394" s="22"/>
      <c r="D394" s="134"/>
      <c r="E394" s="63"/>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row>
    <row r="395" spans="1:35" ht="12.75" customHeight="1">
      <c r="A395" s="22"/>
      <c r="B395" s="22"/>
      <c r="C395" s="22"/>
      <c r="D395" s="134"/>
      <c r="E395" s="63"/>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row>
    <row r="396" spans="1:35" ht="12.75" customHeight="1">
      <c r="A396" s="22"/>
      <c r="B396" s="22"/>
      <c r="C396" s="22"/>
      <c r="D396" s="134"/>
      <c r="E396" s="63"/>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row>
    <row r="397" spans="1:35" ht="12.75" customHeight="1">
      <c r="A397" s="22"/>
      <c r="B397" s="22"/>
      <c r="C397" s="22"/>
      <c r="D397" s="134"/>
      <c r="E397" s="63"/>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row>
    <row r="398" spans="1:35" ht="12.75" customHeight="1">
      <c r="A398" s="22"/>
      <c r="B398" s="22"/>
      <c r="C398" s="22"/>
      <c r="D398" s="134"/>
      <c r="E398" s="63"/>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row>
    <row r="399" spans="1:35" ht="12.75" customHeight="1">
      <c r="A399" s="22"/>
      <c r="B399" s="22"/>
      <c r="C399" s="22"/>
      <c r="D399" s="134"/>
      <c r="E399" s="63"/>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row>
    <row r="400" spans="1:35" ht="12.75" customHeight="1">
      <c r="A400" s="22"/>
      <c r="B400" s="22"/>
      <c r="C400" s="22"/>
      <c r="D400" s="134"/>
      <c r="E400" s="63"/>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row>
    <row r="401" spans="1:35" ht="12.75" customHeight="1">
      <c r="A401" s="22"/>
      <c r="B401" s="22"/>
      <c r="C401" s="22"/>
      <c r="D401" s="134"/>
      <c r="E401" s="63"/>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row>
    <row r="402" spans="1:35" ht="12.75" customHeight="1">
      <c r="A402" s="22"/>
      <c r="B402" s="22"/>
      <c r="C402" s="22"/>
      <c r="D402" s="134"/>
      <c r="E402" s="63"/>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row>
    <row r="403" spans="1:35" ht="12.75" customHeight="1">
      <c r="A403" s="22"/>
      <c r="B403" s="22"/>
      <c r="C403" s="22"/>
      <c r="D403" s="134"/>
      <c r="E403" s="63"/>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row>
    <row r="404" spans="1:35" ht="12.75" customHeight="1">
      <c r="A404" s="22"/>
      <c r="B404" s="22"/>
      <c r="C404" s="22"/>
      <c r="D404" s="134"/>
      <c r="E404" s="63"/>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row>
    <row r="405" spans="1:35" ht="12.75" customHeight="1">
      <c r="A405" s="22"/>
      <c r="B405" s="22"/>
      <c r="C405" s="22"/>
      <c r="D405" s="134"/>
      <c r="E405" s="63"/>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row>
    <row r="406" spans="1:35" ht="12.75" customHeight="1">
      <c r="A406" s="22"/>
      <c r="B406" s="22"/>
      <c r="C406" s="22"/>
      <c r="D406" s="134"/>
      <c r="E406" s="63"/>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row>
    <row r="407" spans="1:35" ht="12.75" customHeight="1">
      <c r="A407" s="22"/>
      <c r="B407" s="22"/>
      <c r="C407" s="22"/>
      <c r="D407" s="134"/>
      <c r="E407" s="63"/>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row>
    <row r="408" spans="1:35" ht="12.75" customHeight="1">
      <c r="A408" s="22"/>
      <c r="B408" s="22"/>
      <c r="C408" s="22"/>
      <c r="D408" s="134"/>
      <c r="E408" s="63"/>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row>
    <row r="409" spans="1:35" ht="12.75" customHeight="1">
      <c r="A409" s="22"/>
      <c r="B409" s="22"/>
      <c r="C409" s="22"/>
      <c r="D409" s="134"/>
      <c r="E409" s="63"/>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row>
    <row r="410" spans="1:35" ht="12.75" customHeight="1">
      <c r="A410" s="22"/>
      <c r="B410" s="22"/>
      <c r="C410" s="22"/>
      <c r="D410" s="134"/>
      <c r="E410" s="63"/>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row>
    <row r="411" spans="1:35" ht="12.75" customHeight="1">
      <c r="A411" s="22"/>
      <c r="B411" s="22"/>
      <c r="C411" s="22"/>
      <c r="D411" s="134"/>
      <c r="E411" s="63"/>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row>
    <row r="412" spans="1:35" ht="12.75" customHeight="1">
      <c r="A412" s="22"/>
      <c r="B412" s="22"/>
      <c r="C412" s="22"/>
      <c r="D412" s="134"/>
      <c r="E412" s="63"/>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row>
    <row r="413" spans="1:35" ht="12.75" customHeight="1">
      <c r="A413" s="22"/>
      <c r="B413" s="22"/>
      <c r="C413" s="22"/>
      <c r="D413" s="134"/>
      <c r="E413" s="63"/>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row>
    <row r="414" spans="1:35" ht="12.75" customHeight="1">
      <c r="A414" s="22"/>
      <c r="B414" s="22"/>
      <c r="C414" s="22"/>
      <c r="D414" s="134"/>
      <c r="E414" s="63"/>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row>
    <row r="415" spans="1:35" ht="12.75" customHeight="1">
      <c r="A415" s="22"/>
      <c r="B415" s="22"/>
      <c r="C415" s="22"/>
      <c r="D415" s="134"/>
      <c r="E415" s="63"/>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row>
    <row r="416" spans="1:35" ht="12.75" customHeight="1">
      <c r="A416" s="22"/>
      <c r="B416" s="22"/>
      <c r="C416" s="22"/>
      <c r="D416" s="134"/>
      <c r="E416" s="63"/>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row>
    <row r="417" spans="1:35" ht="12.75" customHeight="1">
      <c r="A417" s="22"/>
      <c r="B417" s="22"/>
      <c r="C417" s="22"/>
      <c r="D417" s="134"/>
      <c r="E417" s="63"/>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row>
    <row r="418" spans="1:35" ht="12.75" customHeight="1">
      <c r="A418" s="22"/>
      <c r="B418" s="22"/>
      <c r="C418" s="22"/>
      <c r="D418" s="134"/>
      <c r="E418" s="63"/>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row>
    <row r="419" spans="1:35" ht="12.75" customHeight="1">
      <c r="A419" s="22"/>
      <c r="B419" s="22"/>
      <c r="C419" s="22"/>
      <c r="D419" s="134"/>
      <c r="E419" s="63"/>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row>
    <row r="420" spans="1:35" ht="12.75" customHeight="1">
      <c r="A420" s="22"/>
      <c r="B420" s="22"/>
      <c r="C420" s="22"/>
      <c r="D420" s="134"/>
      <c r="E420" s="63"/>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row>
    <row r="421" spans="1:35" ht="12.75" customHeight="1">
      <c r="A421" s="22"/>
      <c r="B421" s="22"/>
      <c r="C421" s="22"/>
      <c r="D421" s="134"/>
      <c r="E421" s="63"/>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row>
    <row r="422" spans="1:35" ht="12.75" customHeight="1">
      <c r="A422" s="22"/>
      <c r="B422" s="22"/>
      <c r="C422" s="22"/>
      <c r="D422" s="134"/>
      <c r="E422" s="63"/>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row>
    <row r="423" spans="1:35" ht="12.75" customHeight="1">
      <c r="A423" s="22"/>
      <c r="B423" s="22"/>
      <c r="C423" s="22"/>
      <c r="D423" s="134"/>
      <c r="E423" s="63"/>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row>
    <row r="424" spans="1:35" ht="12.75" customHeight="1">
      <c r="A424" s="22"/>
      <c r="B424" s="22"/>
      <c r="C424" s="22"/>
      <c r="D424" s="134"/>
      <c r="E424" s="63"/>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row>
    <row r="425" spans="1:35" ht="12.75" customHeight="1">
      <c r="A425" s="22"/>
      <c r="B425" s="22"/>
      <c r="C425" s="22"/>
      <c r="D425" s="134"/>
      <c r="E425" s="63"/>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row>
    <row r="426" spans="1:35" ht="12.75" customHeight="1">
      <c r="A426" s="22"/>
      <c r="B426" s="22"/>
      <c r="C426" s="22"/>
      <c r="D426" s="134"/>
      <c r="E426" s="63"/>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row>
    <row r="427" spans="1:35" ht="12.75" customHeight="1">
      <c r="A427" s="22"/>
      <c r="B427" s="22"/>
      <c r="C427" s="22"/>
      <c r="D427" s="134"/>
      <c r="E427" s="63"/>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row>
    <row r="428" spans="1:35" ht="12.75" customHeight="1">
      <c r="A428" s="22"/>
      <c r="B428" s="22"/>
      <c r="C428" s="22"/>
      <c r="D428" s="134"/>
      <c r="E428" s="63"/>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row>
    <row r="429" spans="1:35" ht="12.75" customHeight="1">
      <c r="A429" s="22"/>
      <c r="B429" s="22"/>
      <c r="C429" s="22"/>
      <c r="D429" s="134"/>
      <c r="E429" s="63"/>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row>
    <row r="430" spans="1:35" ht="12.75" customHeight="1">
      <c r="A430" s="22"/>
      <c r="B430" s="22"/>
      <c r="C430" s="22"/>
      <c r="D430" s="134"/>
      <c r="E430" s="63"/>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row>
    <row r="431" spans="1:35" ht="12.75" customHeight="1">
      <c r="A431" s="22"/>
      <c r="B431" s="22"/>
      <c r="C431" s="22"/>
      <c r="D431" s="134"/>
      <c r="E431" s="63"/>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row>
    <row r="432" spans="1:35" ht="12.75" customHeight="1">
      <c r="A432" s="22"/>
      <c r="B432" s="22"/>
      <c r="C432" s="22"/>
      <c r="D432" s="134"/>
      <c r="E432" s="63"/>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row>
    <row r="433" spans="1:35" ht="12.75" customHeight="1">
      <c r="A433" s="22"/>
      <c r="B433" s="22"/>
      <c r="C433" s="22"/>
      <c r="D433" s="134"/>
      <c r="E433" s="63"/>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row>
    <row r="434" spans="1:35" ht="12.75" customHeight="1">
      <c r="A434" s="22"/>
      <c r="B434" s="22"/>
      <c r="C434" s="22"/>
      <c r="D434" s="134"/>
      <c r="E434" s="63"/>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row>
    <row r="435" spans="1:35" ht="12.75" customHeight="1">
      <c r="A435" s="22"/>
      <c r="B435" s="22"/>
      <c r="C435" s="22"/>
      <c r="D435" s="134"/>
      <c r="E435" s="63"/>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row>
    <row r="436" spans="1:35" ht="12.75" customHeight="1">
      <c r="A436" s="22"/>
      <c r="B436" s="22"/>
      <c r="C436" s="22"/>
      <c r="D436" s="134"/>
      <c r="E436" s="63"/>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row>
    <row r="437" spans="1:35" ht="12.75" customHeight="1">
      <c r="A437" s="22"/>
      <c r="B437" s="22"/>
      <c r="C437" s="22"/>
      <c r="D437" s="134"/>
      <c r="E437" s="63"/>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row>
    <row r="438" spans="1:35" ht="12.75" customHeight="1">
      <c r="A438" s="22"/>
      <c r="B438" s="22"/>
      <c r="C438" s="22"/>
      <c r="D438" s="134"/>
      <c r="E438" s="63"/>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row>
    <row r="439" spans="1:35" ht="12.75" customHeight="1">
      <c r="A439" s="22"/>
      <c r="B439" s="22"/>
      <c r="C439" s="22"/>
      <c r="D439" s="134"/>
      <c r="E439" s="63"/>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row>
    <row r="440" spans="1:35" ht="12.75" customHeight="1">
      <c r="A440" s="22"/>
      <c r="B440" s="22"/>
      <c r="C440" s="22"/>
      <c r="D440" s="134"/>
      <c r="E440" s="63"/>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row>
    <row r="441" spans="1:35" ht="12.75" customHeight="1">
      <c r="A441" s="22"/>
      <c r="B441" s="22"/>
      <c r="C441" s="22"/>
      <c r="D441" s="134"/>
      <c r="E441" s="63"/>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row>
    <row r="442" spans="1:35" ht="12.75" customHeight="1">
      <c r="A442" s="22"/>
      <c r="B442" s="22"/>
      <c r="C442" s="22"/>
      <c r="D442" s="134"/>
      <c r="E442" s="63"/>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row>
    <row r="443" spans="1:35" ht="12.75" customHeight="1">
      <c r="A443" s="22"/>
      <c r="B443" s="22"/>
      <c r="C443" s="22"/>
      <c r="D443" s="134"/>
      <c r="E443" s="63"/>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row>
    <row r="444" spans="1:35" ht="12.75" customHeight="1">
      <c r="A444" s="22"/>
      <c r="B444" s="22"/>
      <c r="C444" s="22"/>
      <c r="D444" s="134"/>
      <c r="E444" s="63"/>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row>
    <row r="445" spans="1:35" ht="12.75" customHeight="1">
      <c r="A445" s="22"/>
      <c r="B445" s="22"/>
      <c r="C445" s="22"/>
      <c r="D445" s="134"/>
      <c r="E445" s="63"/>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row>
    <row r="446" spans="1:35" ht="12.75" customHeight="1">
      <c r="A446" s="22"/>
      <c r="B446" s="22"/>
      <c r="C446" s="22"/>
      <c r="D446" s="134"/>
      <c r="E446" s="63"/>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row>
    <row r="447" spans="1:35" ht="12.75" customHeight="1">
      <c r="A447" s="22"/>
      <c r="B447" s="22"/>
      <c r="C447" s="22"/>
      <c r="D447" s="134"/>
      <c r="E447" s="63"/>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row>
    <row r="448" spans="1:35" ht="12.75" customHeight="1">
      <c r="A448" s="22"/>
      <c r="B448" s="22"/>
      <c r="C448" s="22"/>
      <c r="D448" s="134"/>
      <c r="E448" s="63"/>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row>
    <row r="449" spans="1:35" ht="12.75" customHeight="1">
      <c r="A449" s="22"/>
      <c r="B449" s="22"/>
      <c r="C449" s="22"/>
      <c r="D449" s="134"/>
      <c r="E449" s="63"/>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row>
    <row r="450" spans="1:35" ht="12.75" customHeight="1">
      <c r="A450" s="22"/>
      <c r="B450" s="22"/>
      <c r="C450" s="22"/>
      <c r="D450" s="134"/>
      <c r="E450" s="63"/>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row>
    <row r="451" spans="1:35" ht="12.75" customHeight="1">
      <c r="A451" s="22"/>
      <c r="B451" s="22"/>
      <c r="C451" s="22"/>
      <c r="D451" s="134"/>
      <c r="E451" s="63"/>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row>
    <row r="452" spans="1:35" ht="12.75" customHeight="1">
      <c r="A452" s="22"/>
      <c r="B452" s="22"/>
      <c r="C452" s="22"/>
      <c r="D452" s="134"/>
      <c r="E452" s="63"/>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row>
    <row r="453" spans="1:35" ht="12.75" customHeight="1">
      <c r="A453" s="22"/>
      <c r="B453" s="22"/>
      <c r="C453" s="22"/>
      <c r="D453" s="134"/>
      <c r="E453" s="63"/>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row>
    <row r="454" spans="1:35" ht="12.75" customHeight="1">
      <c r="A454" s="22"/>
      <c r="B454" s="22"/>
      <c r="C454" s="22"/>
      <c r="D454" s="134"/>
      <c r="E454" s="63"/>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row>
    <row r="455" spans="1:35" ht="12.75" customHeight="1">
      <c r="A455" s="22"/>
      <c r="B455" s="22"/>
      <c r="C455" s="22"/>
      <c r="D455" s="134"/>
      <c r="E455" s="63"/>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row>
    <row r="456" spans="1:35" ht="12.75" customHeight="1">
      <c r="A456" s="22"/>
      <c r="B456" s="22"/>
      <c r="C456" s="22"/>
      <c r="D456" s="134"/>
      <c r="E456" s="63"/>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row>
    <row r="457" spans="1:35" ht="12.75" customHeight="1">
      <c r="A457" s="22"/>
      <c r="B457" s="22"/>
      <c r="C457" s="22"/>
      <c r="D457" s="134"/>
      <c r="E457" s="63"/>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row>
    <row r="458" spans="1:35" ht="12.75" customHeight="1">
      <c r="A458" s="22"/>
      <c r="B458" s="22"/>
      <c r="C458" s="22"/>
      <c r="D458" s="134"/>
      <c r="E458" s="63"/>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row>
    <row r="459" spans="1:35" ht="12.75" customHeight="1">
      <c r="A459" s="22"/>
      <c r="B459" s="22"/>
      <c r="C459" s="22"/>
      <c r="D459" s="134"/>
      <c r="E459" s="63"/>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row>
    <row r="460" spans="1:35" ht="12.75" customHeight="1">
      <c r="A460" s="22"/>
      <c r="B460" s="22"/>
      <c r="C460" s="22"/>
      <c r="D460" s="134"/>
      <c r="E460" s="63"/>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row>
    <row r="461" spans="1:35" ht="12.75" customHeight="1">
      <c r="A461" s="22"/>
      <c r="B461" s="22"/>
      <c r="C461" s="22"/>
      <c r="D461" s="134"/>
      <c r="E461" s="63"/>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row>
    <row r="462" spans="1:35" ht="12.75" customHeight="1">
      <c r="A462" s="22"/>
      <c r="B462" s="22"/>
      <c r="C462" s="22"/>
      <c r="D462" s="134"/>
      <c r="E462" s="63"/>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row>
    <row r="463" spans="1:35" ht="12.75" customHeight="1">
      <c r="A463" s="22"/>
      <c r="B463" s="22"/>
      <c r="C463" s="22"/>
      <c r="D463" s="134"/>
      <c r="E463" s="63"/>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row>
    <row r="464" spans="1:35" ht="12.75" customHeight="1">
      <c r="A464" s="22"/>
      <c r="B464" s="22"/>
      <c r="C464" s="22"/>
      <c r="D464" s="134"/>
      <c r="E464" s="63"/>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row>
    <row r="465" spans="1:35" ht="12.75" customHeight="1">
      <c r="A465" s="22"/>
      <c r="B465" s="22"/>
      <c r="C465" s="22"/>
      <c r="D465" s="134"/>
      <c r="E465" s="63"/>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row>
    <row r="466" spans="1:35" ht="12.75" customHeight="1">
      <c r="A466" s="22"/>
      <c r="B466" s="22"/>
      <c r="C466" s="22"/>
      <c r="D466" s="134"/>
      <c r="E466" s="63"/>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row>
    <row r="467" spans="1:35" ht="12.75" customHeight="1">
      <c r="A467" s="22"/>
      <c r="B467" s="22"/>
      <c r="C467" s="22"/>
      <c r="D467" s="134"/>
      <c r="E467" s="63"/>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row>
    <row r="468" spans="1:35" ht="12.75" customHeight="1">
      <c r="A468" s="22"/>
      <c r="B468" s="22"/>
      <c r="C468" s="22"/>
      <c r="D468" s="134"/>
      <c r="E468" s="63"/>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row>
    <row r="469" spans="1:35" ht="12.75" customHeight="1">
      <c r="A469" s="22"/>
      <c r="B469" s="22"/>
      <c r="C469" s="22"/>
      <c r="D469" s="134"/>
      <c r="E469" s="63"/>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row>
    <row r="470" spans="1:35" ht="12.75" customHeight="1">
      <c r="A470" s="22"/>
      <c r="B470" s="22"/>
      <c r="C470" s="22"/>
      <c r="D470" s="134"/>
      <c r="E470" s="63"/>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row>
    <row r="471" spans="1:35" ht="12.75" customHeight="1">
      <c r="A471" s="22"/>
      <c r="B471" s="22"/>
      <c r="C471" s="22"/>
      <c r="D471" s="134"/>
      <c r="E471" s="63"/>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row>
    <row r="472" spans="1:35" ht="12.75" customHeight="1">
      <c r="A472" s="22"/>
      <c r="B472" s="22"/>
      <c r="C472" s="22"/>
      <c r="D472" s="134"/>
      <c r="E472" s="63"/>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row>
    <row r="473" spans="1:35" ht="12.75" customHeight="1">
      <c r="A473" s="22"/>
      <c r="B473" s="22"/>
      <c r="C473" s="22"/>
      <c r="D473" s="134"/>
      <c r="E473" s="63"/>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row>
    <row r="474" spans="1:35" ht="12.75" customHeight="1">
      <c r="A474" s="22"/>
      <c r="B474" s="22"/>
      <c r="C474" s="22"/>
      <c r="D474" s="134"/>
      <c r="E474" s="63"/>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row>
    <row r="475" spans="1:35" ht="12.75" customHeight="1">
      <c r="A475" s="22"/>
      <c r="B475" s="22"/>
      <c r="C475" s="22"/>
      <c r="D475" s="134"/>
      <c r="E475" s="63"/>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row>
    <row r="476" spans="1:35" ht="12.75" customHeight="1">
      <c r="A476" s="22"/>
      <c r="B476" s="22"/>
      <c r="C476" s="22"/>
      <c r="D476" s="134"/>
      <c r="E476" s="63"/>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row>
    <row r="477" spans="1:35" ht="12.75" customHeight="1">
      <c r="A477" s="22"/>
      <c r="B477" s="22"/>
      <c r="C477" s="22"/>
      <c r="D477" s="134"/>
      <c r="E477" s="63"/>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row>
    <row r="478" spans="1:35" ht="12.75" customHeight="1">
      <c r="A478" s="22"/>
      <c r="B478" s="22"/>
      <c r="C478" s="22"/>
      <c r="D478" s="134"/>
      <c r="E478" s="63"/>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row>
    <row r="479" spans="1:35" ht="12.75" customHeight="1">
      <c r="A479" s="22"/>
      <c r="B479" s="22"/>
      <c r="C479" s="22"/>
      <c r="D479" s="134"/>
      <c r="E479" s="63"/>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row>
    <row r="480" spans="1:35" ht="12.75" customHeight="1">
      <c r="A480" s="22"/>
      <c r="B480" s="22"/>
      <c r="C480" s="22"/>
      <c r="D480" s="134"/>
      <c r="E480" s="63"/>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row>
    <row r="481" spans="1:35" ht="12.75" customHeight="1">
      <c r="A481" s="22"/>
      <c r="B481" s="22"/>
      <c r="C481" s="22"/>
      <c r="D481" s="134"/>
      <c r="E481" s="63"/>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row>
    <row r="482" spans="1:35" ht="12.75" customHeight="1">
      <c r="A482" s="22"/>
      <c r="B482" s="22"/>
      <c r="C482" s="22"/>
      <c r="D482" s="134"/>
      <c r="E482" s="63"/>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row>
    <row r="483" spans="1:35" ht="12.75" customHeight="1">
      <c r="A483" s="22"/>
      <c r="B483" s="22"/>
      <c r="C483" s="22"/>
      <c r="D483" s="134"/>
      <c r="E483" s="63"/>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row>
    <row r="484" spans="1:35" ht="12.75" customHeight="1">
      <c r="A484" s="22"/>
      <c r="B484" s="22"/>
      <c r="C484" s="22"/>
      <c r="D484" s="134"/>
      <c r="E484" s="63"/>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row>
    <row r="485" spans="1:35" ht="12.75" customHeight="1">
      <c r="A485" s="22"/>
      <c r="B485" s="22"/>
      <c r="C485" s="22"/>
      <c r="D485" s="134"/>
      <c r="E485" s="63"/>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row>
    <row r="486" spans="1:35" ht="12.75" customHeight="1">
      <c r="A486" s="22"/>
      <c r="B486" s="22"/>
      <c r="C486" s="22"/>
      <c r="D486" s="134"/>
      <c r="E486" s="63"/>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row>
    <row r="487" spans="1:35" ht="12.75" customHeight="1">
      <c r="A487" s="22"/>
      <c r="B487" s="22"/>
      <c r="C487" s="22"/>
      <c r="D487" s="134"/>
      <c r="E487" s="63"/>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row>
    <row r="488" spans="1:35" ht="12.75" customHeight="1">
      <c r="A488" s="22"/>
      <c r="B488" s="22"/>
      <c r="C488" s="22"/>
      <c r="D488" s="134"/>
      <c r="E488" s="63"/>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row>
    <row r="489" spans="1:35" ht="12.75" customHeight="1">
      <c r="A489" s="22"/>
      <c r="B489" s="22"/>
      <c r="C489" s="22"/>
      <c r="D489" s="134"/>
      <c r="E489" s="63"/>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row>
    <row r="490" spans="1:35" ht="12.75" customHeight="1">
      <c r="A490" s="22"/>
      <c r="B490" s="22"/>
      <c r="C490" s="22"/>
      <c r="D490" s="134"/>
      <c r="E490" s="63"/>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row>
    <row r="491" spans="1:35" ht="12.75" customHeight="1">
      <c r="A491" s="22"/>
      <c r="B491" s="22"/>
      <c r="C491" s="22"/>
      <c r="D491" s="134"/>
      <c r="E491" s="63"/>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row>
    <row r="492" spans="1:35" ht="12.75" customHeight="1">
      <c r="A492" s="22"/>
      <c r="B492" s="22"/>
      <c r="C492" s="22"/>
      <c r="D492" s="134"/>
      <c r="E492" s="63"/>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row>
    <row r="493" spans="1:35" ht="12.75" customHeight="1">
      <c r="A493" s="22"/>
      <c r="B493" s="22"/>
      <c r="C493" s="22"/>
      <c r="D493" s="134"/>
      <c r="E493" s="63"/>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row>
    <row r="494" spans="1:35" ht="12.75" customHeight="1">
      <c r="A494" s="22"/>
      <c r="B494" s="22"/>
      <c r="C494" s="22"/>
      <c r="D494" s="134"/>
      <c r="E494" s="63"/>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row>
    <row r="495" spans="1:35" ht="12.75" customHeight="1">
      <c r="A495" s="22"/>
      <c r="B495" s="22"/>
      <c r="C495" s="22"/>
      <c r="D495" s="134"/>
      <c r="E495" s="63"/>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row>
    <row r="496" spans="1:35" ht="12.75" customHeight="1">
      <c r="A496" s="22"/>
      <c r="B496" s="22"/>
      <c r="C496" s="22"/>
      <c r="D496" s="134"/>
      <c r="E496" s="63"/>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row>
    <row r="497" spans="1:35" ht="12.75" customHeight="1">
      <c r="A497" s="22"/>
      <c r="B497" s="22"/>
      <c r="C497" s="22"/>
      <c r="D497" s="134"/>
      <c r="E497" s="63"/>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row>
    <row r="498" spans="1:35" ht="12.75" customHeight="1">
      <c r="A498" s="22"/>
      <c r="B498" s="22"/>
      <c r="C498" s="22"/>
      <c r="D498" s="134"/>
      <c r="E498" s="63"/>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row>
    <row r="499" spans="1:35" ht="12.75" customHeight="1">
      <c r="A499" s="22"/>
      <c r="B499" s="22"/>
      <c r="C499" s="22"/>
      <c r="D499" s="134"/>
      <c r="E499" s="63"/>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row>
    <row r="500" spans="1:35" ht="12.75" customHeight="1">
      <c r="A500" s="22"/>
      <c r="B500" s="22"/>
      <c r="C500" s="22"/>
      <c r="D500" s="134"/>
      <c r="E500" s="63"/>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row>
    <row r="501" spans="1:35" ht="12.75" customHeight="1">
      <c r="A501" s="22"/>
      <c r="B501" s="22"/>
      <c r="C501" s="22"/>
      <c r="D501" s="134"/>
      <c r="E501" s="63"/>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row>
    <row r="502" spans="1:35" ht="12.75" customHeight="1">
      <c r="A502" s="22"/>
      <c r="B502" s="22"/>
      <c r="C502" s="22"/>
      <c r="D502" s="134"/>
      <c r="E502" s="63"/>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row>
    <row r="503" spans="1:35" ht="12.75" customHeight="1">
      <c r="A503" s="22"/>
      <c r="B503" s="22"/>
      <c r="C503" s="22"/>
      <c r="D503" s="134"/>
      <c r="E503" s="63"/>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row>
    <row r="504" spans="1:35" ht="12.75" customHeight="1">
      <c r="A504" s="22"/>
      <c r="B504" s="22"/>
      <c r="C504" s="22"/>
      <c r="D504" s="134"/>
      <c r="E504" s="63"/>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row>
    <row r="505" spans="1:35" ht="12.75" customHeight="1">
      <c r="A505" s="22"/>
      <c r="B505" s="22"/>
      <c r="C505" s="22"/>
      <c r="D505" s="134"/>
      <c r="E505" s="63"/>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row>
    <row r="506" spans="1:35" ht="12.75" customHeight="1">
      <c r="A506" s="22"/>
      <c r="B506" s="22"/>
      <c r="C506" s="22"/>
      <c r="D506" s="134"/>
      <c r="E506" s="63"/>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row>
    <row r="507" spans="1:35" ht="12.75" customHeight="1">
      <c r="A507" s="22"/>
      <c r="B507" s="22"/>
      <c r="C507" s="22"/>
      <c r="D507" s="134"/>
      <c r="E507" s="63"/>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row>
    <row r="508" spans="1:35" ht="12.75" customHeight="1">
      <c r="A508" s="22"/>
      <c r="B508" s="22"/>
      <c r="C508" s="22"/>
      <c r="D508" s="134"/>
      <c r="E508" s="63"/>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row>
    <row r="509" spans="1:35" ht="12.75" customHeight="1">
      <c r="A509" s="22"/>
      <c r="B509" s="22"/>
      <c r="C509" s="22"/>
      <c r="D509" s="134"/>
      <c r="E509" s="63"/>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row>
    <row r="510" spans="1:35" ht="12.75" customHeight="1">
      <c r="A510" s="22"/>
      <c r="B510" s="22"/>
      <c r="C510" s="22"/>
      <c r="D510" s="134"/>
      <c r="E510" s="63"/>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row>
    <row r="511" spans="1:35" ht="12.75" customHeight="1">
      <c r="A511" s="22"/>
      <c r="B511" s="22"/>
      <c r="C511" s="22"/>
      <c r="D511" s="134"/>
      <c r="E511" s="63"/>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row>
    <row r="512" spans="1:35" ht="12.75" customHeight="1">
      <c r="A512" s="22"/>
      <c r="B512" s="22"/>
      <c r="C512" s="22"/>
      <c r="D512" s="134"/>
      <c r="E512" s="63"/>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row>
    <row r="513" spans="1:35" ht="12.75" customHeight="1">
      <c r="A513" s="22"/>
      <c r="B513" s="22"/>
      <c r="C513" s="22"/>
      <c r="D513" s="134"/>
      <c r="E513" s="63"/>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row>
    <row r="514" spans="1:35" ht="12.75" customHeight="1">
      <c r="A514" s="22"/>
      <c r="B514" s="22"/>
      <c r="C514" s="22"/>
      <c r="D514" s="134"/>
      <c r="E514" s="63"/>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row>
    <row r="515" spans="1:35" ht="12.75" customHeight="1">
      <c r="A515" s="22"/>
      <c r="B515" s="22"/>
      <c r="C515" s="22"/>
      <c r="D515" s="134"/>
      <c r="E515" s="63"/>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row>
    <row r="516" spans="1:35" ht="12.75" customHeight="1">
      <c r="A516" s="22"/>
      <c r="B516" s="22"/>
      <c r="C516" s="22"/>
      <c r="D516" s="134"/>
      <c r="E516" s="63"/>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row>
    <row r="517" spans="1:35" ht="12.75" customHeight="1">
      <c r="A517" s="22"/>
      <c r="B517" s="22"/>
      <c r="C517" s="22"/>
      <c r="D517" s="134"/>
      <c r="E517" s="63"/>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row>
    <row r="518" spans="1:35" ht="12.75" customHeight="1">
      <c r="A518" s="22"/>
      <c r="B518" s="22"/>
      <c r="C518" s="22"/>
      <c r="D518" s="134"/>
      <c r="E518" s="63"/>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row>
    <row r="519" spans="1:35" ht="12.75" customHeight="1">
      <c r="A519" s="22"/>
      <c r="B519" s="22"/>
      <c r="C519" s="22"/>
      <c r="D519" s="134"/>
      <c r="E519" s="63"/>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row>
    <row r="520" spans="1:35" ht="12.75" customHeight="1">
      <c r="A520" s="22"/>
      <c r="B520" s="22"/>
      <c r="C520" s="22"/>
      <c r="D520" s="134"/>
      <c r="E520" s="63"/>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row>
    <row r="521" spans="1:35" ht="12.75" customHeight="1">
      <c r="A521" s="22"/>
      <c r="B521" s="22"/>
      <c r="C521" s="22"/>
      <c r="D521" s="134"/>
      <c r="E521" s="63"/>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row>
    <row r="522" spans="1:35" ht="12.75" customHeight="1">
      <c r="A522" s="22"/>
      <c r="B522" s="22"/>
      <c r="C522" s="22"/>
      <c r="D522" s="134"/>
      <c r="E522" s="63"/>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row>
    <row r="523" spans="1:35" ht="12.75" customHeight="1">
      <c r="A523" s="22"/>
      <c r="B523" s="22"/>
      <c r="C523" s="22"/>
      <c r="D523" s="134"/>
      <c r="E523" s="63"/>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row>
    <row r="524" spans="1:35" ht="12.75" customHeight="1">
      <c r="A524" s="22"/>
      <c r="B524" s="22"/>
      <c r="C524" s="22"/>
      <c r="D524" s="134"/>
      <c r="E524" s="63"/>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row>
    <row r="525" spans="1:35" ht="12.75" customHeight="1">
      <c r="A525" s="22"/>
      <c r="B525" s="22"/>
      <c r="C525" s="22"/>
      <c r="D525" s="134"/>
      <c r="E525" s="63"/>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row>
    <row r="526" spans="1:35" ht="12.75" customHeight="1">
      <c r="A526" s="22"/>
      <c r="B526" s="22"/>
      <c r="C526" s="22"/>
      <c r="D526" s="134"/>
      <c r="E526" s="63"/>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row>
    <row r="527" spans="1:35" ht="12.75" customHeight="1">
      <c r="A527" s="22"/>
      <c r="B527" s="22"/>
      <c r="C527" s="22"/>
      <c r="D527" s="134"/>
      <c r="E527" s="63"/>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row>
    <row r="528" spans="1:35" ht="12.75" customHeight="1">
      <c r="A528" s="22"/>
      <c r="B528" s="22"/>
      <c r="C528" s="22"/>
      <c r="D528" s="134"/>
      <c r="E528" s="63"/>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row>
    <row r="529" spans="1:35" ht="12.75" customHeight="1">
      <c r="A529" s="22"/>
      <c r="B529" s="22"/>
      <c r="C529" s="22"/>
      <c r="D529" s="134"/>
      <c r="E529" s="63"/>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row>
    <row r="530" spans="1:35" ht="12.75" customHeight="1">
      <c r="A530" s="22"/>
      <c r="B530" s="22"/>
      <c r="C530" s="22"/>
      <c r="D530" s="134"/>
      <c r="E530" s="63"/>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row>
    <row r="531" spans="1:35" ht="12.75" customHeight="1">
      <c r="A531" s="22"/>
      <c r="B531" s="22"/>
      <c r="C531" s="22"/>
      <c r="D531" s="134"/>
      <c r="E531" s="63"/>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row>
    <row r="532" spans="1:35" ht="12.75" customHeight="1">
      <c r="A532" s="22"/>
      <c r="B532" s="22"/>
      <c r="C532" s="22"/>
      <c r="D532" s="134"/>
      <c r="E532" s="63"/>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row>
    <row r="533" spans="1:35" ht="12.75" customHeight="1">
      <c r="A533" s="22"/>
      <c r="B533" s="22"/>
      <c r="C533" s="22"/>
      <c r="D533" s="134"/>
      <c r="E533" s="63"/>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row>
    <row r="534" spans="1:35" ht="12.75" customHeight="1">
      <c r="A534" s="22"/>
      <c r="B534" s="22"/>
      <c r="C534" s="22"/>
      <c r="D534" s="134"/>
      <c r="E534" s="63"/>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row>
    <row r="535" spans="1:35" ht="12.75" customHeight="1">
      <c r="A535" s="22"/>
      <c r="B535" s="22"/>
      <c r="C535" s="22"/>
      <c r="D535" s="134"/>
      <c r="E535" s="63"/>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row>
    <row r="536" spans="1:35" ht="12.75" customHeight="1">
      <c r="A536" s="22"/>
      <c r="B536" s="22"/>
      <c r="C536" s="22"/>
      <c r="D536" s="134"/>
      <c r="E536" s="63"/>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row>
    <row r="537" spans="1:35" ht="12.75" customHeight="1">
      <c r="A537" s="22"/>
      <c r="B537" s="22"/>
      <c r="C537" s="22"/>
      <c r="D537" s="134"/>
      <c r="E537" s="63"/>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row>
    <row r="538" spans="1:35" ht="12.75" customHeight="1">
      <c r="A538" s="22"/>
      <c r="B538" s="22"/>
      <c r="C538" s="22"/>
      <c r="D538" s="134"/>
      <c r="E538" s="63"/>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row>
    <row r="539" spans="1:35" ht="12.75" customHeight="1">
      <c r="A539" s="22"/>
      <c r="B539" s="22"/>
      <c r="C539" s="22"/>
      <c r="D539" s="134"/>
      <c r="E539" s="63"/>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row>
    <row r="540" spans="1:35" ht="12.75" customHeight="1">
      <c r="A540" s="22"/>
      <c r="B540" s="22"/>
      <c r="C540" s="22"/>
      <c r="D540" s="134"/>
      <c r="E540" s="63"/>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row>
    <row r="541" spans="1:35" ht="12.75" customHeight="1">
      <c r="A541" s="22"/>
      <c r="B541" s="22"/>
      <c r="C541" s="22"/>
      <c r="D541" s="134"/>
      <c r="E541" s="63"/>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row>
    <row r="542" spans="1:35" ht="12.75" customHeight="1">
      <c r="A542" s="22"/>
      <c r="B542" s="22"/>
      <c r="C542" s="22"/>
      <c r="D542" s="134"/>
      <c r="E542" s="63"/>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row>
    <row r="543" spans="1:35" ht="12.75" customHeight="1">
      <c r="A543" s="22"/>
      <c r="B543" s="22"/>
      <c r="C543" s="22"/>
      <c r="D543" s="134"/>
      <c r="E543" s="63"/>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row>
    <row r="544" spans="1:35" ht="12.75" customHeight="1">
      <c r="A544" s="22"/>
      <c r="B544" s="22"/>
      <c r="C544" s="22"/>
      <c r="D544" s="134"/>
      <c r="E544" s="63"/>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row>
    <row r="545" spans="1:35" ht="12.75" customHeight="1">
      <c r="A545" s="22"/>
      <c r="B545" s="22"/>
      <c r="C545" s="22"/>
      <c r="D545" s="134"/>
      <c r="E545" s="63"/>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row>
    <row r="546" spans="1:35" ht="12.75" customHeight="1">
      <c r="A546" s="22"/>
      <c r="B546" s="22"/>
      <c r="C546" s="22"/>
      <c r="D546" s="134"/>
      <c r="E546" s="63"/>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row>
    <row r="547" spans="1:35" ht="12.75" customHeight="1">
      <c r="A547" s="22"/>
      <c r="B547" s="22"/>
      <c r="C547" s="22"/>
      <c r="D547" s="134"/>
      <c r="E547" s="63"/>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row>
    <row r="548" spans="1:35" ht="12.75" customHeight="1">
      <c r="A548" s="22"/>
      <c r="B548" s="22"/>
      <c r="C548" s="22"/>
      <c r="D548" s="134"/>
      <c r="E548" s="63"/>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row>
    <row r="549" spans="1:35" ht="12.75" customHeight="1">
      <c r="A549" s="22"/>
      <c r="B549" s="22"/>
      <c r="C549" s="22"/>
      <c r="D549" s="134"/>
      <c r="E549" s="63"/>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row>
    <row r="550" spans="1:35" ht="12.75" customHeight="1">
      <c r="A550" s="22"/>
      <c r="B550" s="22"/>
      <c r="C550" s="22"/>
      <c r="D550" s="134"/>
      <c r="E550" s="63"/>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row>
    <row r="551" spans="1:35" ht="12.75" customHeight="1">
      <c r="A551" s="22"/>
      <c r="B551" s="22"/>
      <c r="C551" s="22"/>
      <c r="D551" s="134"/>
      <c r="E551" s="63"/>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row>
    <row r="552" spans="1:35" ht="12.75" customHeight="1">
      <c r="A552" s="22"/>
      <c r="B552" s="22"/>
      <c r="C552" s="22"/>
      <c r="D552" s="134"/>
      <c r="E552" s="63"/>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row>
    <row r="553" spans="1:35" ht="12.75" customHeight="1">
      <c r="A553" s="22"/>
      <c r="B553" s="22"/>
      <c r="C553" s="22"/>
      <c r="D553" s="134"/>
      <c r="E553" s="63"/>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row>
    <row r="554" spans="1:35" ht="12.75" customHeight="1">
      <c r="A554" s="22"/>
      <c r="B554" s="22"/>
      <c r="C554" s="22"/>
      <c r="D554" s="134"/>
      <c r="E554" s="63"/>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row>
    <row r="555" spans="1:35" ht="12.75" customHeight="1">
      <c r="A555" s="22"/>
      <c r="B555" s="22"/>
      <c r="C555" s="22"/>
      <c r="D555" s="134"/>
      <c r="E555" s="63"/>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row>
    <row r="556" spans="1:35" ht="12.75" customHeight="1">
      <c r="A556" s="22"/>
      <c r="B556" s="22"/>
      <c r="C556" s="22"/>
      <c r="D556" s="134"/>
      <c r="E556" s="63"/>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row>
    <row r="557" spans="1:35" ht="12.75" customHeight="1">
      <c r="A557" s="22"/>
      <c r="B557" s="22"/>
      <c r="C557" s="22"/>
      <c r="D557" s="134"/>
      <c r="E557" s="63"/>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row>
    <row r="558" spans="1:35" ht="12.75" customHeight="1">
      <c r="A558" s="22"/>
      <c r="B558" s="22"/>
      <c r="C558" s="22"/>
      <c r="D558" s="134"/>
      <c r="E558" s="63"/>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row>
    <row r="559" spans="1:35" ht="12.75" customHeight="1">
      <c r="A559" s="22"/>
      <c r="B559" s="22"/>
      <c r="C559" s="22"/>
      <c r="D559" s="134"/>
      <c r="E559" s="63"/>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row>
    <row r="560" spans="1:35" ht="12.75" customHeight="1">
      <c r="A560" s="22"/>
      <c r="B560" s="22"/>
      <c r="C560" s="22"/>
      <c r="D560" s="134"/>
      <c r="E560" s="63"/>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row>
    <row r="561" spans="1:35" ht="12.75" customHeight="1">
      <c r="A561" s="22"/>
      <c r="B561" s="22"/>
      <c r="C561" s="22"/>
      <c r="D561" s="134"/>
      <c r="E561" s="63"/>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row>
    <row r="562" spans="1:35" ht="12.75" customHeight="1">
      <c r="A562" s="22"/>
      <c r="B562" s="22"/>
      <c r="C562" s="22"/>
      <c r="D562" s="134"/>
      <c r="E562" s="63"/>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row>
    <row r="563" spans="1:35" ht="12.75" customHeight="1">
      <c r="A563" s="22"/>
      <c r="B563" s="22"/>
      <c r="C563" s="22"/>
      <c r="D563" s="134"/>
      <c r="E563" s="63"/>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row>
    <row r="564" spans="1:35" ht="12.75" customHeight="1">
      <c r="A564" s="22"/>
      <c r="B564" s="22"/>
      <c r="C564" s="22"/>
      <c r="D564" s="134"/>
      <c r="E564" s="63"/>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row>
    <row r="565" spans="1:35" ht="12.75" customHeight="1">
      <c r="A565" s="22"/>
      <c r="B565" s="22"/>
      <c r="C565" s="22"/>
      <c r="D565" s="134"/>
      <c r="E565" s="63"/>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row>
    <row r="566" spans="1:35" ht="12.75" customHeight="1">
      <c r="A566" s="22"/>
      <c r="B566" s="22"/>
      <c r="C566" s="22"/>
      <c r="D566" s="134"/>
      <c r="E566" s="63"/>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row>
    <row r="567" spans="1:35" ht="12.75" customHeight="1">
      <c r="A567" s="22"/>
      <c r="B567" s="22"/>
      <c r="C567" s="22"/>
      <c r="D567" s="134"/>
      <c r="E567" s="63"/>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row>
    <row r="568" spans="1:35" ht="12.75" customHeight="1">
      <c r="A568" s="22"/>
      <c r="B568" s="22"/>
      <c r="C568" s="22"/>
      <c r="D568" s="134"/>
      <c r="E568" s="63"/>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row>
    <row r="569" spans="1:35" ht="12.75" customHeight="1">
      <c r="A569" s="22"/>
      <c r="B569" s="22"/>
      <c r="C569" s="22"/>
      <c r="D569" s="134"/>
      <c r="E569" s="63"/>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row>
    <row r="570" spans="1:35" ht="12.75" customHeight="1">
      <c r="A570" s="22"/>
      <c r="B570" s="22"/>
      <c r="C570" s="22"/>
      <c r="D570" s="134"/>
      <c r="E570" s="63"/>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row>
    <row r="571" spans="1:35" ht="12.75" customHeight="1">
      <c r="A571" s="22"/>
      <c r="B571" s="22"/>
      <c r="C571" s="22"/>
      <c r="D571" s="134"/>
      <c r="E571" s="63"/>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row>
    <row r="572" spans="1:35" ht="12.75" customHeight="1">
      <c r="A572" s="22"/>
      <c r="B572" s="22"/>
      <c r="C572" s="22"/>
      <c r="D572" s="134"/>
      <c r="E572" s="63"/>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row>
    <row r="573" spans="1:35" ht="12.75" customHeight="1">
      <c r="A573" s="22"/>
      <c r="B573" s="22"/>
      <c r="C573" s="22"/>
      <c r="D573" s="134"/>
      <c r="E573" s="63"/>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row>
    <row r="574" spans="1:35" ht="12.75" customHeight="1">
      <c r="A574" s="22"/>
      <c r="B574" s="22"/>
      <c r="C574" s="22"/>
      <c r="D574" s="134"/>
      <c r="E574" s="63"/>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row>
    <row r="575" spans="1:35" ht="12.75" customHeight="1">
      <c r="A575" s="22"/>
      <c r="B575" s="22"/>
      <c r="C575" s="22"/>
      <c r="D575" s="134"/>
      <c r="E575" s="63"/>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row>
    <row r="576" spans="1:35" ht="12.75" customHeight="1">
      <c r="A576" s="22"/>
      <c r="B576" s="22"/>
      <c r="C576" s="22"/>
      <c r="D576" s="134"/>
      <c r="E576" s="63"/>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row>
    <row r="577" spans="1:35" ht="12.75" customHeight="1">
      <c r="A577" s="22"/>
      <c r="B577" s="22"/>
      <c r="C577" s="22"/>
      <c r="D577" s="134"/>
      <c r="E577" s="63"/>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row>
    <row r="578" spans="1:35" ht="12.75" customHeight="1">
      <c r="A578" s="22"/>
      <c r="B578" s="22"/>
      <c r="C578" s="22"/>
      <c r="D578" s="134"/>
      <c r="E578" s="63"/>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row>
    <row r="579" spans="1:35" ht="12.75" customHeight="1">
      <c r="A579" s="22"/>
      <c r="B579" s="22"/>
      <c r="C579" s="22"/>
      <c r="D579" s="134"/>
      <c r="E579" s="63"/>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row>
    <row r="580" spans="1:35" ht="12.75" customHeight="1">
      <c r="A580" s="22"/>
      <c r="B580" s="22"/>
      <c r="C580" s="22"/>
      <c r="D580" s="134"/>
      <c r="E580" s="63"/>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row>
    <row r="581" spans="1:35" ht="12.75" customHeight="1">
      <c r="A581" s="22"/>
      <c r="B581" s="22"/>
      <c r="C581" s="22"/>
      <c r="D581" s="134"/>
      <c r="E581" s="63"/>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row>
    <row r="582" spans="1:35" ht="12.75" customHeight="1">
      <c r="A582" s="22"/>
      <c r="B582" s="22"/>
      <c r="C582" s="22"/>
      <c r="D582" s="134"/>
      <c r="E582" s="63"/>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row>
    <row r="583" spans="1:35" ht="12.75" customHeight="1">
      <c r="A583" s="22"/>
      <c r="B583" s="22"/>
      <c r="C583" s="22"/>
      <c r="D583" s="134"/>
      <c r="E583" s="63"/>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row>
    <row r="584" spans="1:35" ht="12.75" customHeight="1">
      <c r="A584" s="22"/>
      <c r="B584" s="22"/>
      <c r="C584" s="22"/>
      <c r="D584" s="134"/>
      <c r="E584" s="63"/>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row>
    <row r="585" spans="1:35" ht="12.75" customHeight="1">
      <c r="A585" s="22"/>
      <c r="B585" s="22"/>
      <c r="C585" s="22"/>
      <c r="D585" s="134"/>
      <c r="E585" s="63"/>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row>
    <row r="586" spans="1:35" ht="12.75" customHeight="1">
      <c r="A586" s="22"/>
      <c r="B586" s="22"/>
      <c r="C586" s="22"/>
      <c r="D586" s="134"/>
      <c r="E586" s="63"/>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row>
    <row r="587" spans="1:35" ht="12.75" customHeight="1">
      <c r="A587" s="22"/>
      <c r="B587" s="22"/>
      <c r="C587" s="22"/>
      <c r="D587" s="134"/>
      <c r="E587" s="63"/>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row>
    <row r="588" spans="1:35" ht="12.75" customHeight="1">
      <c r="A588" s="22"/>
      <c r="B588" s="22"/>
      <c r="C588" s="22"/>
      <c r="D588" s="134"/>
      <c r="E588" s="63"/>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row>
    <row r="589" spans="1:35" ht="12.75" customHeight="1">
      <c r="A589" s="22"/>
      <c r="B589" s="22"/>
      <c r="C589" s="22"/>
      <c r="D589" s="134"/>
      <c r="E589" s="63"/>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row>
    <row r="590" spans="1:35" ht="12.75" customHeight="1">
      <c r="A590" s="22"/>
      <c r="B590" s="22"/>
      <c r="C590" s="22"/>
      <c r="D590" s="134"/>
      <c r="E590" s="63"/>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row>
    <row r="591" spans="1:35" ht="12.75" customHeight="1">
      <c r="A591" s="22"/>
      <c r="B591" s="22"/>
      <c r="C591" s="22"/>
      <c r="D591" s="134"/>
      <c r="E591" s="63"/>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row>
    <row r="592" spans="1:35" ht="12.75" customHeight="1">
      <c r="A592" s="22"/>
      <c r="B592" s="22"/>
      <c r="C592" s="22"/>
      <c r="D592" s="134"/>
      <c r="E592" s="63"/>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row>
    <row r="593" spans="1:35" ht="12.75" customHeight="1">
      <c r="A593" s="22"/>
      <c r="B593" s="22"/>
      <c r="C593" s="22"/>
      <c r="D593" s="134"/>
      <c r="E593" s="63"/>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row>
    <row r="594" spans="1:35" ht="12.75" customHeight="1">
      <c r="A594" s="22"/>
      <c r="B594" s="22"/>
      <c r="C594" s="22"/>
      <c r="D594" s="134"/>
      <c r="E594" s="63"/>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row>
    <row r="595" spans="1:35" ht="12.75" customHeight="1">
      <c r="A595" s="22"/>
      <c r="B595" s="22"/>
      <c r="C595" s="22"/>
      <c r="D595" s="134"/>
      <c r="E595" s="63"/>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row>
    <row r="596" spans="1:35" ht="12.75" customHeight="1">
      <c r="A596" s="22"/>
      <c r="B596" s="22"/>
      <c r="C596" s="22"/>
      <c r="D596" s="134"/>
      <c r="E596" s="63"/>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row>
    <row r="597" spans="1:35" ht="12.75" customHeight="1">
      <c r="A597" s="22"/>
      <c r="B597" s="22"/>
      <c r="C597" s="22"/>
      <c r="D597" s="134"/>
      <c r="E597" s="63"/>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row>
    <row r="598" spans="1:35" ht="12.75" customHeight="1">
      <c r="A598" s="22"/>
      <c r="B598" s="22"/>
      <c r="C598" s="22"/>
      <c r="D598" s="134"/>
      <c r="E598" s="63"/>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row>
    <row r="599" spans="1:35" ht="12.75" customHeight="1">
      <c r="A599" s="22"/>
      <c r="B599" s="22"/>
      <c r="C599" s="22"/>
      <c r="D599" s="134"/>
      <c r="E599" s="63"/>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row>
    <row r="600" spans="1:35" ht="12.75" customHeight="1">
      <c r="A600" s="22"/>
      <c r="B600" s="22"/>
      <c r="C600" s="22"/>
      <c r="D600" s="134"/>
      <c r="E600" s="63"/>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row>
    <row r="601" spans="1:35" ht="12.75" customHeight="1">
      <c r="A601" s="22"/>
      <c r="B601" s="22"/>
      <c r="C601" s="22"/>
      <c r="D601" s="134"/>
      <c r="E601" s="63"/>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row>
    <row r="602" spans="1:35" ht="12.75" customHeight="1">
      <c r="A602" s="22"/>
      <c r="B602" s="22"/>
      <c r="C602" s="22"/>
      <c r="D602" s="134"/>
      <c r="E602" s="63"/>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row>
    <row r="603" spans="1:35" ht="12.75" customHeight="1">
      <c r="A603" s="22"/>
      <c r="B603" s="22"/>
      <c r="C603" s="22"/>
      <c r="D603" s="134"/>
      <c r="E603" s="63"/>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row>
    <row r="604" spans="1:35" ht="12.75" customHeight="1">
      <c r="A604" s="22"/>
      <c r="B604" s="22"/>
      <c r="C604" s="22"/>
      <c r="D604" s="134"/>
      <c r="E604" s="63"/>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row>
    <row r="605" spans="1:35" ht="12.75" customHeight="1">
      <c r="A605" s="22"/>
      <c r="B605" s="22"/>
      <c r="C605" s="22"/>
      <c r="D605" s="134"/>
      <c r="E605" s="63"/>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row>
    <row r="606" spans="1:35" ht="12.75" customHeight="1">
      <c r="A606" s="22"/>
      <c r="B606" s="22"/>
      <c r="C606" s="22"/>
      <c r="D606" s="134"/>
      <c r="E606" s="63"/>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row>
    <row r="607" spans="1:35" ht="12.75" customHeight="1">
      <c r="A607" s="22"/>
      <c r="B607" s="22"/>
      <c r="C607" s="22"/>
      <c r="D607" s="134"/>
      <c r="E607" s="63"/>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row>
    <row r="608" spans="1:35" ht="12.75" customHeight="1">
      <c r="A608" s="22"/>
      <c r="B608" s="22"/>
      <c r="C608" s="22"/>
      <c r="D608" s="134"/>
      <c r="E608" s="63"/>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row>
    <row r="609" spans="1:35" ht="12.75" customHeight="1">
      <c r="A609" s="22"/>
      <c r="B609" s="22"/>
      <c r="C609" s="22"/>
      <c r="D609" s="134"/>
      <c r="E609" s="63"/>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row>
    <row r="610" spans="1:35" ht="12.75" customHeight="1">
      <c r="A610" s="22"/>
      <c r="B610" s="22"/>
      <c r="C610" s="22"/>
      <c r="D610" s="134"/>
      <c r="E610" s="63"/>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row>
    <row r="611" spans="1:35" ht="12.75" customHeight="1">
      <c r="A611" s="22"/>
      <c r="B611" s="22"/>
      <c r="C611" s="22"/>
      <c r="D611" s="134"/>
      <c r="E611" s="63"/>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row>
    <row r="612" spans="1:35" ht="12.75" customHeight="1">
      <c r="A612" s="22"/>
      <c r="B612" s="22"/>
      <c r="C612" s="22"/>
      <c r="D612" s="134"/>
      <c r="E612" s="63"/>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row>
    <row r="613" spans="1:35" ht="12.75" customHeight="1">
      <c r="A613" s="22"/>
      <c r="B613" s="22"/>
      <c r="C613" s="22"/>
      <c r="D613" s="134"/>
      <c r="E613" s="63"/>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row>
    <row r="614" spans="1:35" ht="12.75" customHeight="1">
      <c r="A614" s="22"/>
      <c r="B614" s="22"/>
      <c r="C614" s="22"/>
      <c r="D614" s="134"/>
      <c r="E614" s="63"/>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row>
    <row r="615" spans="1:35" ht="12.75" customHeight="1">
      <c r="A615" s="22"/>
      <c r="B615" s="22"/>
      <c r="C615" s="22"/>
      <c r="D615" s="134"/>
      <c r="E615" s="63"/>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row>
    <row r="616" spans="1:35" ht="12.75" customHeight="1">
      <c r="A616" s="22"/>
      <c r="B616" s="22"/>
      <c r="C616" s="22"/>
      <c r="D616" s="134"/>
      <c r="E616" s="63"/>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row>
    <row r="617" spans="1:35" ht="12.75" customHeight="1">
      <c r="A617" s="22"/>
      <c r="B617" s="22"/>
      <c r="C617" s="22"/>
      <c r="D617" s="134"/>
      <c r="E617" s="63"/>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row>
    <row r="618" spans="1:35" ht="12.75" customHeight="1">
      <c r="A618" s="22"/>
      <c r="B618" s="22"/>
      <c r="C618" s="22"/>
      <c r="D618" s="134"/>
      <c r="E618" s="63"/>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row>
    <row r="619" spans="1:35" ht="12.75" customHeight="1">
      <c r="A619" s="22"/>
      <c r="B619" s="22"/>
      <c r="C619" s="22"/>
      <c r="D619" s="134"/>
      <c r="E619" s="63"/>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row>
    <row r="620" spans="1:35" ht="12.75" customHeight="1">
      <c r="A620" s="22"/>
      <c r="B620" s="22"/>
      <c r="C620" s="22"/>
      <c r="D620" s="134"/>
      <c r="E620" s="63"/>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row>
    <row r="621" spans="1:35" ht="12.75" customHeight="1">
      <c r="A621" s="22"/>
      <c r="B621" s="22"/>
      <c r="C621" s="22"/>
      <c r="D621" s="134"/>
      <c r="E621" s="63"/>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row>
    <row r="622" spans="1:35" ht="12.75" customHeight="1">
      <c r="A622" s="22"/>
      <c r="B622" s="22"/>
      <c r="C622" s="22"/>
      <c r="D622" s="134"/>
      <c r="E622" s="63"/>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row>
    <row r="623" spans="1:35" ht="12.75" customHeight="1">
      <c r="A623" s="22"/>
      <c r="B623" s="22"/>
      <c r="C623" s="22"/>
      <c r="D623" s="134"/>
      <c r="E623" s="63"/>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row>
    <row r="624" spans="1:35" ht="12.75" customHeight="1">
      <c r="A624" s="22"/>
      <c r="B624" s="22"/>
      <c r="C624" s="22"/>
      <c r="D624" s="134"/>
      <c r="E624" s="63"/>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row>
    <row r="625" spans="1:35" ht="12.75" customHeight="1">
      <c r="A625" s="22"/>
      <c r="B625" s="22"/>
      <c r="C625" s="22"/>
      <c r="D625" s="134"/>
      <c r="E625" s="63"/>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row>
    <row r="626" spans="1:35" ht="12.75" customHeight="1">
      <c r="A626" s="22"/>
      <c r="B626" s="22"/>
      <c r="C626" s="22"/>
      <c r="D626" s="134"/>
      <c r="E626" s="63"/>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row>
    <row r="627" spans="1:35" ht="12.75" customHeight="1">
      <c r="A627" s="22"/>
      <c r="B627" s="22"/>
      <c r="C627" s="22"/>
      <c r="D627" s="134"/>
      <c r="E627" s="63"/>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row>
    <row r="628" spans="1:35" ht="12.75" customHeight="1">
      <c r="A628" s="22"/>
      <c r="B628" s="22"/>
      <c r="C628" s="22"/>
      <c r="D628" s="134"/>
      <c r="E628" s="63"/>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row>
    <row r="629" spans="1:35" ht="12.75" customHeight="1">
      <c r="A629" s="22"/>
      <c r="B629" s="22"/>
      <c r="C629" s="22"/>
      <c r="D629" s="134"/>
      <c r="E629" s="63"/>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row>
    <row r="630" spans="1:35" ht="12.75" customHeight="1">
      <c r="A630" s="22"/>
      <c r="B630" s="22"/>
      <c r="C630" s="22"/>
      <c r="D630" s="134"/>
      <c r="E630" s="63"/>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row>
    <row r="631" spans="1:35" ht="12.75" customHeight="1">
      <c r="A631" s="22"/>
      <c r="B631" s="22"/>
      <c r="C631" s="22"/>
      <c r="D631" s="134"/>
      <c r="E631" s="63"/>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row>
    <row r="632" spans="1:35" ht="12.75" customHeight="1">
      <c r="A632" s="22"/>
      <c r="B632" s="22"/>
      <c r="C632" s="22"/>
      <c r="D632" s="134"/>
      <c r="E632" s="63"/>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row>
    <row r="633" spans="1:35" ht="12.75" customHeight="1">
      <c r="A633" s="22"/>
      <c r="B633" s="22"/>
      <c r="C633" s="22"/>
      <c r="D633" s="134"/>
      <c r="E633" s="63"/>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row>
    <row r="634" spans="1:35" ht="12.75" customHeight="1">
      <c r="A634" s="22"/>
      <c r="B634" s="22"/>
      <c r="C634" s="22"/>
      <c r="D634" s="134"/>
      <c r="E634" s="63"/>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row>
    <row r="635" spans="1:35" ht="12.75" customHeight="1">
      <c r="A635" s="22"/>
      <c r="B635" s="22"/>
      <c r="C635" s="22"/>
      <c r="D635" s="134"/>
      <c r="E635" s="63"/>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row>
    <row r="636" spans="1:35" ht="12.75" customHeight="1">
      <c r="A636" s="22"/>
      <c r="B636" s="22"/>
      <c r="C636" s="22"/>
      <c r="D636" s="134"/>
      <c r="E636" s="63"/>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row>
    <row r="637" spans="1:35" ht="12.75" customHeight="1">
      <c r="A637" s="22"/>
      <c r="B637" s="22"/>
      <c r="C637" s="22"/>
      <c r="D637" s="134"/>
      <c r="E637" s="63"/>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row>
    <row r="638" spans="1:35" ht="12.75" customHeight="1">
      <c r="A638" s="22"/>
      <c r="B638" s="22"/>
      <c r="C638" s="22"/>
      <c r="D638" s="134"/>
      <c r="E638" s="63"/>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row>
    <row r="639" spans="1:35" ht="12.75" customHeight="1">
      <c r="A639" s="22"/>
      <c r="B639" s="22"/>
      <c r="C639" s="22"/>
      <c r="D639" s="134"/>
      <c r="E639" s="63"/>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row>
    <row r="640" spans="1:35" ht="12.75" customHeight="1">
      <c r="A640" s="22"/>
      <c r="B640" s="22"/>
      <c r="C640" s="22"/>
      <c r="D640" s="134"/>
      <c r="E640" s="63"/>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row>
    <row r="641" spans="1:35" ht="12.75" customHeight="1">
      <c r="A641" s="22"/>
      <c r="B641" s="22"/>
      <c r="C641" s="22"/>
      <c r="D641" s="134"/>
      <c r="E641" s="63"/>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row>
    <row r="642" spans="1:35" ht="12.75" customHeight="1">
      <c r="A642" s="22"/>
      <c r="B642" s="22"/>
      <c r="C642" s="22"/>
      <c r="D642" s="134"/>
      <c r="E642" s="63"/>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row>
    <row r="643" spans="1:35" ht="12.75" customHeight="1">
      <c r="A643" s="22"/>
      <c r="B643" s="22"/>
      <c r="C643" s="22"/>
      <c r="D643" s="134"/>
      <c r="E643" s="63"/>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row>
    <row r="644" spans="1:35" ht="12.75" customHeight="1">
      <c r="A644" s="22"/>
      <c r="B644" s="22"/>
      <c r="C644" s="22"/>
      <c r="D644" s="134"/>
      <c r="E644" s="63"/>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row>
    <row r="645" spans="1:35" ht="12.75" customHeight="1">
      <c r="A645" s="22"/>
      <c r="B645" s="22"/>
      <c r="C645" s="22"/>
      <c r="D645" s="134"/>
      <c r="E645" s="63"/>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row>
    <row r="646" spans="1:35" ht="12.75" customHeight="1">
      <c r="A646" s="22"/>
      <c r="B646" s="22"/>
      <c r="C646" s="22"/>
      <c r="D646" s="134"/>
      <c r="E646" s="63"/>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row>
    <row r="647" spans="1:35" ht="12.75" customHeight="1">
      <c r="A647" s="22"/>
      <c r="B647" s="22"/>
      <c r="C647" s="22"/>
      <c r="D647" s="134"/>
      <c r="E647" s="63"/>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row>
    <row r="648" spans="1:35" ht="12.75" customHeight="1">
      <c r="A648" s="22"/>
      <c r="B648" s="22"/>
      <c r="C648" s="22"/>
      <c r="D648" s="134"/>
      <c r="E648" s="63"/>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row>
    <row r="649" spans="1:35" ht="12.75" customHeight="1">
      <c r="A649" s="22"/>
      <c r="B649" s="22"/>
      <c r="C649" s="22"/>
      <c r="D649" s="134"/>
      <c r="E649" s="63"/>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row>
    <row r="650" spans="1:35" ht="12.75" customHeight="1">
      <c r="A650" s="22"/>
      <c r="B650" s="22"/>
      <c r="C650" s="22"/>
      <c r="D650" s="134"/>
      <c r="E650" s="63"/>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row>
    <row r="651" spans="1:35" ht="12.75" customHeight="1">
      <c r="A651" s="22"/>
      <c r="B651" s="22"/>
      <c r="C651" s="22"/>
      <c r="D651" s="134"/>
      <c r="E651" s="63"/>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row>
    <row r="652" spans="1:35" ht="12.75" customHeight="1">
      <c r="A652" s="22"/>
      <c r="B652" s="22"/>
      <c r="C652" s="22"/>
      <c r="D652" s="134"/>
      <c r="E652" s="63"/>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row>
    <row r="653" spans="1:35" ht="12.75" customHeight="1">
      <c r="A653" s="22"/>
      <c r="B653" s="22"/>
      <c r="C653" s="22"/>
      <c r="D653" s="134"/>
      <c r="E653" s="63"/>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row>
    <row r="654" spans="1:35" ht="12.75" customHeight="1">
      <c r="A654" s="22"/>
      <c r="B654" s="22"/>
      <c r="C654" s="22"/>
      <c r="D654" s="134"/>
      <c r="E654" s="63"/>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row>
    <row r="655" spans="1:35" ht="12.75" customHeight="1">
      <c r="A655" s="22"/>
      <c r="B655" s="22"/>
      <c r="C655" s="22"/>
      <c r="D655" s="134"/>
      <c r="E655" s="63"/>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row>
    <row r="656" spans="1:35" ht="12.75" customHeight="1">
      <c r="A656" s="22"/>
      <c r="B656" s="22"/>
      <c r="C656" s="22"/>
      <c r="D656" s="134"/>
      <c r="E656" s="63"/>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row>
    <row r="657" spans="1:35" ht="12.75" customHeight="1">
      <c r="A657" s="22"/>
      <c r="B657" s="22"/>
      <c r="C657" s="22"/>
      <c r="D657" s="134"/>
      <c r="E657" s="63"/>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row>
    <row r="658" spans="1:35" ht="12.75" customHeight="1">
      <c r="A658" s="22"/>
      <c r="B658" s="22"/>
      <c r="C658" s="22"/>
      <c r="D658" s="134"/>
      <c r="E658" s="63"/>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row>
    <row r="659" spans="1:35" ht="12.75" customHeight="1">
      <c r="A659" s="22"/>
      <c r="B659" s="22"/>
      <c r="C659" s="22"/>
      <c r="D659" s="134"/>
      <c r="E659" s="63"/>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row>
    <row r="660" spans="1:35" ht="12.75" customHeight="1">
      <c r="A660" s="22"/>
      <c r="B660" s="22"/>
      <c r="C660" s="22"/>
      <c r="D660" s="134"/>
      <c r="E660" s="63"/>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row>
    <row r="661" spans="1:35" ht="12.75" customHeight="1">
      <c r="A661" s="22"/>
      <c r="B661" s="22"/>
      <c r="C661" s="22"/>
      <c r="D661" s="134"/>
      <c r="E661" s="63"/>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row>
    <row r="662" spans="1:35" ht="12.75" customHeight="1">
      <c r="A662" s="22"/>
      <c r="B662" s="22"/>
      <c r="C662" s="22"/>
      <c r="D662" s="134"/>
      <c r="E662" s="63"/>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row>
    <row r="663" spans="1:35" ht="12.75" customHeight="1">
      <c r="A663" s="22"/>
      <c r="B663" s="22"/>
      <c r="C663" s="22"/>
      <c r="D663" s="134"/>
      <c r="E663" s="63"/>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row>
    <row r="664" spans="1:35" ht="12.75" customHeight="1">
      <c r="A664" s="22"/>
      <c r="B664" s="22"/>
      <c r="C664" s="22"/>
      <c r="D664" s="134"/>
      <c r="E664" s="63"/>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row>
    <row r="665" spans="1:35" ht="12.75" customHeight="1">
      <c r="A665" s="22"/>
      <c r="B665" s="22"/>
      <c r="C665" s="22"/>
      <c r="D665" s="134"/>
      <c r="E665" s="63"/>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row>
    <row r="666" spans="1:35" ht="12.75" customHeight="1">
      <c r="A666" s="22"/>
      <c r="B666" s="22"/>
      <c r="C666" s="22"/>
      <c r="D666" s="134"/>
      <c r="E666" s="63"/>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row>
    <row r="667" spans="1:35" ht="12.75" customHeight="1">
      <c r="A667" s="22"/>
      <c r="B667" s="22"/>
      <c r="C667" s="22"/>
      <c r="D667" s="134"/>
      <c r="E667" s="63"/>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row>
    <row r="668" spans="1:35" ht="12.75" customHeight="1">
      <c r="A668" s="22"/>
      <c r="B668" s="22"/>
      <c r="C668" s="22"/>
      <c r="D668" s="134"/>
      <c r="E668" s="63"/>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row>
    <row r="669" spans="1:35" ht="12.75" customHeight="1">
      <c r="A669" s="22"/>
      <c r="B669" s="22"/>
      <c r="C669" s="22"/>
      <c r="D669" s="134"/>
      <c r="E669" s="63"/>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row>
    <row r="670" spans="1:35" ht="12.75" customHeight="1">
      <c r="A670" s="22"/>
      <c r="B670" s="22"/>
      <c r="C670" s="22"/>
      <c r="D670" s="134"/>
      <c r="E670" s="63"/>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row>
    <row r="671" spans="1:35" ht="12.75" customHeight="1">
      <c r="A671" s="22"/>
      <c r="B671" s="22"/>
      <c r="C671" s="22"/>
      <c r="D671" s="134"/>
      <c r="E671" s="63"/>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row>
    <row r="672" spans="1:35" ht="12.75" customHeight="1">
      <c r="A672" s="22"/>
      <c r="B672" s="22"/>
      <c r="C672" s="22"/>
      <c r="D672" s="134"/>
      <c r="E672" s="63"/>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row>
    <row r="673" spans="1:35" ht="12.75" customHeight="1">
      <c r="A673" s="22"/>
      <c r="B673" s="22"/>
      <c r="C673" s="22"/>
      <c r="D673" s="134"/>
      <c r="E673" s="63"/>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row>
    <row r="674" spans="1:35" ht="12.75" customHeight="1">
      <c r="A674" s="22"/>
      <c r="B674" s="22"/>
      <c r="C674" s="22"/>
      <c r="D674" s="134"/>
      <c r="E674" s="63"/>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row>
    <row r="675" spans="1:35" ht="12.75" customHeight="1">
      <c r="A675" s="22"/>
      <c r="B675" s="22"/>
      <c r="C675" s="22"/>
      <c r="D675" s="134"/>
      <c r="E675" s="63"/>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row>
    <row r="676" spans="1:35" ht="12.75" customHeight="1">
      <c r="A676" s="22"/>
      <c r="B676" s="22"/>
      <c r="C676" s="22"/>
      <c r="D676" s="134"/>
      <c r="E676" s="63"/>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row>
    <row r="677" spans="1:35" ht="12.75" customHeight="1">
      <c r="A677" s="22"/>
      <c r="B677" s="22"/>
      <c r="C677" s="22"/>
      <c r="D677" s="134"/>
      <c r="E677" s="63"/>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row>
    <row r="678" spans="1:35" ht="12.75" customHeight="1">
      <c r="A678" s="22"/>
      <c r="B678" s="22"/>
      <c r="C678" s="22"/>
      <c r="D678" s="134"/>
      <c r="E678" s="63"/>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row>
    <row r="679" spans="1:35" ht="12.75" customHeight="1">
      <c r="A679" s="22"/>
      <c r="B679" s="22"/>
      <c r="C679" s="22"/>
      <c r="D679" s="134"/>
      <c r="E679" s="63"/>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row>
    <row r="680" spans="1:35" ht="12.75" customHeight="1">
      <c r="A680" s="22"/>
      <c r="B680" s="22"/>
      <c r="C680" s="22"/>
      <c r="D680" s="134"/>
      <c r="E680" s="63"/>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row>
    <row r="681" spans="1:35" ht="12.75" customHeight="1">
      <c r="A681" s="22"/>
      <c r="B681" s="22"/>
      <c r="C681" s="22"/>
      <c r="D681" s="134"/>
      <c r="E681" s="63"/>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row>
    <row r="682" spans="1:35" ht="12.75" customHeight="1">
      <c r="A682" s="22"/>
      <c r="B682" s="22"/>
      <c r="C682" s="22"/>
      <c r="D682" s="134"/>
      <c r="E682" s="63"/>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row>
    <row r="683" spans="1:35" ht="12.75" customHeight="1">
      <c r="A683" s="22"/>
      <c r="B683" s="22"/>
      <c r="C683" s="22"/>
      <c r="D683" s="134"/>
      <c r="E683" s="63"/>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row>
    <row r="684" spans="1:35" ht="12.75" customHeight="1">
      <c r="A684" s="22"/>
      <c r="B684" s="22"/>
      <c r="C684" s="22"/>
      <c r="D684" s="134"/>
      <c r="E684" s="63"/>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row>
    <row r="685" spans="1:35" ht="12.75" customHeight="1">
      <c r="A685" s="22"/>
      <c r="B685" s="22"/>
      <c r="C685" s="22"/>
      <c r="D685" s="134"/>
      <c r="E685" s="63"/>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row>
    <row r="686" spans="1:35" ht="12.75" customHeight="1">
      <c r="A686" s="22"/>
      <c r="B686" s="22"/>
      <c r="C686" s="22"/>
      <c r="D686" s="134"/>
      <c r="E686" s="63"/>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row>
    <row r="687" spans="1:35" ht="12.75" customHeight="1">
      <c r="A687" s="22"/>
      <c r="B687" s="22"/>
      <c r="C687" s="22"/>
      <c r="D687" s="134"/>
      <c r="E687" s="63"/>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row>
    <row r="688" spans="1:35" ht="12.75" customHeight="1">
      <c r="A688" s="22"/>
      <c r="B688" s="22"/>
      <c r="C688" s="22"/>
      <c r="D688" s="134"/>
      <c r="E688" s="63"/>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row>
    <row r="689" spans="1:35" ht="12.75" customHeight="1">
      <c r="A689" s="22"/>
      <c r="B689" s="22"/>
      <c r="C689" s="22"/>
      <c r="D689" s="134"/>
      <c r="E689" s="63"/>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row>
    <row r="690" spans="1:35" ht="12.75" customHeight="1">
      <c r="A690" s="22"/>
      <c r="B690" s="22"/>
      <c r="C690" s="22"/>
      <c r="D690" s="134"/>
      <c r="E690" s="63"/>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row>
    <row r="691" spans="1:35" ht="12.75" customHeight="1">
      <c r="A691" s="22"/>
      <c r="B691" s="22"/>
      <c r="C691" s="22"/>
      <c r="D691" s="134"/>
      <c r="E691" s="63"/>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row>
    <row r="692" spans="1:35" ht="12.75" customHeight="1">
      <c r="A692" s="22"/>
      <c r="B692" s="22"/>
      <c r="C692" s="22"/>
      <c r="D692" s="134"/>
      <c r="E692" s="63"/>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row>
    <row r="693" spans="1:35" ht="12.75" customHeight="1">
      <c r="A693" s="22"/>
      <c r="B693" s="22"/>
      <c r="C693" s="22"/>
      <c r="D693" s="134"/>
      <c r="E693" s="63"/>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row>
    <row r="694" spans="1:35" ht="12.75" customHeight="1">
      <c r="A694" s="22"/>
      <c r="B694" s="22"/>
      <c r="C694" s="22"/>
      <c r="D694" s="134"/>
      <c r="E694" s="63"/>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row>
    <row r="695" spans="1:35" ht="12.75" customHeight="1">
      <c r="A695" s="22"/>
      <c r="B695" s="22"/>
      <c r="C695" s="22"/>
      <c r="D695" s="134"/>
      <c r="E695" s="63"/>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row>
    <row r="696" spans="1:35" ht="12.75" customHeight="1">
      <c r="A696" s="22"/>
      <c r="B696" s="22"/>
      <c r="C696" s="22"/>
      <c r="D696" s="134"/>
      <c r="E696" s="63"/>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row>
    <row r="697" spans="1:35" ht="12.75" customHeight="1">
      <c r="A697" s="22"/>
      <c r="B697" s="22"/>
      <c r="C697" s="22"/>
      <c r="D697" s="134"/>
      <c r="E697" s="63"/>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row>
    <row r="698" spans="1:35" ht="12.75" customHeight="1">
      <c r="A698" s="22"/>
      <c r="B698" s="22"/>
      <c r="C698" s="22"/>
      <c r="D698" s="134"/>
      <c r="E698" s="63"/>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row>
    <row r="699" spans="1:35" ht="12.75" customHeight="1">
      <c r="A699" s="22"/>
      <c r="B699" s="22"/>
      <c r="C699" s="22"/>
      <c r="D699" s="134"/>
      <c r="E699" s="63"/>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row>
    <row r="700" spans="1:35" ht="12.75" customHeight="1">
      <c r="A700" s="22"/>
      <c r="B700" s="22"/>
      <c r="C700" s="22"/>
      <c r="D700" s="134"/>
      <c r="E700" s="63"/>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row>
    <row r="701" spans="1:35" ht="12.75" customHeight="1">
      <c r="A701" s="22"/>
      <c r="B701" s="22"/>
      <c r="C701" s="22"/>
      <c r="D701" s="134"/>
      <c r="E701" s="63"/>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row>
    <row r="702" spans="1:35" ht="12.75" customHeight="1">
      <c r="A702" s="22"/>
      <c r="B702" s="22"/>
      <c r="C702" s="22"/>
      <c r="D702" s="134"/>
      <c r="E702" s="63"/>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row>
    <row r="703" spans="1:35" ht="12.75" customHeight="1">
      <c r="A703" s="22"/>
      <c r="B703" s="22"/>
      <c r="C703" s="22"/>
      <c r="D703" s="134"/>
      <c r="E703" s="63"/>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row>
    <row r="704" spans="1:35" ht="12.75" customHeight="1">
      <c r="A704" s="22"/>
      <c r="B704" s="22"/>
      <c r="C704" s="22"/>
      <c r="D704" s="134"/>
      <c r="E704" s="63"/>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row>
    <row r="705" spans="1:35" ht="12.75" customHeight="1">
      <c r="A705" s="22"/>
      <c r="B705" s="22"/>
      <c r="C705" s="22"/>
      <c r="D705" s="134"/>
      <c r="E705" s="63"/>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row>
    <row r="706" spans="1:35" ht="12.75" customHeight="1">
      <c r="A706" s="22"/>
      <c r="B706" s="22"/>
      <c r="C706" s="22"/>
      <c r="D706" s="134"/>
      <c r="E706" s="63"/>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row>
    <row r="707" spans="1:35" ht="12.75" customHeight="1">
      <c r="A707" s="22"/>
      <c r="B707" s="22"/>
      <c r="C707" s="22"/>
      <c r="D707" s="134"/>
      <c r="E707" s="63"/>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row>
    <row r="708" spans="1:35" ht="12.75" customHeight="1">
      <c r="A708" s="22"/>
      <c r="B708" s="22"/>
      <c r="C708" s="22"/>
      <c r="D708" s="134"/>
      <c r="E708" s="63"/>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row>
    <row r="709" spans="1:35" ht="12.75" customHeight="1">
      <c r="A709" s="22"/>
      <c r="B709" s="22"/>
      <c r="C709" s="22"/>
      <c r="D709" s="134"/>
      <c r="E709" s="63"/>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row>
    <row r="710" spans="1:35" ht="12.75" customHeight="1">
      <c r="A710" s="22"/>
      <c r="B710" s="22"/>
      <c r="C710" s="22"/>
      <c r="D710" s="134"/>
      <c r="E710" s="63"/>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row>
    <row r="711" spans="1:35" ht="12.75" customHeight="1">
      <c r="A711" s="22"/>
      <c r="B711" s="22"/>
      <c r="C711" s="22"/>
      <c r="D711" s="134"/>
      <c r="E711" s="63"/>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row>
    <row r="712" spans="1:35" ht="12.75" customHeight="1">
      <c r="A712" s="22"/>
      <c r="B712" s="22"/>
      <c r="C712" s="22"/>
      <c r="D712" s="134"/>
      <c r="E712" s="63"/>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row>
    <row r="713" spans="1:35" ht="12.75" customHeight="1">
      <c r="A713" s="22"/>
      <c r="B713" s="22"/>
      <c r="C713" s="22"/>
      <c r="D713" s="134"/>
      <c r="E713" s="63"/>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row>
    <row r="714" spans="1:35" ht="12.75" customHeight="1">
      <c r="A714" s="22"/>
      <c r="B714" s="22"/>
      <c r="C714" s="22"/>
      <c r="D714" s="134"/>
      <c r="E714" s="63"/>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row>
    <row r="715" spans="1:35" ht="12.75" customHeight="1">
      <c r="A715" s="22"/>
      <c r="B715" s="22"/>
      <c r="C715" s="22"/>
      <c r="D715" s="134"/>
      <c r="E715" s="63"/>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row>
    <row r="716" spans="1:35" ht="12.75" customHeight="1">
      <c r="A716" s="22"/>
      <c r="B716" s="22"/>
      <c r="C716" s="22"/>
      <c r="D716" s="134"/>
      <c r="E716" s="63"/>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row>
    <row r="717" spans="1:35" ht="12.75" customHeight="1">
      <c r="A717" s="22"/>
      <c r="B717" s="22"/>
      <c r="C717" s="22"/>
      <c r="D717" s="134"/>
      <c r="E717" s="63"/>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row>
    <row r="718" spans="1:35" ht="12.75" customHeight="1">
      <c r="A718" s="22"/>
      <c r="B718" s="22"/>
      <c r="C718" s="22"/>
      <c r="D718" s="134"/>
      <c r="E718" s="63"/>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row>
    <row r="719" spans="1:35" ht="12.75" customHeight="1">
      <c r="A719" s="22"/>
      <c r="B719" s="22"/>
      <c r="C719" s="22"/>
      <c r="D719" s="134"/>
      <c r="E719" s="63"/>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row>
    <row r="720" spans="1:35" ht="12.75" customHeight="1">
      <c r="A720" s="22"/>
      <c r="B720" s="22"/>
      <c r="C720" s="22"/>
      <c r="D720" s="134"/>
      <c r="E720" s="63"/>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row>
    <row r="721" spans="1:35" ht="12.75" customHeight="1">
      <c r="A721" s="22"/>
      <c r="B721" s="22"/>
      <c r="C721" s="22"/>
      <c r="D721" s="134"/>
      <c r="E721" s="63"/>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row>
    <row r="722" spans="1:35" ht="12.75" customHeight="1">
      <c r="A722" s="22"/>
      <c r="B722" s="22"/>
      <c r="C722" s="22"/>
      <c r="D722" s="134"/>
      <c r="E722" s="63"/>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row>
    <row r="723" spans="1:35" ht="12.75" customHeight="1">
      <c r="A723" s="22"/>
      <c r="B723" s="22"/>
      <c r="C723" s="22"/>
      <c r="D723" s="134"/>
      <c r="E723" s="63"/>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row>
    <row r="724" spans="1:35" ht="12.75" customHeight="1">
      <c r="A724" s="22"/>
      <c r="B724" s="22"/>
      <c r="C724" s="22"/>
      <c r="D724" s="134"/>
      <c r="E724" s="63"/>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row>
    <row r="725" spans="1:35" ht="12.75" customHeight="1">
      <c r="A725" s="22"/>
      <c r="B725" s="22"/>
      <c r="C725" s="22"/>
      <c r="D725" s="134"/>
      <c r="E725" s="63"/>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row>
    <row r="726" spans="1:35" ht="12.75" customHeight="1">
      <c r="A726" s="22"/>
      <c r="B726" s="22"/>
      <c r="C726" s="22"/>
      <c r="D726" s="134"/>
      <c r="E726" s="63"/>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row>
    <row r="727" spans="1:35" ht="12.75" customHeight="1">
      <c r="A727" s="22"/>
      <c r="B727" s="22"/>
      <c r="C727" s="22"/>
      <c r="D727" s="134"/>
      <c r="E727" s="63"/>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row>
    <row r="728" spans="1:35" ht="12.75" customHeight="1">
      <c r="A728" s="22"/>
      <c r="B728" s="22"/>
      <c r="C728" s="22"/>
      <c r="D728" s="134"/>
      <c r="E728" s="63"/>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row>
    <row r="729" spans="1:35" ht="12.75" customHeight="1">
      <c r="A729" s="22"/>
      <c r="B729" s="22"/>
      <c r="C729" s="22"/>
      <c r="D729" s="134"/>
      <c r="E729" s="63"/>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row>
    <row r="730" spans="1:35" ht="12.75" customHeight="1">
      <c r="A730" s="22"/>
      <c r="B730" s="22"/>
      <c r="C730" s="22"/>
      <c r="D730" s="134"/>
      <c r="E730" s="63"/>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row>
    <row r="731" spans="1:35" ht="12.75" customHeight="1">
      <c r="A731" s="22"/>
      <c r="B731" s="22"/>
      <c r="C731" s="22"/>
      <c r="D731" s="134"/>
      <c r="E731" s="63"/>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row>
    <row r="732" spans="1:35" ht="12.75" customHeight="1">
      <c r="A732" s="22"/>
      <c r="B732" s="22"/>
      <c r="C732" s="22"/>
      <c r="D732" s="134"/>
      <c r="E732" s="63"/>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row>
    <row r="733" spans="1:35" ht="12.75" customHeight="1">
      <c r="A733" s="22"/>
      <c r="B733" s="22"/>
      <c r="C733" s="22"/>
      <c r="D733" s="134"/>
      <c r="E733" s="63"/>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row>
    <row r="734" spans="1:35" ht="12.75" customHeight="1">
      <c r="A734" s="22"/>
      <c r="B734" s="22"/>
      <c r="C734" s="22"/>
      <c r="D734" s="134"/>
      <c r="E734" s="63"/>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row>
    <row r="735" spans="1:35" ht="12.75" customHeight="1">
      <c r="A735" s="22"/>
      <c r="B735" s="22"/>
      <c r="C735" s="22"/>
      <c r="D735" s="134"/>
      <c r="E735" s="63"/>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row>
    <row r="736" spans="1:35" ht="12.75" customHeight="1">
      <c r="A736" s="22"/>
      <c r="B736" s="22"/>
      <c r="C736" s="22"/>
      <c r="D736" s="134"/>
      <c r="E736" s="63"/>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row>
    <row r="737" spans="1:35" ht="12.75" customHeight="1">
      <c r="A737" s="22"/>
      <c r="B737" s="22"/>
      <c r="C737" s="22"/>
      <c r="D737" s="134"/>
      <c r="E737" s="63"/>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row>
    <row r="738" spans="1:35" ht="12.75" customHeight="1">
      <c r="A738" s="22"/>
      <c r="B738" s="22"/>
      <c r="C738" s="22"/>
      <c r="D738" s="134"/>
      <c r="E738" s="63"/>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row>
    <row r="739" spans="1:35" ht="12.75" customHeight="1">
      <c r="A739" s="22"/>
      <c r="B739" s="22"/>
      <c r="C739" s="22"/>
      <c r="D739" s="134"/>
      <c r="E739" s="63"/>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row>
    <row r="740" spans="1:35" ht="12.75" customHeight="1">
      <c r="A740" s="22"/>
      <c r="B740" s="22"/>
      <c r="C740" s="22"/>
      <c r="D740" s="134"/>
      <c r="E740" s="63"/>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row>
    <row r="741" spans="1:35" ht="12.75" customHeight="1">
      <c r="A741" s="22"/>
      <c r="B741" s="22"/>
      <c r="C741" s="22"/>
      <c r="D741" s="134"/>
      <c r="E741" s="63"/>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row>
    <row r="742" spans="1:35" ht="12.75" customHeight="1">
      <c r="A742" s="22"/>
      <c r="B742" s="22"/>
      <c r="C742" s="22"/>
      <c r="D742" s="134"/>
      <c r="E742" s="63"/>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row>
    <row r="743" spans="1:35" ht="12.75" customHeight="1">
      <c r="A743" s="22"/>
      <c r="B743" s="22"/>
      <c r="C743" s="22"/>
      <c r="D743" s="134"/>
      <c r="E743" s="63"/>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row>
    <row r="744" spans="1:35" ht="12.75" customHeight="1">
      <c r="A744" s="22"/>
      <c r="B744" s="22"/>
      <c r="C744" s="22"/>
      <c r="D744" s="134"/>
      <c r="E744" s="63"/>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row>
    <row r="745" spans="1:35" ht="12.75" customHeight="1">
      <c r="A745" s="22"/>
      <c r="B745" s="22"/>
      <c r="C745" s="22"/>
      <c r="D745" s="134"/>
      <c r="E745" s="63"/>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row>
    <row r="746" spans="1:35" ht="12.75" customHeight="1">
      <c r="A746" s="22"/>
      <c r="B746" s="22"/>
      <c r="C746" s="22"/>
      <c r="D746" s="134"/>
      <c r="E746" s="63"/>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row>
    <row r="747" spans="1:35" ht="12.75" customHeight="1">
      <c r="A747" s="22"/>
      <c r="B747" s="22"/>
      <c r="C747" s="22"/>
      <c r="D747" s="134"/>
      <c r="E747" s="63"/>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row>
    <row r="748" spans="1:35" ht="12.75" customHeight="1">
      <c r="A748" s="22"/>
      <c r="B748" s="22"/>
      <c r="C748" s="22"/>
      <c r="D748" s="134"/>
      <c r="E748" s="63"/>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row>
    <row r="749" spans="1:35" ht="12.75" customHeight="1">
      <c r="A749" s="22"/>
      <c r="B749" s="22"/>
      <c r="C749" s="22"/>
      <c r="D749" s="134"/>
      <c r="E749" s="63"/>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row>
    <row r="750" spans="1:35" ht="12.75" customHeight="1">
      <c r="A750" s="22"/>
      <c r="B750" s="22"/>
      <c r="C750" s="22"/>
      <c r="D750" s="134"/>
      <c r="E750" s="63"/>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row>
    <row r="751" spans="1:35" ht="12.75" customHeight="1">
      <c r="A751" s="22"/>
      <c r="B751" s="22"/>
      <c r="C751" s="22"/>
      <c r="D751" s="134"/>
      <c r="E751" s="63"/>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row>
    <row r="752" spans="1:35" ht="12.75" customHeight="1">
      <c r="A752" s="22"/>
      <c r="B752" s="22"/>
      <c r="C752" s="22"/>
      <c r="D752" s="134"/>
      <c r="E752" s="63"/>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row>
    <row r="753" spans="1:35" ht="12.75" customHeight="1">
      <c r="A753" s="22"/>
      <c r="B753" s="22"/>
      <c r="C753" s="22"/>
      <c r="D753" s="134"/>
      <c r="E753" s="63"/>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row>
    <row r="754" spans="1:35" ht="12.75" customHeight="1">
      <c r="A754" s="22"/>
      <c r="B754" s="22"/>
      <c r="C754" s="22"/>
      <c r="D754" s="134"/>
      <c r="E754" s="63"/>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row>
    <row r="755" spans="1:35" ht="12.75" customHeight="1">
      <c r="A755" s="22"/>
      <c r="B755" s="22"/>
      <c r="C755" s="22"/>
      <c r="D755" s="134"/>
      <c r="E755" s="63"/>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row>
    <row r="756" spans="1:35" ht="12.75" customHeight="1">
      <c r="A756" s="22"/>
      <c r="B756" s="22"/>
      <c r="C756" s="22"/>
      <c r="D756" s="134"/>
      <c r="E756" s="63"/>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row>
    <row r="757" spans="1:35" ht="12.75" customHeight="1">
      <c r="A757" s="22"/>
      <c r="B757" s="22"/>
      <c r="C757" s="22"/>
      <c r="D757" s="134"/>
      <c r="E757" s="63"/>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row>
    <row r="758" spans="1:35" ht="12.75" customHeight="1">
      <c r="A758" s="22"/>
      <c r="B758" s="22"/>
      <c r="C758" s="22"/>
      <c r="D758" s="134"/>
      <c r="E758" s="63"/>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row>
    <row r="759" spans="1:35" ht="12.75" customHeight="1">
      <c r="A759" s="22"/>
      <c r="B759" s="22"/>
      <c r="C759" s="22"/>
      <c r="D759" s="134"/>
      <c r="E759" s="63"/>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row>
    <row r="760" spans="1:35" ht="12.75" customHeight="1">
      <c r="A760" s="22"/>
      <c r="B760" s="22"/>
      <c r="C760" s="22"/>
      <c r="D760" s="134"/>
      <c r="E760" s="63"/>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row>
    <row r="761" spans="1:35" ht="12.75" customHeight="1">
      <c r="A761" s="22"/>
      <c r="B761" s="22"/>
      <c r="C761" s="22"/>
      <c r="D761" s="134"/>
      <c r="E761" s="63"/>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row>
    <row r="762" spans="1:35" ht="12.75" customHeight="1">
      <c r="A762" s="22"/>
      <c r="B762" s="22"/>
      <c r="C762" s="22"/>
      <c r="D762" s="134"/>
      <c r="E762" s="63"/>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row>
    <row r="763" spans="1:35" ht="12.75" customHeight="1">
      <c r="A763" s="22"/>
      <c r="B763" s="22"/>
      <c r="C763" s="22"/>
      <c r="D763" s="134"/>
      <c r="E763" s="63"/>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row>
    <row r="764" spans="1:35" ht="12.75" customHeight="1">
      <c r="A764" s="22"/>
      <c r="B764" s="22"/>
      <c r="C764" s="22"/>
      <c r="D764" s="134"/>
      <c r="E764" s="63"/>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row>
    <row r="765" spans="1:35" ht="12.75" customHeight="1">
      <c r="A765" s="22"/>
      <c r="B765" s="22"/>
      <c r="C765" s="22"/>
      <c r="D765" s="134"/>
      <c r="E765" s="63"/>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row>
    <row r="766" spans="1:35" ht="12.75" customHeight="1">
      <c r="A766" s="22"/>
      <c r="B766" s="22"/>
      <c r="C766" s="22"/>
      <c r="D766" s="134"/>
      <c r="E766" s="63"/>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row>
    <row r="767" spans="1:35" ht="12.75" customHeight="1">
      <c r="A767" s="22"/>
      <c r="B767" s="22"/>
      <c r="C767" s="22"/>
      <c r="D767" s="134"/>
      <c r="E767" s="63"/>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row>
    <row r="768" spans="1:35" ht="12.75" customHeight="1">
      <c r="A768" s="22"/>
      <c r="B768" s="22"/>
      <c r="C768" s="22"/>
      <c r="D768" s="134"/>
      <c r="E768" s="63"/>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row>
    <row r="769" spans="1:35" ht="12.75" customHeight="1">
      <c r="A769" s="22"/>
      <c r="B769" s="22"/>
      <c r="C769" s="22"/>
      <c r="D769" s="134"/>
      <c r="E769" s="63"/>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row>
    <row r="770" spans="1:35" ht="12.75" customHeight="1">
      <c r="A770" s="22"/>
      <c r="B770" s="22"/>
      <c r="C770" s="22"/>
      <c r="D770" s="134"/>
      <c r="E770" s="63"/>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row>
    <row r="771" spans="1:35" ht="12.75" customHeight="1">
      <c r="A771" s="22"/>
      <c r="B771" s="22"/>
      <c r="C771" s="22"/>
      <c r="D771" s="134"/>
      <c r="E771" s="63"/>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row>
    <row r="772" spans="1:35" ht="12.75" customHeight="1">
      <c r="A772" s="22"/>
      <c r="B772" s="22"/>
      <c r="C772" s="22"/>
      <c r="D772" s="134"/>
      <c r="E772" s="63"/>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row>
    <row r="773" spans="1:35" ht="12.75" customHeight="1">
      <c r="A773" s="22"/>
      <c r="B773" s="22"/>
      <c r="C773" s="22"/>
      <c r="D773" s="134"/>
      <c r="E773" s="63"/>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row>
    <row r="774" spans="1:35" ht="12.75" customHeight="1">
      <c r="A774" s="22"/>
      <c r="B774" s="22"/>
      <c r="C774" s="22"/>
      <c r="D774" s="134"/>
      <c r="E774" s="63"/>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row>
    <row r="775" spans="1:35" ht="12.75" customHeight="1">
      <c r="A775" s="22"/>
      <c r="B775" s="22"/>
      <c r="C775" s="22"/>
      <c r="D775" s="134"/>
      <c r="E775" s="63"/>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row>
    <row r="776" spans="1:35" ht="12.75" customHeight="1">
      <c r="A776" s="22"/>
      <c r="B776" s="22"/>
      <c r="C776" s="22"/>
      <c r="D776" s="134"/>
      <c r="E776" s="63"/>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row>
    <row r="777" spans="1:35" ht="12.75" customHeight="1">
      <c r="A777" s="22"/>
      <c r="B777" s="22"/>
      <c r="C777" s="22"/>
      <c r="D777" s="134"/>
      <c r="E777" s="63"/>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row>
    <row r="778" spans="1:35" ht="12.75" customHeight="1">
      <c r="A778" s="22"/>
      <c r="B778" s="22"/>
      <c r="C778" s="22"/>
      <c r="D778" s="134"/>
      <c r="E778" s="63"/>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row>
    <row r="779" spans="1:35" ht="12.75" customHeight="1">
      <c r="A779" s="22"/>
      <c r="B779" s="22"/>
      <c r="C779" s="22"/>
      <c r="D779" s="134"/>
      <c r="E779" s="63"/>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row>
    <row r="780" spans="1:35" ht="12.75" customHeight="1">
      <c r="A780" s="22"/>
      <c r="B780" s="22"/>
      <c r="C780" s="22"/>
      <c r="D780" s="134"/>
      <c r="E780" s="63"/>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row>
    <row r="781" spans="1:35" ht="12.75" customHeight="1">
      <c r="A781" s="22"/>
      <c r="B781" s="22"/>
      <c r="C781" s="22"/>
      <c r="D781" s="134"/>
      <c r="E781" s="63"/>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row>
    <row r="782" spans="1:35" ht="12.75" customHeight="1">
      <c r="A782" s="22"/>
      <c r="B782" s="22"/>
      <c r="C782" s="22"/>
      <c r="D782" s="134"/>
      <c r="E782" s="63"/>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row>
    <row r="783" spans="1:35" ht="12.75" customHeight="1">
      <c r="A783" s="22"/>
      <c r="B783" s="22"/>
      <c r="C783" s="22"/>
      <c r="D783" s="134"/>
      <c r="E783" s="63"/>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row>
    <row r="784" spans="1:35" ht="12.75" customHeight="1">
      <c r="A784" s="22"/>
      <c r="B784" s="22"/>
      <c r="C784" s="22"/>
      <c r="D784" s="134"/>
      <c r="E784" s="63"/>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row>
    <row r="785" spans="1:35" ht="12.75" customHeight="1">
      <c r="A785" s="22"/>
      <c r="B785" s="22"/>
      <c r="C785" s="22"/>
      <c r="D785" s="134"/>
      <c r="E785" s="63"/>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row>
    <row r="786" spans="1:35" ht="12.75" customHeight="1">
      <c r="A786" s="22"/>
      <c r="B786" s="22"/>
      <c r="C786" s="22"/>
      <c r="D786" s="134"/>
      <c r="E786" s="63"/>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row>
    <row r="787" spans="1:35" ht="12.75" customHeight="1">
      <c r="A787" s="22"/>
      <c r="B787" s="22"/>
      <c r="C787" s="22"/>
      <c r="D787" s="134"/>
      <c r="E787" s="63"/>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row>
    <row r="788" spans="1:35" ht="12.75" customHeight="1">
      <c r="A788" s="22"/>
      <c r="B788" s="22"/>
      <c r="C788" s="22"/>
      <c r="D788" s="134"/>
      <c r="E788" s="63"/>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row>
    <row r="789" spans="1:35" ht="12.75" customHeight="1">
      <c r="A789" s="22"/>
      <c r="B789" s="22"/>
      <c r="C789" s="22"/>
      <c r="D789" s="134"/>
      <c r="E789" s="63"/>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row>
    <row r="790" spans="1:35" ht="12.75" customHeight="1">
      <c r="A790" s="22"/>
      <c r="B790" s="22"/>
      <c r="C790" s="22"/>
      <c r="D790" s="134"/>
      <c r="E790" s="63"/>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row>
    <row r="791" spans="1:35" ht="12.75" customHeight="1">
      <c r="A791" s="22"/>
      <c r="B791" s="22"/>
      <c r="C791" s="22"/>
      <c r="D791" s="134"/>
      <c r="E791" s="63"/>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row>
    <row r="792" spans="1:35" ht="12.75" customHeight="1">
      <c r="A792" s="22"/>
      <c r="B792" s="22"/>
      <c r="C792" s="22"/>
      <c r="D792" s="134"/>
      <c r="E792" s="63"/>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row>
    <row r="793" spans="1:35" ht="12.75" customHeight="1">
      <c r="A793" s="22"/>
      <c r="B793" s="22"/>
      <c r="C793" s="22"/>
      <c r="D793" s="134"/>
      <c r="E793" s="63"/>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row>
    <row r="794" spans="1:35" ht="12.75" customHeight="1">
      <c r="A794" s="22"/>
      <c r="B794" s="22"/>
      <c r="C794" s="22"/>
      <c r="D794" s="134"/>
      <c r="E794" s="63"/>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row>
    <row r="795" spans="1:35" ht="12.75" customHeight="1">
      <c r="A795" s="22"/>
      <c r="B795" s="22"/>
      <c r="C795" s="22"/>
      <c r="D795" s="134"/>
      <c r="E795" s="63"/>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row>
    <row r="796" spans="1:35" ht="12.75" customHeight="1">
      <c r="A796" s="22"/>
      <c r="B796" s="22"/>
      <c r="C796" s="22"/>
      <c r="D796" s="134"/>
      <c r="E796" s="63"/>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row>
    <row r="797" spans="1:35" ht="12.75" customHeight="1">
      <c r="A797" s="22"/>
      <c r="B797" s="22"/>
      <c r="C797" s="22"/>
      <c r="D797" s="134"/>
      <c r="E797" s="63"/>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row>
    <row r="798" spans="1:35" ht="12.75" customHeight="1">
      <c r="A798" s="22"/>
      <c r="B798" s="22"/>
      <c r="C798" s="22"/>
      <c r="D798" s="134"/>
      <c r="E798" s="63"/>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row>
    <row r="799" spans="1:35" ht="12.75" customHeight="1">
      <c r="A799" s="22"/>
      <c r="B799" s="22"/>
      <c r="C799" s="22"/>
      <c r="D799" s="134"/>
      <c r="E799" s="63"/>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row>
    <row r="800" spans="1:35" ht="12.75" customHeight="1">
      <c r="A800" s="22"/>
      <c r="B800" s="22"/>
      <c r="C800" s="22"/>
      <c r="D800" s="134"/>
      <c r="E800" s="63"/>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row>
    <row r="801" spans="1:35" ht="12.75" customHeight="1">
      <c r="A801" s="22"/>
      <c r="B801" s="22"/>
      <c r="C801" s="22"/>
      <c r="D801" s="134"/>
      <c r="E801" s="63"/>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row>
    <row r="802" spans="1:35" ht="12.75" customHeight="1">
      <c r="A802" s="22"/>
      <c r="B802" s="22"/>
      <c r="C802" s="22"/>
      <c r="D802" s="134"/>
      <c r="E802" s="63"/>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row>
    <row r="803" spans="1:35" ht="12.75" customHeight="1">
      <c r="A803" s="22"/>
      <c r="B803" s="22"/>
      <c r="C803" s="22"/>
      <c r="D803" s="134"/>
      <c r="E803" s="63"/>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row>
    <row r="804" spans="1:35" ht="12.75" customHeight="1">
      <c r="A804" s="22"/>
      <c r="B804" s="22"/>
      <c r="C804" s="22"/>
      <c r="D804" s="134"/>
      <c r="E804" s="63"/>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row>
    <row r="805" spans="1:35" ht="12.75" customHeight="1">
      <c r="A805" s="22"/>
      <c r="B805" s="22"/>
      <c r="C805" s="22"/>
      <c r="D805" s="134"/>
      <c r="E805" s="63"/>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row>
    <row r="806" spans="1:35" ht="12.75" customHeight="1">
      <c r="A806" s="22"/>
      <c r="B806" s="22"/>
      <c r="C806" s="22"/>
      <c r="D806" s="134"/>
      <c r="E806" s="63"/>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row>
    <row r="807" spans="1:35" ht="12.75" customHeight="1">
      <c r="A807" s="22"/>
      <c r="B807" s="22"/>
      <c r="C807" s="22"/>
      <c r="D807" s="134"/>
      <c r="E807" s="63"/>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row>
    <row r="808" spans="1:35" ht="12.75" customHeight="1">
      <c r="A808" s="22"/>
      <c r="B808" s="22"/>
      <c r="C808" s="22"/>
      <c r="D808" s="134"/>
      <c r="E808" s="63"/>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row>
    <row r="809" spans="1:35" ht="12.75" customHeight="1">
      <c r="A809" s="22"/>
      <c r="B809" s="22"/>
      <c r="C809" s="22"/>
      <c r="D809" s="134"/>
      <c r="E809" s="63"/>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row>
    <row r="810" spans="1:35" ht="12.75" customHeight="1">
      <c r="A810" s="22"/>
      <c r="B810" s="22"/>
      <c r="C810" s="22"/>
      <c r="D810" s="134"/>
      <c r="E810" s="63"/>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row>
    <row r="811" spans="1:35" ht="12.75" customHeight="1">
      <c r="A811" s="22"/>
      <c r="B811" s="22"/>
      <c r="C811" s="22"/>
      <c r="D811" s="134"/>
      <c r="E811" s="63"/>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row>
    <row r="812" spans="1:35" ht="12.75" customHeight="1">
      <c r="A812" s="22"/>
      <c r="B812" s="22"/>
      <c r="C812" s="22"/>
      <c r="D812" s="134"/>
      <c r="E812" s="63"/>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row>
    <row r="813" spans="1:35" ht="12.75" customHeight="1">
      <c r="A813" s="22"/>
      <c r="B813" s="22"/>
      <c r="C813" s="22"/>
      <c r="D813" s="134"/>
      <c r="E813" s="63"/>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row>
    <row r="814" spans="1:35" ht="12.75" customHeight="1">
      <c r="A814" s="22"/>
      <c r="B814" s="22"/>
      <c r="C814" s="22"/>
      <c r="D814" s="134"/>
      <c r="E814" s="63"/>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row>
    <row r="815" spans="1:35" ht="12.75" customHeight="1">
      <c r="A815" s="22"/>
      <c r="B815" s="22"/>
      <c r="C815" s="22"/>
      <c r="D815" s="134"/>
      <c r="E815" s="63"/>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row>
    <row r="816" spans="1:35" ht="12.75" customHeight="1">
      <c r="A816" s="22"/>
      <c r="B816" s="22"/>
      <c r="C816" s="22"/>
      <c r="D816" s="134"/>
      <c r="E816" s="63"/>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row>
    <row r="817" spans="1:35" ht="12.75" customHeight="1">
      <c r="A817" s="22"/>
      <c r="B817" s="22"/>
      <c r="C817" s="22"/>
      <c r="D817" s="134"/>
      <c r="E817" s="63"/>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row>
    <row r="818" spans="1:35" ht="12.75" customHeight="1">
      <c r="A818" s="22"/>
      <c r="B818" s="22"/>
      <c r="C818" s="22"/>
      <c r="D818" s="134"/>
      <c r="E818" s="63"/>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row>
    <row r="819" spans="1:35" ht="12.75" customHeight="1">
      <c r="A819" s="22"/>
      <c r="B819" s="22"/>
      <c r="C819" s="22"/>
      <c r="D819" s="134"/>
      <c r="E819" s="63"/>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row>
    <row r="820" spans="1:35" ht="12.75" customHeight="1">
      <c r="A820" s="22"/>
      <c r="B820" s="22"/>
      <c r="C820" s="22"/>
      <c r="D820" s="134"/>
      <c r="E820" s="63"/>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row>
    <row r="821" spans="1:35" ht="12.75" customHeight="1">
      <c r="A821" s="22"/>
      <c r="B821" s="22"/>
      <c r="C821" s="22"/>
      <c r="D821" s="134"/>
      <c r="E821" s="63"/>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row>
    <row r="822" spans="1:35" ht="12.75" customHeight="1">
      <c r="A822" s="22"/>
      <c r="B822" s="22"/>
      <c r="C822" s="22"/>
      <c r="D822" s="134"/>
      <c r="E822" s="63"/>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row>
    <row r="823" spans="1:35" ht="12.75" customHeight="1">
      <c r="A823" s="22"/>
      <c r="B823" s="22"/>
      <c r="C823" s="22"/>
      <c r="D823" s="134"/>
      <c r="E823" s="63"/>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row>
    <row r="824" spans="1:35" ht="12.75" customHeight="1">
      <c r="A824" s="22"/>
      <c r="B824" s="22"/>
      <c r="C824" s="22"/>
      <c r="D824" s="134"/>
      <c r="E824" s="63"/>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row>
    <row r="825" spans="1:35" ht="12.75" customHeight="1">
      <c r="A825" s="22"/>
      <c r="B825" s="22"/>
      <c r="C825" s="22"/>
      <c r="D825" s="134"/>
      <c r="E825" s="63"/>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row>
    <row r="826" spans="1:35" ht="12.75" customHeight="1">
      <c r="A826" s="22"/>
      <c r="B826" s="22"/>
      <c r="C826" s="22"/>
      <c r="D826" s="134"/>
      <c r="E826" s="63"/>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row>
    <row r="827" spans="1:35" ht="12.75" customHeight="1">
      <c r="A827" s="22"/>
      <c r="B827" s="22"/>
      <c r="C827" s="22"/>
      <c r="D827" s="134"/>
      <c r="E827" s="63"/>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row>
    <row r="828" spans="1:35" ht="12.75" customHeight="1">
      <c r="A828" s="22"/>
      <c r="B828" s="22"/>
      <c r="C828" s="22"/>
      <c r="D828" s="134"/>
      <c r="E828" s="63"/>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row>
    <row r="829" spans="1:35" ht="12.75" customHeight="1">
      <c r="A829" s="22"/>
      <c r="B829" s="22"/>
      <c r="C829" s="22"/>
      <c r="D829" s="134"/>
      <c r="E829" s="63"/>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row>
    <row r="830" spans="1:35" ht="12.75" customHeight="1">
      <c r="A830" s="22"/>
      <c r="B830" s="22"/>
      <c r="C830" s="22"/>
      <c r="D830" s="134"/>
      <c r="E830" s="63"/>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row>
    <row r="831" spans="1:35" ht="12.75" customHeight="1">
      <c r="A831" s="22"/>
      <c r="B831" s="22"/>
      <c r="C831" s="22"/>
      <c r="D831" s="134"/>
      <c r="E831" s="63"/>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row>
    <row r="832" spans="1:35" ht="12.75" customHeight="1">
      <c r="A832" s="22"/>
      <c r="B832" s="22"/>
      <c r="C832" s="22"/>
      <c r="D832" s="134"/>
      <c r="E832" s="63"/>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row>
    <row r="833" spans="1:35" ht="12.75" customHeight="1">
      <c r="A833" s="22"/>
      <c r="B833" s="22"/>
      <c r="C833" s="22"/>
      <c r="D833" s="134"/>
      <c r="E833" s="63"/>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row>
    <row r="834" spans="1:35" ht="12.75" customHeight="1">
      <c r="A834" s="22"/>
      <c r="B834" s="22"/>
      <c r="C834" s="22"/>
      <c r="D834" s="134"/>
      <c r="E834" s="63"/>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row>
    <row r="835" spans="1:35" ht="12.75" customHeight="1">
      <c r="A835" s="22"/>
      <c r="B835" s="22"/>
      <c r="C835" s="22"/>
      <c r="D835" s="134"/>
      <c r="E835" s="63"/>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row>
    <row r="836" spans="1:35" ht="12.75" customHeight="1">
      <c r="A836" s="22"/>
      <c r="B836" s="22"/>
      <c r="C836" s="22"/>
      <c r="D836" s="134"/>
      <c r="E836" s="63"/>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row>
    <row r="837" spans="1:35" ht="12.75" customHeight="1">
      <c r="A837" s="22"/>
      <c r="B837" s="22"/>
      <c r="C837" s="22"/>
      <c r="D837" s="134"/>
      <c r="E837" s="63"/>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row>
    <row r="838" spans="1:35" ht="12.75" customHeight="1">
      <c r="A838" s="22"/>
      <c r="B838" s="22"/>
      <c r="C838" s="22"/>
      <c r="D838" s="134"/>
      <c r="E838" s="63"/>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row>
    <row r="839" spans="1:35" ht="12.75" customHeight="1">
      <c r="A839" s="22"/>
      <c r="B839" s="22"/>
      <c r="C839" s="22"/>
      <c r="D839" s="134"/>
      <c r="E839" s="63"/>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row>
    <row r="840" spans="1:35" ht="12.75" customHeight="1">
      <c r="A840" s="22"/>
      <c r="B840" s="22"/>
      <c r="C840" s="22"/>
      <c r="D840" s="134"/>
      <c r="E840" s="63"/>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row>
    <row r="841" spans="1:35" ht="12.75" customHeight="1">
      <c r="A841" s="22"/>
      <c r="B841" s="22"/>
      <c r="C841" s="22"/>
      <c r="D841" s="134"/>
      <c r="E841" s="63"/>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row>
    <row r="842" spans="1:35" ht="12.75" customHeight="1">
      <c r="A842" s="22"/>
      <c r="B842" s="22"/>
      <c r="C842" s="22"/>
      <c r="D842" s="134"/>
      <c r="E842" s="63"/>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row>
    <row r="843" spans="1:35" ht="12.75" customHeight="1">
      <c r="A843" s="22"/>
      <c r="B843" s="22"/>
      <c r="C843" s="22"/>
      <c r="D843" s="134"/>
      <c r="E843" s="63"/>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row>
    <row r="844" spans="1:35" ht="12.75" customHeight="1">
      <c r="A844" s="22"/>
      <c r="B844" s="22"/>
      <c r="C844" s="22"/>
      <c r="D844" s="134"/>
      <c r="E844" s="63"/>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row>
    <row r="845" spans="1:35" ht="12.75" customHeight="1">
      <c r="A845" s="22"/>
      <c r="B845" s="22"/>
      <c r="C845" s="22"/>
      <c r="D845" s="134"/>
      <c r="E845" s="63"/>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row>
    <row r="846" spans="1:35" ht="12.75" customHeight="1">
      <c r="A846" s="22"/>
      <c r="B846" s="22"/>
      <c r="C846" s="22"/>
      <c r="D846" s="134"/>
      <c r="E846" s="63"/>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row>
    <row r="847" spans="1:35" ht="12.75" customHeight="1">
      <c r="A847" s="22"/>
      <c r="B847" s="22"/>
      <c r="C847" s="22"/>
      <c r="D847" s="134"/>
      <c r="E847" s="63"/>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row>
    <row r="848" spans="1:35" ht="12.75" customHeight="1">
      <c r="A848" s="22"/>
      <c r="B848" s="22"/>
      <c r="C848" s="22"/>
      <c r="D848" s="134"/>
      <c r="E848" s="63"/>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row>
    <row r="849" spans="1:35" ht="12.75" customHeight="1">
      <c r="A849" s="22"/>
      <c r="B849" s="22"/>
      <c r="C849" s="22"/>
      <c r="D849" s="134"/>
      <c r="E849" s="63"/>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row>
    <row r="850" spans="1:35" ht="12.75" customHeight="1">
      <c r="A850" s="22"/>
      <c r="B850" s="22"/>
      <c r="C850" s="22"/>
      <c r="D850" s="134"/>
      <c r="E850" s="63"/>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row>
    <row r="851" spans="1:35" ht="12.75" customHeight="1">
      <c r="A851" s="22"/>
      <c r="B851" s="22"/>
      <c r="C851" s="22"/>
      <c r="D851" s="134"/>
      <c r="E851" s="63"/>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row>
    <row r="852" spans="1:35" ht="12.75" customHeight="1">
      <c r="A852" s="22"/>
      <c r="B852" s="22"/>
      <c r="C852" s="22"/>
      <c r="D852" s="134"/>
      <c r="E852" s="63"/>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row>
    <row r="853" spans="1:35" ht="12.75" customHeight="1">
      <c r="A853" s="22"/>
      <c r="B853" s="22"/>
      <c r="C853" s="22"/>
      <c r="D853" s="134"/>
      <c r="E853" s="63"/>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row>
    <row r="854" spans="1:35" ht="12.75" customHeight="1">
      <c r="A854" s="22"/>
      <c r="B854" s="22"/>
      <c r="C854" s="22"/>
      <c r="D854" s="134"/>
      <c r="E854" s="63"/>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row>
    <row r="855" spans="1:35" ht="12.75" customHeight="1">
      <c r="A855" s="22"/>
      <c r="B855" s="22"/>
      <c r="C855" s="22"/>
      <c r="D855" s="134"/>
      <c r="E855" s="63"/>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row>
    <row r="856" spans="1:35" ht="12.75" customHeight="1">
      <c r="A856" s="22"/>
      <c r="B856" s="22"/>
      <c r="C856" s="22"/>
      <c r="D856" s="134"/>
      <c r="E856" s="63"/>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row>
    <row r="857" spans="1:35" ht="12.75" customHeight="1">
      <c r="A857" s="22"/>
      <c r="B857" s="22"/>
      <c r="C857" s="22"/>
      <c r="D857" s="134"/>
      <c r="E857" s="63"/>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row>
    <row r="858" spans="1:35" ht="12.75" customHeight="1">
      <c r="A858" s="22"/>
      <c r="B858" s="22"/>
      <c r="C858" s="22"/>
      <c r="D858" s="134"/>
      <c r="E858" s="63"/>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row>
    <row r="859" spans="1:35" ht="12.75" customHeight="1">
      <c r="A859" s="22"/>
      <c r="B859" s="22"/>
      <c r="C859" s="22"/>
      <c r="D859" s="134"/>
      <c r="E859" s="63"/>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row>
    <row r="860" spans="1:35" ht="12.75" customHeight="1">
      <c r="A860" s="22"/>
      <c r="B860" s="22"/>
      <c r="C860" s="22"/>
      <c r="D860" s="134"/>
      <c r="E860" s="63"/>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row>
    <row r="861" spans="1:35" ht="12.75" customHeight="1">
      <c r="A861" s="22"/>
      <c r="B861" s="22"/>
      <c r="C861" s="22"/>
      <c r="D861" s="134"/>
      <c r="E861" s="63"/>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row>
    <row r="862" spans="1:35" ht="12.75" customHeight="1">
      <c r="A862" s="22"/>
      <c r="B862" s="22"/>
      <c r="C862" s="22"/>
      <c r="D862" s="134"/>
      <c r="E862" s="63"/>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row>
    <row r="863" spans="1:35" ht="12.75" customHeight="1">
      <c r="A863" s="22"/>
      <c r="B863" s="22"/>
      <c r="C863" s="22"/>
      <c r="D863" s="134"/>
      <c r="E863" s="63"/>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row>
    <row r="864" spans="1:35" ht="12.75" customHeight="1">
      <c r="A864" s="22"/>
      <c r="B864" s="22"/>
      <c r="C864" s="22"/>
      <c r="D864" s="134"/>
      <c r="E864" s="63"/>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row>
    <row r="865" spans="1:35" ht="12.75" customHeight="1">
      <c r="A865" s="22"/>
      <c r="B865" s="22"/>
      <c r="C865" s="22"/>
      <c r="D865" s="134"/>
      <c r="E865" s="63"/>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row>
    <row r="866" spans="1:35" ht="12.75" customHeight="1">
      <c r="A866" s="22"/>
      <c r="B866" s="22"/>
      <c r="C866" s="22"/>
      <c r="D866" s="134"/>
      <c r="E866" s="63"/>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row>
    <row r="867" spans="1:35" ht="12.75" customHeight="1">
      <c r="A867" s="22"/>
      <c r="B867" s="22"/>
      <c r="C867" s="22"/>
      <c r="D867" s="134"/>
      <c r="E867" s="63"/>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row>
    <row r="868" spans="1:35" ht="12.75" customHeight="1">
      <c r="A868" s="22"/>
      <c r="B868" s="22"/>
      <c r="C868" s="22"/>
      <c r="D868" s="134"/>
      <c r="E868" s="63"/>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row>
    <row r="869" spans="1:35" ht="12.75" customHeight="1">
      <c r="A869" s="22"/>
      <c r="B869" s="22"/>
      <c r="C869" s="22"/>
      <c r="D869" s="134"/>
      <c r="E869" s="63"/>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row>
    <row r="870" spans="1:35" ht="12.75" customHeight="1">
      <c r="A870" s="22"/>
      <c r="B870" s="22"/>
      <c r="C870" s="22"/>
      <c r="D870" s="134"/>
      <c r="E870" s="63"/>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row>
    <row r="871" spans="1:35" ht="12.75" customHeight="1">
      <c r="A871" s="22"/>
      <c r="B871" s="22"/>
      <c r="C871" s="22"/>
      <c r="D871" s="134"/>
      <c r="E871" s="63"/>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row>
    <row r="872" spans="1:35" ht="12.75" customHeight="1">
      <c r="A872" s="22"/>
      <c r="B872" s="22"/>
      <c r="C872" s="22"/>
      <c r="D872" s="134"/>
      <c r="E872" s="63"/>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row>
    <row r="873" spans="1:35" ht="12.75" customHeight="1">
      <c r="A873" s="22"/>
      <c r="B873" s="22"/>
      <c r="C873" s="22"/>
      <c r="D873" s="134"/>
      <c r="E873" s="63"/>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row>
    <row r="874" spans="1:35" ht="12.75" customHeight="1">
      <c r="A874" s="22"/>
      <c r="B874" s="22"/>
      <c r="C874" s="22"/>
      <c r="D874" s="134"/>
      <c r="E874" s="63"/>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row>
    <row r="875" spans="1:35" ht="12.75" customHeight="1">
      <c r="A875" s="22"/>
      <c r="B875" s="22"/>
      <c r="C875" s="22"/>
      <c r="D875" s="134"/>
      <c r="E875" s="63"/>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row>
    <row r="876" spans="1:35" ht="12.75" customHeight="1">
      <c r="A876" s="22"/>
      <c r="B876" s="22"/>
      <c r="C876" s="22"/>
      <c r="D876" s="134"/>
      <c r="E876" s="63"/>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row>
    <row r="877" spans="1:35" ht="12.75" customHeight="1">
      <c r="A877" s="22"/>
      <c r="B877" s="22"/>
      <c r="C877" s="22"/>
      <c r="D877" s="134"/>
      <c r="E877" s="63"/>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row>
    <row r="878" spans="1:35" ht="12.75" customHeight="1">
      <c r="A878" s="22"/>
      <c r="B878" s="22"/>
      <c r="C878" s="22"/>
      <c r="D878" s="134"/>
      <c r="E878" s="63"/>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row>
    <row r="879" spans="1:35" ht="12.75" customHeight="1">
      <c r="A879" s="22"/>
      <c r="B879" s="22"/>
      <c r="C879" s="22"/>
      <c r="D879" s="134"/>
      <c r="E879" s="63"/>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row>
    <row r="880" spans="1:35" ht="12.75" customHeight="1">
      <c r="A880" s="22"/>
      <c r="B880" s="22"/>
      <c r="C880" s="22"/>
      <c r="D880" s="134"/>
      <c r="E880" s="63"/>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row>
    <row r="881" spans="1:35" ht="12.75" customHeight="1">
      <c r="A881" s="22"/>
      <c r="B881" s="22"/>
      <c r="C881" s="22"/>
      <c r="D881" s="134"/>
      <c r="E881" s="63"/>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row>
    <row r="882" spans="1:35" ht="12.75" customHeight="1">
      <c r="A882" s="22"/>
      <c r="B882" s="22"/>
      <c r="C882" s="22"/>
      <c r="D882" s="134"/>
      <c r="E882" s="63"/>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row>
    <row r="883" spans="1:35" ht="12.75" customHeight="1">
      <c r="A883" s="22"/>
      <c r="B883" s="22"/>
      <c r="C883" s="22"/>
      <c r="D883" s="134"/>
      <c r="E883" s="63"/>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row>
    <row r="884" spans="1:35" ht="12.75" customHeight="1">
      <c r="A884" s="22"/>
      <c r="B884" s="22"/>
      <c r="C884" s="22"/>
      <c r="D884" s="134"/>
      <c r="E884" s="63"/>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row>
    <row r="885" spans="1:35" ht="12.75" customHeight="1">
      <c r="A885" s="22"/>
      <c r="B885" s="22"/>
      <c r="C885" s="22"/>
      <c r="D885" s="134"/>
      <c r="E885" s="63"/>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row>
    <row r="886" spans="1:35" ht="12.75" customHeight="1">
      <c r="A886" s="22"/>
      <c r="B886" s="22"/>
      <c r="C886" s="22"/>
      <c r="D886" s="134"/>
      <c r="E886" s="63"/>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row>
    <row r="887" spans="1:35" ht="12.75" customHeight="1">
      <c r="A887" s="22"/>
      <c r="B887" s="22"/>
      <c r="C887" s="22"/>
      <c r="D887" s="134"/>
      <c r="E887" s="63"/>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row>
    <row r="888" spans="1:35" ht="12.75" customHeight="1">
      <c r="A888" s="22"/>
      <c r="B888" s="22"/>
      <c r="C888" s="22"/>
      <c r="D888" s="134"/>
      <c r="E888" s="63"/>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row>
    <row r="889" spans="1:35" ht="12.75" customHeight="1">
      <c r="A889" s="22"/>
      <c r="B889" s="22"/>
      <c r="C889" s="22"/>
      <c r="D889" s="134"/>
      <c r="E889" s="63"/>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row>
    <row r="890" spans="1:35" ht="12.75" customHeight="1">
      <c r="A890" s="22"/>
      <c r="B890" s="22"/>
      <c r="C890" s="22"/>
      <c r="D890" s="134"/>
      <c r="E890" s="63"/>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row>
    <row r="891" spans="1:35" ht="12.75" customHeight="1">
      <c r="A891" s="22"/>
      <c r="B891" s="22"/>
      <c r="C891" s="22"/>
      <c r="D891" s="134"/>
      <c r="E891" s="63"/>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row>
    <row r="892" spans="1:35" ht="12.75" customHeight="1">
      <c r="A892" s="22"/>
      <c r="B892" s="22"/>
      <c r="C892" s="22"/>
      <c r="D892" s="134"/>
      <c r="E892" s="63"/>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row>
    <row r="893" spans="1:35" ht="12.75" customHeight="1">
      <c r="A893" s="22"/>
      <c r="B893" s="22"/>
      <c r="C893" s="22"/>
      <c r="D893" s="134"/>
      <c r="E893" s="63"/>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row>
    <row r="894" spans="1:35" ht="12.75" customHeight="1">
      <c r="A894" s="22"/>
      <c r="B894" s="22"/>
      <c r="C894" s="22"/>
      <c r="D894" s="134"/>
      <c r="E894" s="63"/>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row>
    <row r="895" spans="1:35" ht="12.75" customHeight="1">
      <c r="A895" s="22"/>
      <c r="B895" s="22"/>
      <c r="C895" s="22"/>
      <c r="D895" s="134"/>
      <c r="E895" s="63"/>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row>
    <row r="896" spans="1:35" ht="12.75" customHeight="1">
      <c r="A896" s="22"/>
      <c r="B896" s="22"/>
      <c r="C896" s="22"/>
      <c r="D896" s="134"/>
      <c r="E896" s="63"/>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row>
    <row r="897" spans="1:35" ht="12.75" customHeight="1">
      <c r="A897" s="22"/>
      <c r="B897" s="22"/>
      <c r="C897" s="22"/>
      <c r="D897" s="134"/>
      <c r="E897" s="63"/>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row>
    <row r="898" spans="1:35" ht="12.75" customHeight="1">
      <c r="A898" s="22"/>
      <c r="B898" s="22"/>
      <c r="C898" s="22"/>
      <c r="D898" s="134"/>
      <c r="E898" s="63"/>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row>
    <row r="899" spans="1:35" ht="12.75" customHeight="1">
      <c r="A899" s="22"/>
      <c r="B899" s="22"/>
      <c r="C899" s="22"/>
      <c r="D899" s="134"/>
      <c r="E899" s="63"/>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row>
    <row r="900" spans="1:35" ht="12.75" customHeight="1">
      <c r="A900" s="22"/>
      <c r="B900" s="22"/>
      <c r="C900" s="22"/>
      <c r="D900" s="134"/>
      <c r="E900" s="63"/>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row>
    <row r="901" spans="1:35" ht="12.75" customHeight="1">
      <c r="A901" s="22"/>
      <c r="B901" s="22"/>
      <c r="C901" s="22"/>
      <c r="D901" s="134"/>
      <c r="E901" s="63"/>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row>
    <row r="902" spans="1:35" ht="12.75" customHeight="1">
      <c r="A902" s="22"/>
      <c r="B902" s="22"/>
      <c r="C902" s="22"/>
      <c r="D902" s="134"/>
      <c r="E902" s="63"/>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row>
    <row r="903" spans="1:35" ht="12.75" customHeight="1">
      <c r="A903" s="22"/>
      <c r="B903" s="22"/>
      <c r="C903" s="22"/>
      <c r="D903" s="134"/>
      <c r="E903" s="63"/>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row>
    <row r="904" spans="1:35" ht="12.75" customHeight="1">
      <c r="A904" s="22"/>
      <c r="B904" s="22"/>
      <c r="C904" s="22"/>
      <c r="D904" s="134"/>
      <c r="E904" s="63"/>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row>
    <row r="905" spans="1:35" ht="12.75" customHeight="1">
      <c r="A905" s="22"/>
      <c r="B905" s="22"/>
      <c r="C905" s="22"/>
      <c r="D905" s="134"/>
      <c r="E905" s="63"/>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row>
    <row r="906" spans="1:35" ht="12.75" customHeight="1">
      <c r="A906" s="22"/>
      <c r="B906" s="22"/>
      <c r="C906" s="22"/>
      <c r="D906" s="134"/>
      <c r="E906" s="63"/>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row>
    <row r="907" spans="1:35" ht="12.75" customHeight="1">
      <c r="A907" s="22"/>
      <c r="B907" s="22"/>
      <c r="C907" s="22"/>
      <c r="D907" s="134"/>
      <c r="E907" s="63"/>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row>
    <row r="908" spans="1:35" ht="12.75" customHeight="1">
      <c r="A908" s="22"/>
      <c r="B908" s="22"/>
      <c r="C908" s="22"/>
      <c r="D908" s="134"/>
      <c r="E908" s="63"/>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row>
    <row r="909" spans="1:35" ht="12.75" customHeight="1">
      <c r="A909" s="22"/>
      <c r="B909" s="22"/>
      <c r="C909" s="22"/>
      <c r="D909" s="134"/>
      <c r="E909" s="63"/>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row>
    <row r="910" spans="1:35" ht="12.75" customHeight="1">
      <c r="A910" s="22"/>
      <c r="B910" s="22"/>
      <c r="C910" s="22"/>
      <c r="D910" s="134"/>
      <c r="E910" s="63"/>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row>
    <row r="911" spans="1:35" ht="12.75" customHeight="1">
      <c r="A911" s="22"/>
      <c r="B911" s="22"/>
      <c r="C911" s="22"/>
      <c r="D911" s="134"/>
      <c r="E911" s="63"/>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row>
    <row r="912" spans="1:35" ht="12.75" customHeight="1">
      <c r="A912" s="22"/>
      <c r="B912" s="22"/>
      <c r="C912" s="22"/>
      <c r="D912" s="134"/>
      <c r="E912" s="63"/>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row>
    <row r="913" spans="1:35" ht="12.75" customHeight="1">
      <c r="A913" s="22"/>
      <c r="B913" s="22"/>
      <c r="C913" s="22"/>
      <c r="D913" s="134"/>
      <c r="E913" s="63"/>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row>
    <row r="914" spans="1:35" ht="12.75" customHeight="1">
      <c r="A914" s="22"/>
      <c r="B914" s="22"/>
      <c r="C914" s="22"/>
      <c r="D914" s="134"/>
      <c r="E914" s="63"/>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row>
    <row r="915" spans="1:35" ht="12.75" customHeight="1">
      <c r="A915" s="22"/>
      <c r="B915" s="22"/>
      <c r="C915" s="22"/>
      <c r="D915" s="134"/>
      <c r="E915" s="63"/>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row>
    <row r="916" spans="1:35" ht="12.75" customHeight="1">
      <c r="A916" s="22"/>
      <c r="B916" s="22"/>
      <c r="C916" s="22"/>
      <c r="D916" s="134"/>
      <c r="E916" s="63"/>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row>
    <row r="917" spans="1:35" ht="12.75" customHeight="1">
      <c r="A917" s="22"/>
      <c r="B917" s="22"/>
      <c r="C917" s="22"/>
      <c r="D917" s="134"/>
      <c r="E917" s="63"/>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row>
    <row r="918" spans="1:35" ht="12.75" customHeight="1">
      <c r="A918" s="22"/>
      <c r="B918" s="22"/>
      <c r="C918" s="22"/>
      <c r="D918" s="134"/>
      <c r="E918" s="63"/>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row>
    <row r="919" spans="1:35" ht="12.75" customHeight="1">
      <c r="A919" s="22"/>
      <c r="B919" s="22"/>
      <c r="C919" s="22"/>
      <c r="D919" s="134"/>
      <c r="E919" s="63"/>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row>
    <row r="920" spans="1:35" ht="12.75" customHeight="1">
      <c r="A920" s="22"/>
      <c r="B920" s="22"/>
      <c r="C920" s="22"/>
      <c r="D920" s="134"/>
      <c r="E920" s="63"/>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row>
    <row r="921" spans="1:35" ht="12.75" customHeight="1">
      <c r="A921" s="22"/>
      <c r="B921" s="22"/>
      <c r="C921" s="22"/>
      <c r="D921" s="134"/>
      <c r="E921" s="63"/>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row>
    <row r="922" spans="1:35" ht="12.75" customHeight="1">
      <c r="A922" s="22"/>
      <c r="B922" s="22"/>
      <c r="C922" s="22"/>
      <c r="D922" s="134"/>
      <c r="E922" s="63"/>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row>
    <row r="923" spans="1:35" ht="12.75" customHeight="1">
      <c r="A923" s="22"/>
      <c r="B923" s="22"/>
      <c r="C923" s="22"/>
      <c r="D923" s="134"/>
      <c r="E923" s="63"/>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row>
    <row r="924" spans="1:35" ht="12.75" customHeight="1">
      <c r="A924" s="22"/>
      <c r="B924" s="22"/>
      <c r="C924" s="22"/>
      <c r="D924" s="134"/>
      <c r="E924" s="63"/>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row>
    <row r="925" spans="1:35" ht="12.75" customHeight="1">
      <c r="A925" s="22"/>
      <c r="B925" s="22"/>
      <c r="C925" s="22"/>
      <c r="D925" s="134"/>
      <c r="E925" s="63"/>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row>
    <row r="926" spans="1:35" ht="12.75" customHeight="1">
      <c r="A926" s="22"/>
      <c r="B926" s="22"/>
      <c r="C926" s="22"/>
      <c r="D926" s="134"/>
      <c r="E926" s="63"/>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row>
    <row r="927" spans="1:35" ht="12.75" customHeight="1">
      <c r="A927" s="22"/>
      <c r="B927" s="22"/>
      <c r="C927" s="22"/>
      <c r="D927" s="134"/>
      <c r="E927" s="63"/>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row>
    <row r="928" spans="1:35" ht="12.75" customHeight="1">
      <c r="A928" s="22"/>
      <c r="B928" s="22"/>
      <c r="C928" s="22"/>
      <c r="D928" s="134"/>
      <c r="E928" s="63"/>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row>
    <row r="929" spans="1:35" ht="12.75" customHeight="1">
      <c r="A929" s="22"/>
      <c r="B929" s="22"/>
      <c r="C929" s="22"/>
      <c r="D929" s="134"/>
      <c r="E929" s="63"/>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row>
    <row r="930" spans="1:35" ht="12.75" customHeight="1">
      <c r="A930" s="22"/>
      <c r="B930" s="22"/>
      <c r="C930" s="22"/>
      <c r="D930" s="134"/>
      <c r="E930" s="63"/>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row>
    <row r="931" spans="1:35" ht="12.75" customHeight="1">
      <c r="A931" s="22"/>
      <c r="B931" s="22"/>
      <c r="C931" s="22"/>
      <c r="D931" s="134"/>
      <c r="E931" s="63"/>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row>
    <row r="932" spans="1:35" ht="12.75" customHeight="1">
      <c r="A932" s="22"/>
      <c r="B932" s="22"/>
      <c r="C932" s="22"/>
      <c r="D932" s="134"/>
      <c r="E932" s="63"/>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row>
    <row r="933" spans="1:35" ht="12.75" customHeight="1">
      <c r="A933" s="22"/>
      <c r="B933" s="22"/>
      <c r="C933" s="22"/>
      <c r="D933" s="134"/>
      <c r="E933" s="63"/>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row>
    <row r="934" spans="1:35" ht="12.75" customHeight="1">
      <c r="A934" s="22"/>
      <c r="B934" s="22"/>
      <c r="C934" s="22"/>
      <c r="D934" s="134"/>
      <c r="E934" s="63"/>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row>
    <row r="935" spans="1:35" ht="12.75" customHeight="1">
      <c r="A935" s="22"/>
      <c r="B935" s="22"/>
      <c r="C935" s="22"/>
      <c r="D935" s="134"/>
      <c r="E935" s="63"/>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row>
    <row r="936" spans="1:35" ht="12.75" customHeight="1">
      <c r="A936" s="22"/>
      <c r="B936" s="22"/>
      <c r="C936" s="22"/>
      <c r="D936" s="134"/>
      <c r="E936" s="63"/>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row>
    <row r="937" spans="1:35" ht="12.75" customHeight="1">
      <c r="A937" s="22"/>
      <c r="B937" s="22"/>
      <c r="C937" s="22"/>
      <c r="D937" s="134"/>
      <c r="E937" s="63"/>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row>
    <row r="938" spans="1:35" ht="12.75" customHeight="1">
      <c r="A938" s="22"/>
      <c r="B938" s="22"/>
      <c r="C938" s="22"/>
      <c r="D938" s="134"/>
      <c r="E938" s="63"/>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row>
    <row r="939" spans="1:35" ht="12.75" customHeight="1">
      <c r="A939" s="22"/>
      <c r="B939" s="22"/>
      <c r="C939" s="22"/>
      <c r="D939" s="134"/>
      <c r="E939" s="63"/>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row>
    <row r="940" spans="1:35" ht="12.75" customHeight="1">
      <c r="A940" s="22"/>
      <c r="B940" s="22"/>
      <c r="C940" s="22"/>
      <c r="D940" s="134"/>
      <c r="E940" s="63"/>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row>
    <row r="941" spans="1:35" ht="12.75" customHeight="1">
      <c r="A941" s="22"/>
      <c r="B941" s="22"/>
      <c r="C941" s="22"/>
      <c r="D941" s="134"/>
      <c r="E941" s="63"/>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row>
    <row r="942" spans="1:35" ht="12.75" customHeight="1">
      <c r="A942" s="22"/>
      <c r="B942" s="22"/>
      <c r="C942" s="22"/>
      <c r="D942" s="134"/>
      <c r="E942" s="63"/>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row>
    <row r="943" spans="1:35" ht="12.75" customHeight="1">
      <c r="A943" s="22"/>
      <c r="B943" s="22"/>
      <c r="C943" s="22"/>
      <c r="D943" s="134"/>
      <c r="E943" s="63"/>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row>
    <row r="944" spans="1:35" ht="12.75" customHeight="1">
      <c r="A944" s="22"/>
      <c r="B944" s="22"/>
      <c r="C944" s="22"/>
      <c r="D944" s="134"/>
      <c r="E944" s="63"/>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row>
    <row r="945" spans="1:35" ht="12.75" customHeight="1">
      <c r="A945" s="22"/>
      <c r="B945" s="22"/>
      <c r="C945" s="22"/>
      <c r="D945" s="134"/>
      <c r="E945" s="63"/>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row>
    <row r="946" spans="1:35" ht="12.75" customHeight="1">
      <c r="A946" s="22"/>
      <c r="B946" s="22"/>
      <c r="C946" s="22"/>
      <c r="D946" s="134"/>
      <c r="E946" s="63"/>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row>
    <row r="947" spans="1:35" ht="12.75" customHeight="1">
      <c r="A947" s="22"/>
      <c r="B947" s="22"/>
      <c r="C947" s="22"/>
      <c r="D947" s="134"/>
      <c r="E947" s="63"/>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row>
    <row r="948" spans="1:35" ht="12.75" customHeight="1">
      <c r="A948" s="22"/>
      <c r="B948" s="22"/>
      <c r="C948" s="22"/>
      <c r="D948" s="134"/>
      <c r="E948" s="63"/>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row>
    <row r="949" spans="1:35" ht="12.75" customHeight="1">
      <c r="A949" s="22"/>
      <c r="B949" s="22"/>
      <c r="C949" s="22"/>
      <c r="D949" s="134"/>
      <c r="E949" s="63"/>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row>
    <row r="950" spans="1:35" ht="12.75" customHeight="1">
      <c r="A950" s="22"/>
      <c r="B950" s="22"/>
      <c r="C950" s="22"/>
      <c r="D950" s="134"/>
      <c r="E950" s="63"/>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row>
    <row r="951" spans="1:35" ht="12.75" customHeight="1">
      <c r="A951" s="22"/>
      <c r="B951" s="22"/>
      <c r="C951" s="22"/>
      <c r="D951" s="134"/>
      <c r="E951" s="63"/>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row>
    <row r="952" spans="1:35" ht="12.75" customHeight="1">
      <c r="A952" s="22"/>
      <c r="B952" s="22"/>
      <c r="C952" s="22"/>
      <c r="D952" s="134"/>
      <c r="E952" s="63"/>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row>
    <row r="953" spans="1:35" ht="12.75" customHeight="1">
      <c r="A953" s="22"/>
      <c r="B953" s="22"/>
      <c r="C953" s="22"/>
      <c r="D953" s="134"/>
      <c r="E953" s="63"/>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row>
    <row r="954" spans="1:35" ht="12.75" customHeight="1">
      <c r="A954" s="22"/>
      <c r="B954" s="22"/>
      <c r="C954" s="22"/>
      <c r="D954" s="134"/>
      <c r="E954" s="63"/>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row>
    <row r="955" spans="1:35" ht="12.75" customHeight="1">
      <c r="A955" s="22"/>
      <c r="B955" s="22"/>
      <c r="C955" s="22"/>
      <c r="D955" s="134"/>
      <c r="E955" s="63"/>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row>
    <row r="956" spans="1:35" ht="12.75" customHeight="1">
      <c r="A956" s="22"/>
      <c r="B956" s="22"/>
      <c r="C956" s="22"/>
      <c r="D956" s="134"/>
      <c r="E956" s="63"/>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row>
    <row r="957" spans="1:35" ht="12.75" customHeight="1">
      <c r="A957" s="22"/>
      <c r="B957" s="22"/>
      <c r="C957" s="22"/>
      <c r="D957" s="134"/>
      <c r="E957" s="63"/>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row>
    <row r="958" spans="1:35" ht="12.75" customHeight="1">
      <c r="A958" s="22"/>
      <c r="B958" s="22"/>
      <c r="C958" s="22"/>
      <c r="D958" s="134"/>
      <c r="E958" s="63"/>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row>
    <row r="959" spans="1:35" ht="12.75" customHeight="1">
      <c r="A959" s="22"/>
      <c r="B959" s="22"/>
      <c r="C959" s="22"/>
      <c r="D959" s="134"/>
      <c r="E959" s="63"/>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row>
    <row r="960" spans="1:35" ht="12.75" customHeight="1">
      <c r="A960" s="22"/>
      <c r="B960" s="22"/>
      <c r="C960" s="22"/>
      <c r="D960" s="134"/>
      <c r="E960" s="63"/>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row>
    <row r="961" spans="1:35" ht="12.75" customHeight="1">
      <c r="A961" s="22"/>
      <c r="B961" s="22"/>
      <c r="C961" s="22"/>
      <c r="D961" s="134"/>
      <c r="E961" s="63"/>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row>
    <row r="962" spans="1:35" ht="12.75" customHeight="1">
      <c r="A962" s="22"/>
      <c r="B962" s="22"/>
      <c r="C962" s="22"/>
      <c r="D962" s="134"/>
      <c r="E962" s="63"/>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row>
    <row r="963" spans="1:35" ht="12.75" customHeight="1">
      <c r="A963" s="22"/>
      <c r="B963" s="22"/>
      <c r="C963" s="22"/>
      <c r="D963" s="134"/>
      <c r="E963" s="63"/>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row>
    <row r="964" spans="1:35" ht="12.75" customHeight="1">
      <c r="A964" s="22"/>
      <c r="B964" s="22"/>
      <c r="C964" s="22"/>
      <c r="D964" s="134"/>
      <c r="E964" s="63"/>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row>
    <row r="965" spans="1:35" ht="12.75" customHeight="1">
      <c r="A965" s="22"/>
      <c r="B965" s="22"/>
      <c r="C965" s="22"/>
      <c r="D965" s="134"/>
      <c r="E965" s="63"/>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row>
    <row r="966" spans="1:35" ht="12.75" customHeight="1">
      <c r="A966" s="22"/>
      <c r="B966" s="22"/>
      <c r="C966" s="22"/>
      <c r="D966" s="134"/>
      <c r="E966" s="63"/>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row>
    <row r="967" spans="1:35" ht="12.75" customHeight="1">
      <c r="A967" s="22"/>
      <c r="B967" s="22"/>
      <c r="C967" s="22"/>
      <c r="D967" s="134"/>
      <c r="E967" s="63"/>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row>
    <row r="968" spans="1:35" ht="12.75" customHeight="1">
      <c r="A968" s="22"/>
      <c r="B968" s="22"/>
      <c r="C968" s="22"/>
      <c r="D968" s="134"/>
      <c r="E968" s="63"/>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row>
    <row r="969" spans="1:35" ht="12.75" customHeight="1">
      <c r="A969" s="22"/>
      <c r="B969" s="22"/>
      <c r="C969" s="22"/>
      <c r="D969" s="134"/>
      <c r="E969" s="63"/>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row>
    <row r="970" spans="1:35" ht="12.75" customHeight="1">
      <c r="A970" s="22"/>
      <c r="B970" s="22"/>
      <c r="C970" s="22"/>
      <c r="D970" s="134"/>
      <c r="E970" s="63"/>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row>
    <row r="971" spans="1:35" ht="12.75" customHeight="1">
      <c r="A971" s="22"/>
      <c r="B971" s="22"/>
      <c r="C971" s="22"/>
      <c r="D971" s="134"/>
      <c r="E971" s="63"/>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row>
    <row r="972" spans="1:35" ht="12.75" customHeight="1">
      <c r="A972" s="22"/>
      <c r="B972" s="22"/>
      <c r="C972" s="22"/>
      <c r="D972" s="134"/>
      <c r="E972" s="63"/>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row>
    <row r="973" spans="1:35" ht="12.75" customHeight="1">
      <c r="A973" s="22"/>
      <c r="B973" s="22"/>
      <c r="C973" s="22"/>
      <c r="D973" s="134"/>
      <c r="E973" s="63"/>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row>
    <row r="974" spans="1:35" ht="12.75" customHeight="1">
      <c r="A974" s="22"/>
      <c r="B974" s="22"/>
      <c r="C974" s="22"/>
      <c r="D974" s="134"/>
      <c r="E974" s="63"/>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row>
    <row r="975" spans="1:35" ht="12.75" customHeight="1">
      <c r="A975" s="22"/>
      <c r="B975" s="22"/>
      <c r="C975" s="22"/>
      <c r="D975" s="134"/>
      <c r="E975" s="63"/>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row>
    <row r="976" spans="1:35" ht="12.75" customHeight="1">
      <c r="A976" s="22"/>
      <c r="B976" s="22"/>
      <c r="C976" s="22"/>
      <c r="D976" s="134"/>
      <c r="E976" s="63"/>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row>
    <row r="977" spans="1:35" ht="12.75" customHeight="1">
      <c r="A977" s="22"/>
      <c r="B977" s="22"/>
      <c r="C977" s="22"/>
      <c r="D977" s="134"/>
      <c r="E977" s="63"/>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row>
    <row r="978" spans="1:35" ht="12.75" customHeight="1">
      <c r="A978" s="22"/>
      <c r="B978" s="22"/>
      <c r="C978" s="22"/>
      <c r="D978" s="134"/>
      <c r="E978" s="63"/>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row>
    <row r="979" spans="1:35" ht="12.75" customHeight="1">
      <c r="A979" s="22"/>
      <c r="B979" s="22"/>
      <c r="C979" s="22"/>
      <c r="D979" s="134"/>
      <c r="E979" s="63"/>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row>
    <row r="980" spans="1:35" ht="12.75" customHeight="1">
      <c r="A980" s="22"/>
      <c r="B980" s="22"/>
      <c r="C980" s="22"/>
      <c r="D980" s="134"/>
      <c r="E980" s="63"/>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row>
    <row r="981" spans="1:35" ht="12.75" customHeight="1">
      <c r="A981" s="22"/>
      <c r="B981" s="22"/>
      <c r="C981" s="22"/>
      <c r="D981" s="134"/>
      <c r="E981" s="63"/>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row>
    <row r="982" spans="1:35" ht="12.75" customHeight="1">
      <c r="A982" s="22"/>
      <c r="B982" s="22"/>
      <c r="C982" s="22"/>
      <c r="D982" s="134"/>
      <c r="E982" s="63"/>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row>
    <row r="983" spans="1:35" ht="12.75" customHeight="1">
      <c r="A983" s="22"/>
      <c r="B983" s="22"/>
      <c r="C983" s="22"/>
      <c r="D983" s="134"/>
      <c r="E983" s="63"/>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row>
    <row r="984" spans="1:35" ht="12.75" customHeight="1">
      <c r="A984" s="22"/>
      <c r="B984" s="22"/>
      <c r="C984" s="22"/>
      <c r="D984" s="134"/>
      <c r="E984" s="63"/>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row>
    <row r="985" spans="1:35" ht="12.75" customHeight="1">
      <c r="A985" s="22"/>
      <c r="B985" s="22"/>
      <c r="C985" s="22"/>
      <c r="D985" s="134"/>
      <c r="E985" s="63"/>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row>
    <row r="986" spans="1:35" ht="12.75" customHeight="1">
      <c r="A986" s="22"/>
      <c r="B986" s="22"/>
      <c r="C986" s="22"/>
      <c r="D986" s="134"/>
      <c r="E986" s="63"/>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row>
    <row r="987" spans="1:35" ht="12.75" customHeight="1">
      <c r="A987" s="22"/>
      <c r="B987" s="22"/>
      <c r="C987" s="22"/>
      <c r="D987" s="134"/>
      <c r="E987" s="63"/>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row>
    <row r="988" spans="1:35" ht="12.75" customHeight="1">
      <c r="A988" s="22"/>
      <c r="B988" s="22"/>
      <c r="C988" s="22"/>
      <c r="D988" s="134"/>
      <c r="E988" s="63"/>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row>
    <row r="989" spans="1:35" ht="12.75" customHeight="1">
      <c r="A989" s="22"/>
      <c r="B989" s="22"/>
      <c r="C989" s="22"/>
      <c r="D989" s="134"/>
      <c r="E989" s="63"/>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row>
    <row r="990" spans="1:35" ht="12.75" customHeight="1">
      <c r="A990" s="22"/>
      <c r="B990" s="22"/>
      <c r="C990" s="22"/>
      <c r="D990" s="134"/>
      <c r="E990" s="63"/>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row>
    <row r="991" spans="1:35" ht="12.75" customHeight="1">
      <c r="A991" s="22"/>
      <c r="B991" s="22"/>
      <c r="C991" s="22"/>
      <c r="D991" s="134"/>
      <c r="E991" s="63"/>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row>
    <row r="992" spans="1:35" ht="12.75" customHeight="1">
      <c r="A992" s="22"/>
      <c r="B992" s="22"/>
      <c r="C992" s="22"/>
      <c r="D992" s="134"/>
      <c r="E992" s="63"/>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row>
    <row r="993" spans="1:35" ht="12.75" customHeight="1">
      <c r="A993" s="22"/>
      <c r="B993" s="22"/>
      <c r="C993" s="22"/>
      <c r="D993" s="134"/>
      <c r="E993" s="63"/>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row>
    <row r="994" spans="1:35" ht="12.75" customHeight="1">
      <c r="A994" s="22"/>
      <c r="B994" s="22"/>
      <c r="C994" s="22"/>
      <c r="D994" s="134"/>
      <c r="E994" s="63"/>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row>
    <row r="995" spans="1:35" ht="12.75" customHeight="1">
      <c r="A995" s="22"/>
      <c r="B995" s="22"/>
      <c r="C995" s="22"/>
      <c r="D995" s="134"/>
      <c r="E995" s="63"/>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row>
    <row r="996" spans="1:35" ht="12.75" customHeight="1">
      <c r="A996" s="22"/>
      <c r="B996" s="22"/>
      <c r="C996" s="22"/>
      <c r="D996" s="134"/>
      <c r="E996" s="63"/>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row>
    <row r="997" spans="1:35" ht="12.75" customHeight="1">
      <c r="A997" s="22"/>
      <c r="B997" s="22"/>
      <c r="C997" s="22"/>
      <c r="D997" s="134"/>
      <c r="E997" s="63"/>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row>
    <row r="998" spans="1:35" ht="12.75" customHeight="1">
      <c r="A998" s="22"/>
      <c r="B998" s="22"/>
      <c r="C998" s="22"/>
      <c r="D998" s="134"/>
      <c r="E998" s="63"/>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row>
    <row r="999" spans="1:35" ht="12.75" customHeight="1">
      <c r="A999" s="22"/>
      <c r="B999" s="22"/>
      <c r="C999" s="22"/>
      <c r="D999" s="134"/>
      <c r="E999" s="63"/>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row>
    <row r="1000" spans="1:35" ht="12.75" customHeight="1">
      <c r="A1000" s="22"/>
      <c r="B1000" s="22"/>
      <c r="C1000" s="22"/>
      <c r="D1000" s="134"/>
      <c r="E1000" s="63"/>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row>
  </sheetData>
  <mergeCells count="3">
    <mergeCell ref="B9:M9"/>
    <mergeCell ref="B11:C11"/>
    <mergeCell ref="F17:J20"/>
  </mergeCells>
  <conditionalFormatting sqref="D17:D18">
    <cfRule type="cellIs" dxfId="1060" priority="1" stopIfTrue="1" operator="equal">
      <formula>"-"</formula>
    </cfRule>
  </conditionalFormatting>
  <conditionalFormatting sqref="D22:D33">
    <cfRule type="expression" dxfId="1059" priority="2" stopIfTrue="1">
      <formula>ISBLANK(D22)</formula>
    </cfRule>
    <cfRule type="cellIs" dxfId="1058" priority="3" stopIfTrue="1" operator="equal">
      <formula>"Pasa"</formula>
    </cfRule>
    <cfRule type="cellIs" dxfId="1057" priority="4" stopIfTrue="1" operator="equal">
      <formula>"Falla"</formula>
    </cfRule>
    <cfRule type="cellIs" dxfId="1056" priority="5" stopIfTrue="1" operator="equal">
      <formula>"N/A"</formula>
    </cfRule>
    <cfRule type="cellIs" dxfId="1055" priority="6" stopIfTrue="1" operator="equal">
      <formula>"N/T"</formula>
    </cfRule>
    <cfRule type="cellIs" dxfId="1054" priority="7" stopIfTrue="1" operator="equal">
      <formula>"N/D"</formula>
    </cfRule>
  </conditionalFormatting>
  <conditionalFormatting sqref="D22:D35">
    <cfRule type="cellIs" dxfId="1053" priority="8" stopIfTrue="1" operator="equal">
      <formula>"-"</formula>
    </cfRule>
  </conditionalFormatting>
  <conditionalFormatting sqref="D39:D50">
    <cfRule type="expression" dxfId="1052" priority="9" stopIfTrue="1">
      <formula>ISBLANK(D39)</formula>
    </cfRule>
    <cfRule type="cellIs" dxfId="1051" priority="10" stopIfTrue="1" operator="equal">
      <formula>"Pasa"</formula>
    </cfRule>
    <cfRule type="cellIs" dxfId="1050" priority="11" stopIfTrue="1" operator="equal">
      <formula>"Falla"</formula>
    </cfRule>
    <cfRule type="cellIs" dxfId="1049" priority="12" stopIfTrue="1" operator="equal">
      <formula>"N/A"</formula>
    </cfRule>
    <cfRule type="cellIs" dxfId="1048" priority="13" stopIfTrue="1" operator="equal">
      <formula>"N/T"</formula>
    </cfRule>
    <cfRule type="cellIs" dxfId="1047" priority="14" stopIfTrue="1" operator="equal">
      <formula>"N/D"</formula>
    </cfRule>
  </conditionalFormatting>
  <conditionalFormatting sqref="D39:D52">
    <cfRule type="cellIs" dxfId="1046" priority="15" stopIfTrue="1" operator="equal">
      <formula>"-"</formula>
    </cfRule>
  </conditionalFormatting>
  <conditionalFormatting sqref="D56:D67">
    <cfRule type="expression" dxfId="1045" priority="16" stopIfTrue="1">
      <formula>ISBLANK(D56)</formula>
    </cfRule>
    <cfRule type="cellIs" dxfId="1044" priority="17" stopIfTrue="1" operator="equal">
      <formula>"Pasa"</formula>
    </cfRule>
    <cfRule type="cellIs" dxfId="1043" priority="18" stopIfTrue="1" operator="equal">
      <formula>"Falla"</formula>
    </cfRule>
    <cfRule type="cellIs" dxfId="1042" priority="19" stopIfTrue="1" operator="equal">
      <formula>"N/A"</formula>
    </cfRule>
    <cfRule type="cellIs" dxfId="1041" priority="20" stopIfTrue="1" operator="equal">
      <formula>"N/T"</formula>
    </cfRule>
    <cfRule type="cellIs" dxfId="1040" priority="21" stopIfTrue="1" operator="equal">
      <formula>"N/D"</formula>
    </cfRule>
  </conditionalFormatting>
  <conditionalFormatting sqref="D56:D69">
    <cfRule type="cellIs" dxfId="1039" priority="22" stopIfTrue="1" operator="equal">
      <formula>"-"</formula>
    </cfRule>
  </conditionalFormatting>
  <conditionalFormatting sqref="D73:D84">
    <cfRule type="expression" dxfId="1038" priority="23" stopIfTrue="1">
      <formula>ISBLANK(D73)</formula>
    </cfRule>
    <cfRule type="cellIs" dxfId="1037" priority="24" stopIfTrue="1" operator="equal">
      <formula>"Pasa"</formula>
    </cfRule>
    <cfRule type="cellIs" dxfId="1036" priority="25" stopIfTrue="1" operator="equal">
      <formula>"Falla"</formula>
    </cfRule>
    <cfRule type="cellIs" dxfId="1035" priority="26" stopIfTrue="1" operator="equal">
      <formula>"N/A"</formula>
    </cfRule>
    <cfRule type="cellIs" dxfId="1034" priority="27" stopIfTrue="1" operator="equal">
      <formula>"N/T"</formula>
    </cfRule>
    <cfRule type="cellIs" dxfId="1033" priority="28" stopIfTrue="1" operator="equal">
      <formula>"N/D"</formula>
    </cfRule>
  </conditionalFormatting>
  <conditionalFormatting sqref="D73:D86">
    <cfRule type="cellIs" dxfId="1032" priority="29" stopIfTrue="1" operator="equal">
      <formula>"-"</formula>
    </cfRule>
  </conditionalFormatting>
  <conditionalFormatting sqref="D90:D101">
    <cfRule type="expression" dxfId="1031" priority="30" stopIfTrue="1">
      <formula>ISBLANK(D90)</formula>
    </cfRule>
    <cfRule type="cellIs" dxfId="1030" priority="31" stopIfTrue="1" operator="equal">
      <formula>"Pasa"</formula>
    </cfRule>
    <cfRule type="cellIs" dxfId="1029" priority="32" stopIfTrue="1" operator="equal">
      <formula>"Falla"</formula>
    </cfRule>
    <cfRule type="cellIs" dxfId="1028" priority="33" stopIfTrue="1" operator="equal">
      <formula>"N/A"</formula>
    </cfRule>
    <cfRule type="cellIs" dxfId="1027" priority="34" stopIfTrue="1" operator="equal">
      <formula>"N/T"</formula>
    </cfRule>
    <cfRule type="cellIs" dxfId="1026" priority="35" stopIfTrue="1" operator="equal">
      <formula>"N/D"</formula>
    </cfRule>
  </conditionalFormatting>
  <conditionalFormatting sqref="D90:D103">
    <cfRule type="cellIs" dxfId="1025" priority="36" stopIfTrue="1" operator="equal">
      <formula>"-"</formula>
    </cfRule>
  </conditionalFormatting>
  <conditionalFormatting sqref="D107:D118">
    <cfRule type="expression" dxfId="1024" priority="37" stopIfTrue="1">
      <formula>ISBLANK(D107)</formula>
    </cfRule>
    <cfRule type="cellIs" dxfId="1023" priority="38" stopIfTrue="1" operator="equal">
      <formula>"Pasa"</formula>
    </cfRule>
    <cfRule type="cellIs" dxfId="1022" priority="39" stopIfTrue="1" operator="equal">
      <formula>"Falla"</formula>
    </cfRule>
    <cfRule type="cellIs" dxfId="1021" priority="40" stopIfTrue="1" operator="equal">
      <formula>"N/A"</formula>
    </cfRule>
    <cfRule type="cellIs" dxfId="1020" priority="41" stopIfTrue="1" operator="equal">
      <formula>"N/T"</formula>
    </cfRule>
    <cfRule type="cellIs" dxfId="1019" priority="42" stopIfTrue="1" operator="equal">
      <formula>"N/D"</formula>
    </cfRule>
  </conditionalFormatting>
  <conditionalFormatting sqref="D107:D120">
    <cfRule type="cellIs" dxfId="1018" priority="43" stopIfTrue="1" operator="equal">
      <formula>"-"</formula>
    </cfRule>
  </conditionalFormatting>
  <conditionalFormatting sqref="D124:D135">
    <cfRule type="expression" dxfId="1017" priority="44" stopIfTrue="1">
      <formula>ISBLANK(D124)</formula>
    </cfRule>
    <cfRule type="cellIs" dxfId="1016" priority="45" stopIfTrue="1" operator="equal">
      <formula>"Pasa"</formula>
    </cfRule>
    <cfRule type="cellIs" dxfId="1015" priority="46" stopIfTrue="1" operator="equal">
      <formula>"Falla"</formula>
    </cfRule>
    <cfRule type="cellIs" dxfId="1014" priority="47" stopIfTrue="1" operator="equal">
      <formula>"N/A"</formula>
    </cfRule>
    <cfRule type="cellIs" dxfId="1013" priority="48" stopIfTrue="1" operator="equal">
      <formula>"N/T"</formula>
    </cfRule>
    <cfRule type="cellIs" dxfId="1012" priority="49" stopIfTrue="1" operator="equal">
      <formula>"N/D"</formula>
    </cfRule>
  </conditionalFormatting>
  <conditionalFormatting sqref="D124:D137">
    <cfRule type="cellIs" dxfId="1011" priority="50" stopIfTrue="1" operator="equal">
      <formula>"-"</formula>
    </cfRule>
  </conditionalFormatting>
  <conditionalFormatting sqref="D141:D152">
    <cfRule type="expression" dxfId="1010" priority="51" stopIfTrue="1">
      <formula>ISBLANK(D141)</formula>
    </cfRule>
    <cfRule type="cellIs" dxfId="1009" priority="52" stopIfTrue="1" operator="equal">
      <formula>"Pasa"</formula>
    </cfRule>
    <cfRule type="cellIs" dxfId="1008" priority="53" stopIfTrue="1" operator="equal">
      <formula>"Falla"</formula>
    </cfRule>
    <cfRule type="cellIs" dxfId="1007" priority="54" stopIfTrue="1" operator="equal">
      <formula>"N/A"</formula>
    </cfRule>
    <cfRule type="cellIs" dxfId="1006" priority="55" stopIfTrue="1" operator="equal">
      <formula>"N/T"</formula>
    </cfRule>
    <cfRule type="cellIs" dxfId="1005" priority="56" stopIfTrue="1" operator="equal">
      <formula>"N/D"</formula>
    </cfRule>
  </conditionalFormatting>
  <conditionalFormatting sqref="D141:D154">
    <cfRule type="cellIs" dxfId="1004" priority="57" stopIfTrue="1" operator="equal">
      <formula>"-"</formula>
    </cfRule>
  </conditionalFormatting>
  <conditionalFormatting sqref="D158:D167">
    <cfRule type="cellIs" dxfId="1003" priority="58" stopIfTrue="1" operator="equal">
      <formula>"-"</formula>
    </cfRule>
    <cfRule type="expression" dxfId="1002" priority="59" stopIfTrue="1">
      <formula>ISBLANK(D158)</formula>
    </cfRule>
    <cfRule type="cellIs" dxfId="1001" priority="60" stopIfTrue="1" operator="equal">
      <formula>"Pasa"</formula>
    </cfRule>
    <cfRule type="cellIs" dxfId="1000" priority="61" stopIfTrue="1" operator="equal">
      <formula>"Falla"</formula>
    </cfRule>
    <cfRule type="cellIs" dxfId="999" priority="62" stopIfTrue="1" operator="equal">
      <formula>"N/A"</formula>
    </cfRule>
    <cfRule type="cellIs" dxfId="998" priority="63" stopIfTrue="1" operator="equal">
      <formula>"N/T"</formula>
    </cfRule>
    <cfRule type="cellIs" dxfId="997" priority="64" stopIfTrue="1" operator="equal">
      <formula>"N/D"</formula>
    </cfRule>
  </conditionalFormatting>
  <conditionalFormatting sqref="E22:E35 E39:E52 E56:E69 E107:E120 E124:E137 E141:E154 E158:E167">
    <cfRule type="cellIs" dxfId="996" priority="65" stopIfTrue="1" operator="equal">
      <formula>"ERR"</formula>
    </cfRule>
  </conditionalFormatting>
  <conditionalFormatting sqref="E73:E86">
    <cfRule type="cellIs" dxfId="995" priority="66" stopIfTrue="1" operator="equal">
      <formula>"ERR"</formula>
    </cfRule>
  </conditionalFormatting>
  <conditionalFormatting sqref="E90:E103">
    <cfRule type="cellIs" dxfId="994" priority="67" stopIfTrue="1" operator="equal">
      <formula>"ERR"</formula>
    </cfRule>
  </conditionalFormatting>
  <conditionalFormatting sqref="F22:J22 F39:J39 F56:J56 F73:J73 F90:J90 F107:J107 F124:J124 F141:J141 F158:J158">
    <cfRule type="expression" dxfId="993" priority="68" stopIfTrue="1">
      <formula>ISBLANK(F22)</formula>
    </cfRule>
    <cfRule type="cellIs" dxfId="992" priority="69" stopIfTrue="1" operator="equal">
      <formula>"Pasa"</formula>
    </cfRule>
    <cfRule type="cellIs" dxfId="991" priority="70" stopIfTrue="1" operator="equal">
      <formula>"Falla"</formula>
    </cfRule>
    <cfRule type="cellIs" dxfId="990" priority="71" stopIfTrue="1" operator="equal">
      <formula>"N/A"</formula>
    </cfRule>
    <cfRule type="cellIs" dxfId="989" priority="72" stopIfTrue="1" operator="equal">
      <formula>"N/T"</formula>
    </cfRule>
    <cfRule type="cellIs" dxfId="988" priority="73" stopIfTrue="1" operator="equal">
      <formula>"N/D"</formula>
    </cfRule>
  </conditionalFormatting>
  <conditionalFormatting sqref="N13:N14">
    <cfRule type="expression" dxfId="987" priority="74" stopIfTrue="1">
      <formula>ISBLANK(N13)</formula>
    </cfRule>
    <cfRule type="cellIs" dxfId="986" priority="75" stopIfTrue="1" operator="equal">
      <formula>"Pasa"</formula>
    </cfRule>
    <cfRule type="cellIs" dxfId="985" priority="76" stopIfTrue="1" operator="equal">
      <formula>"Falla"</formula>
    </cfRule>
    <cfRule type="cellIs" dxfId="984" priority="77" stopIfTrue="1" operator="equal">
      <formula>"N/A"</formula>
    </cfRule>
    <cfRule type="cellIs" dxfId="983" priority="78" stopIfTrue="1" operator="equal">
      <formula>"N/T"</formula>
    </cfRule>
    <cfRule type="cellIs" dxfId="982" priority="79" stopIfTrue="1" operator="equal">
      <formula>"N/D"</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600-000000000000}">
          <x14:formula1>
            <xm:f>'DATA - Oculta'!$U$9:$U$13</xm:f>
          </x14:formula1>
          <xm:sqref>D18 D22:D33 D35 D39:D50 D52 D56:D67 D69 D73:D84 D86 D90:D101 D103 D107:D118 D120 D124:D135 D137 D141:D152 D154 D158:D167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P931"/>
  <sheetViews>
    <sheetView workbookViewId="0"/>
  </sheetViews>
  <sheetFormatPr baseColWidth="10" defaultColWidth="12.6640625" defaultRowHeight="15" customHeight="1"/>
  <cols>
    <col min="1" max="1" width="7.83203125" customWidth="1"/>
    <col min="2" max="2" width="16.1640625" customWidth="1"/>
    <col min="3" max="3" width="56" customWidth="1"/>
    <col min="4" max="4" width="18.33203125" customWidth="1"/>
    <col min="5" max="5" width="5.5" customWidth="1"/>
    <col min="6" max="6" width="16.5" customWidth="1"/>
    <col min="7" max="7" width="14.6640625" customWidth="1"/>
    <col min="8" max="8" width="12.5" customWidth="1"/>
    <col min="9" max="9" width="11.6640625" customWidth="1"/>
    <col min="10" max="10" width="17.33203125" customWidth="1"/>
    <col min="11" max="11" width="14.5" customWidth="1"/>
    <col min="12" max="12" width="12.5" customWidth="1"/>
    <col min="13" max="13" width="16.6640625" customWidth="1"/>
    <col min="14" max="15" width="12.5" customWidth="1"/>
    <col min="16" max="16" width="19.5" customWidth="1"/>
    <col min="17" max="17" width="6.83203125" customWidth="1"/>
    <col min="18" max="18" width="4.6640625" customWidth="1"/>
    <col min="19" max="19" width="12.83203125" customWidth="1"/>
    <col min="20" max="20" width="12.1640625" customWidth="1"/>
    <col min="21" max="21" width="6.6640625" customWidth="1"/>
    <col min="22" max="22" width="5.5" customWidth="1"/>
    <col min="23" max="23" width="12" customWidth="1"/>
    <col min="24" max="24" width="11.83203125" customWidth="1"/>
    <col min="25" max="25" width="7.33203125" customWidth="1"/>
    <col min="26" max="35" width="14.5" customWidth="1"/>
    <col min="36" max="42" width="11.5" customWidth="1"/>
  </cols>
  <sheetData>
    <row r="1" spans="1:42" ht="14.25" customHeight="1">
      <c r="A1" s="22"/>
      <c r="B1" s="64"/>
      <c r="C1" s="64"/>
      <c r="D1" s="120"/>
      <c r="E1" s="66"/>
      <c r="F1" s="18"/>
      <c r="G1" s="18"/>
      <c r="H1" s="18"/>
      <c r="I1" s="18"/>
      <c r="J1" s="18"/>
      <c r="K1" s="18"/>
      <c r="L1" s="18"/>
      <c r="M1" s="18"/>
      <c r="N1" s="18"/>
      <c r="O1" s="18"/>
      <c r="P1" s="18"/>
      <c r="Q1" s="18"/>
      <c r="R1" s="18"/>
      <c r="S1" s="18"/>
      <c r="T1" s="18"/>
      <c r="U1" s="18"/>
      <c r="V1" s="18"/>
      <c r="W1" s="18"/>
      <c r="X1" s="18"/>
      <c r="Y1" s="18"/>
      <c r="Z1" s="18"/>
      <c r="AA1" s="22"/>
      <c r="AB1" s="22"/>
      <c r="AC1" s="22"/>
      <c r="AD1" s="22"/>
      <c r="AE1" s="22"/>
      <c r="AF1" s="22"/>
      <c r="AG1" s="22"/>
      <c r="AH1" s="22"/>
      <c r="AI1" s="22"/>
      <c r="AJ1" s="22"/>
      <c r="AK1" s="22"/>
      <c r="AL1" s="22"/>
      <c r="AM1" s="22"/>
      <c r="AN1" s="22"/>
      <c r="AO1" s="22"/>
      <c r="AP1" s="22"/>
    </row>
    <row r="2" spans="1:42" ht="27" customHeight="1">
      <c r="A2" s="22"/>
      <c r="B2" s="19" t="s">
        <v>0</v>
      </c>
      <c r="C2" s="22"/>
      <c r="D2" s="120"/>
      <c r="E2" s="66"/>
      <c r="F2" s="22"/>
      <c r="G2" s="22"/>
      <c r="H2" s="22"/>
      <c r="I2" s="22"/>
      <c r="J2" s="22"/>
      <c r="K2" s="22"/>
      <c r="L2" s="22"/>
      <c r="M2" s="62"/>
      <c r="N2" s="22"/>
      <c r="O2" s="22"/>
      <c r="P2" s="18"/>
      <c r="Q2" s="18"/>
      <c r="R2" s="18"/>
      <c r="S2" s="18"/>
      <c r="T2" s="18"/>
      <c r="U2" s="18"/>
      <c r="V2" s="18"/>
      <c r="W2" s="18"/>
      <c r="X2" s="18"/>
      <c r="Y2" s="18"/>
      <c r="Z2" s="18"/>
      <c r="AA2" s="22"/>
      <c r="AB2" s="22"/>
      <c r="AC2" s="22"/>
      <c r="AD2" s="22"/>
      <c r="AE2" s="22"/>
      <c r="AF2" s="22"/>
      <c r="AG2" s="22"/>
      <c r="AH2" s="22"/>
      <c r="AI2" s="22"/>
      <c r="AJ2" s="22"/>
      <c r="AK2" s="22"/>
      <c r="AL2" s="22"/>
      <c r="AM2" s="22"/>
      <c r="AN2" s="22"/>
      <c r="AO2" s="22"/>
      <c r="AP2" s="22"/>
    </row>
    <row r="3" spans="1:42" ht="26.25" customHeight="1">
      <c r="A3" s="22"/>
      <c r="B3" s="20" t="s">
        <v>2</v>
      </c>
      <c r="C3" s="22"/>
      <c r="D3" s="120"/>
      <c r="E3" s="66"/>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row>
    <row r="4" spans="1:42" ht="26.25" customHeight="1">
      <c r="A4" s="22"/>
      <c r="B4" s="1"/>
      <c r="C4" s="21"/>
      <c r="D4" s="121"/>
      <c r="E4" s="22"/>
      <c r="F4" s="22"/>
      <c r="G4" s="22"/>
      <c r="H4" s="22"/>
      <c r="I4" s="22"/>
      <c r="J4" s="22"/>
      <c r="K4" s="18"/>
      <c r="L4" s="22"/>
      <c r="M4" s="22"/>
      <c r="N4" s="18"/>
      <c r="O4" s="18"/>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row>
    <row r="5" spans="1:42" ht="27.75" customHeight="1">
      <c r="A5" s="22"/>
      <c r="B5" s="8" t="s">
        <v>78</v>
      </c>
      <c r="C5" s="8"/>
      <c r="D5" s="122"/>
      <c r="E5" s="68"/>
      <c r="F5" s="67"/>
      <c r="G5" s="67"/>
      <c r="H5" s="67"/>
      <c r="I5" s="67"/>
      <c r="J5" s="67"/>
      <c r="K5" s="67"/>
      <c r="L5" s="67"/>
      <c r="M5" s="67"/>
      <c r="N5" s="23"/>
      <c r="O5" s="23"/>
      <c r="P5" s="22"/>
      <c r="Q5" s="22"/>
      <c r="R5" s="22"/>
      <c r="S5" s="22"/>
      <c r="T5" s="22"/>
      <c r="U5" s="22"/>
      <c r="V5" s="22"/>
      <c r="W5" s="22"/>
      <c r="X5" s="22"/>
      <c r="Y5" s="22"/>
      <c r="Z5" s="22"/>
      <c r="AA5" s="31"/>
      <c r="AB5" s="31"/>
      <c r="AC5" s="31"/>
      <c r="AD5" s="31"/>
      <c r="AE5" s="31"/>
      <c r="AF5" s="31"/>
      <c r="AG5" s="31"/>
      <c r="AH5" s="31"/>
      <c r="AI5" s="31"/>
      <c r="AJ5" s="31"/>
      <c r="AK5" s="31"/>
      <c r="AL5" s="31"/>
      <c r="AM5" s="31"/>
      <c r="AN5" s="31"/>
      <c r="AO5" s="31"/>
      <c r="AP5" s="31"/>
    </row>
    <row r="6" spans="1:42" ht="11.25" customHeight="1">
      <c r="A6" s="22"/>
      <c r="B6" s="149"/>
      <c r="C6" s="149"/>
      <c r="D6" s="150"/>
      <c r="E6" s="151"/>
      <c r="F6" s="149"/>
      <c r="G6" s="149"/>
      <c r="H6" s="149"/>
      <c r="I6" s="149"/>
      <c r="J6" s="149"/>
      <c r="K6" s="149"/>
      <c r="L6" s="149"/>
      <c r="M6" s="149"/>
      <c r="N6" s="18"/>
      <c r="O6" s="18"/>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row>
    <row r="7" spans="1:42" ht="12.75" customHeight="1">
      <c r="A7" s="22"/>
      <c r="B7" s="18"/>
      <c r="C7" s="18"/>
      <c r="D7" s="126"/>
      <c r="E7" s="66"/>
      <c r="F7" s="18"/>
      <c r="G7" s="18"/>
      <c r="H7" s="18"/>
      <c r="I7" s="18"/>
      <c r="J7" s="18"/>
      <c r="K7" s="18"/>
      <c r="L7" s="18"/>
      <c r="M7" s="18"/>
      <c r="N7" s="18"/>
      <c r="O7" s="18"/>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row>
    <row r="8" spans="1:42" ht="18.75" customHeight="1">
      <c r="A8" s="22"/>
      <c r="B8" s="71" t="s">
        <v>142</v>
      </c>
      <c r="C8" s="18"/>
      <c r="D8" s="127"/>
      <c r="E8" s="66"/>
      <c r="F8" s="18"/>
      <c r="G8" s="18"/>
      <c r="H8" s="18"/>
      <c r="I8" s="18"/>
      <c r="J8" s="18"/>
      <c r="K8" s="18"/>
      <c r="L8" s="18"/>
      <c r="M8" s="18"/>
      <c r="N8" s="18"/>
      <c r="O8" s="18"/>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row>
    <row r="9" spans="1:42" ht="30" customHeight="1">
      <c r="A9" s="22"/>
      <c r="B9" s="251" t="s">
        <v>80</v>
      </c>
      <c r="C9" s="239"/>
      <c r="D9" s="239"/>
      <c r="E9" s="239"/>
      <c r="F9" s="239"/>
      <c r="G9" s="239"/>
      <c r="H9" s="239"/>
      <c r="I9" s="239"/>
      <c r="J9" s="239"/>
      <c r="K9" s="239"/>
      <c r="L9" s="239"/>
      <c r="M9" s="240"/>
      <c r="N9" s="18"/>
      <c r="O9" s="18"/>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row>
    <row r="10" spans="1:42" ht="17.25" customHeight="1">
      <c r="A10" s="22"/>
      <c r="B10" s="18"/>
      <c r="C10" s="18"/>
      <c r="D10" s="127"/>
      <c r="E10" s="66"/>
      <c r="F10" s="22"/>
      <c r="G10" s="22"/>
      <c r="H10" s="22"/>
      <c r="I10" s="22"/>
      <c r="J10" s="22"/>
      <c r="K10" s="18"/>
      <c r="L10" s="18"/>
      <c r="M10" s="18"/>
      <c r="N10" s="18"/>
      <c r="O10" s="18"/>
      <c r="P10" s="18"/>
      <c r="Q10" s="18"/>
      <c r="R10" s="18"/>
      <c r="S10" s="22"/>
      <c r="T10" s="22"/>
      <c r="U10" s="18"/>
      <c r="V10" s="18"/>
      <c r="W10" s="18"/>
      <c r="X10" s="18"/>
      <c r="Y10" s="18"/>
      <c r="Z10" s="22"/>
      <c r="AA10" s="22"/>
      <c r="AB10" s="22"/>
      <c r="AC10" s="22"/>
      <c r="AD10" s="22"/>
      <c r="AE10" s="22"/>
      <c r="AF10" s="22"/>
      <c r="AG10" s="22"/>
      <c r="AH10" s="22"/>
      <c r="AI10" s="22"/>
      <c r="AJ10" s="22"/>
      <c r="AK10" s="22"/>
      <c r="AL10" s="22"/>
      <c r="AM10" s="22"/>
      <c r="AN10" s="22"/>
      <c r="AO10" s="22"/>
      <c r="AP10" s="22"/>
    </row>
    <row r="11" spans="1:42" ht="25.5" customHeight="1">
      <c r="A11" s="22"/>
      <c r="B11" s="252" t="s">
        <v>81</v>
      </c>
      <c r="C11" s="253"/>
      <c r="D11" s="121"/>
      <c r="E11" s="22"/>
      <c r="F11" s="72" t="s">
        <v>82</v>
      </c>
      <c r="G11" s="73" t="s">
        <v>83</v>
      </c>
      <c r="H11" s="74" t="s">
        <v>84</v>
      </c>
      <c r="I11" s="63"/>
      <c r="J11" s="72" t="s">
        <v>85</v>
      </c>
      <c r="K11" s="73" t="s">
        <v>83</v>
      </c>
      <c r="L11" s="74" t="s">
        <v>84</v>
      </c>
      <c r="M11" s="18"/>
      <c r="N11" s="18"/>
      <c r="O11" s="18"/>
      <c r="P11" s="18"/>
      <c r="Q11" s="18"/>
      <c r="R11" s="18"/>
      <c r="S11" s="22"/>
      <c r="T11" s="22"/>
      <c r="U11" s="18"/>
      <c r="V11" s="18"/>
      <c r="W11" s="18"/>
      <c r="X11" s="18"/>
      <c r="Y11" s="18"/>
      <c r="Z11" s="22"/>
      <c r="AA11" s="22"/>
      <c r="AB11" s="22"/>
      <c r="AC11" s="22"/>
      <c r="AD11" s="22"/>
      <c r="AE11" s="22"/>
      <c r="AF11" s="22"/>
      <c r="AG11" s="22"/>
      <c r="AH11" s="22"/>
      <c r="AI11" s="22"/>
      <c r="AJ11" s="22"/>
      <c r="AK11" s="22"/>
      <c r="AL11" s="22"/>
      <c r="AM11" s="22"/>
      <c r="AN11" s="22"/>
      <c r="AO11" s="22"/>
      <c r="AP11" s="22"/>
    </row>
    <row r="12" spans="1:42" ht="12" customHeight="1">
      <c r="A12" s="22"/>
      <c r="B12" s="76" t="s">
        <v>86</v>
      </c>
      <c r="C12" s="77">
        <f>COUNTIF($B$21:$B$864,B12)</f>
        <v>50</v>
      </c>
      <c r="D12" s="121"/>
      <c r="E12" s="22"/>
      <c r="F12" s="78" t="s">
        <v>87</v>
      </c>
      <c r="G12" s="79">
        <f ca="1">J23+J40+J57+J74+J91+J108+J125+J142+J159+J176+J193+J210+J227+J244+J261+J278+J295+J312+J329+J346+J363+J380+J397+J414+J431+J448+J465+J482+J499+J516+J533+J550+J567+J584+J601+J618+J635+J652+J669+J686+J703+J720+J737+J754+J771+J788+J805+J822+J839+J856</f>
        <v>75</v>
      </c>
      <c r="H12" s="80">
        <f t="shared" ref="H12:H14" ca="1" si="0">IF(($G$15+$K$15)=0,0,G12/($G$15+$K$15))</f>
        <v>0.5</v>
      </c>
      <c r="I12" s="22"/>
      <c r="J12" s="81" t="s">
        <v>88</v>
      </c>
      <c r="K12" s="79">
        <f ca="1">G23+G40+G57+G74+G91+G108+G125+G142+G159+G176+G193+G210+G227+G244+G261+G278+G295+G312+G329+G346+G363+G380+G397+G414+G431+G448+G465+G482+G499+G516+G533+G550+G567+G584+G601+G618+G635+G652+G669+G686+G703+G720+G737+G754+G771+G788+G805+G822+G839+G856</f>
        <v>0</v>
      </c>
      <c r="L12" s="80">
        <f t="shared" ref="L12:L14" ca="1" si="1">IF(($G$15+$K$15)=0,0,K12/($G$15+$K$15))</f>
        <v>0</v>
      </c>
      <c r="M12" s="18"/>
      <c r="N12" s="82" t="s">
        <v>89</v>
      </c>
      <c r="O12" s="83" t="s">
        <v>90</v>
      </c>
      <c r="P12" s="18"/>
      <c r="Q12" s="18"/>
      <c r="R12" s="18"/>
      <c r="S12" s="22"/>
      <c r="T12" s="22"/>
      <c r="U12" s="18"/>
      <c r="V12" s="18"/>
      <c r="W12" s="18"/>
      <c r="X12" s="18"/>
      <c r="Y12" s="18"/>
      <c r="Z12" s="22"/>
      <c r="AA12" s="22"/>
      <c r="AB12" s="22"/>
      <c r="AC12" s="22"/>
      <c r="AD12" s="22"/>
      <c r="AE12" s="22"/>
      <c r="AF12" s="22"/>
      <c r="AG12" s="22"/>
      <c r="AH12" s="22"/>
      <c r="AI12" s="22"/>
      <c r="AJ12" s="22"/>
      <c r="AK12" s="22"/>
      <c r="AL12" s="22"/>
      <c r="AM12" s="22"/>
      <c r="AN12" s="22"/>
      <c r="AO12" s="22"/>
      <c r="AP12" s="22"/>
    </row>
    <row r="13" spans="1:42" ht="12" customHeight="1">
      <c r="A13" s="22"/>
      <c r="B13" s="76"/>
      <c r="C13" s="77"/>
      <c r="D13" s="121"/>
      <c r="E13" s="22"/>
      <c r="F13" s="78" t="s">
        <v>91</v>
      </c>
      <c r="G13" s="79">
        <f ca="1">I23+I40+I57+I74+I91+I108+I125+I142+I159+I176+I193+I210+I227+I244+I261+I278+I295+I312+I329+I346+I363+I380+I397+I414+I431+I448+I465+I482+I499+I516+I533+I550+I567+I584+I601+I618+I635+I652+I669+I686+I703+I720+I737+I754+I771+I788+I805+I822+I839+I856</f>
        <v>21</v>
      </c>
      <c r="H13" s="80">
        <f t="shared" ca="1" si="0"/>
        <v>0.14000000000000001</v>
      </c>
      <c r="I13" s="22"/>
      <c r="J13" s="81" t="s">
        <v>92</v>
      </c>
      <c r="K13" s="79">
        <f ca="1">F23+F40+F57+F74+F91+F108+F125+F142+F159+F176+F193+F210+F227+F244+F261+F278+F295+F312+F329+F346+F363+F380+F397+F414+F431+F448+F465+F482+F499+F516+F533+F550+F567+F584+F601+F618+F635+F652+F669+F686+F703+F720+F737+F754+F771+F788+F805+F822+F839+F856</f>
        <v>0</v>
      </c>
      <c r="L13" s="80">
        <f t="shared" ca="1" si="1"/>
        <v>0</v>
      </c>
      <c r="M13" s="18"/>
      <c r="N13" s="84" t="s">
        <v>93</v>
      </c>
      <c r="O13" s="83" t="s">
        <v>94</v>
      </c>
      <c r="P13" s="18"/>
      <c r="Q13" s="18"/>
      <c r="R13" s="18"/>
      <c r="S13" s="22"/>
      <c r="T13" s="22"/>
      <c r="U13" s="18"/>
      <c r="V13" s="18"/>
      <c r="W13" s="18"/>
      <c r="X13" s="18"/>
      <c r="Y13" s="18"/>
      <c r="Z13" s="22"/>
      <c r="AA13" s="22"/>
      <c r="AB13" s="22"/>
      <c r="AC13" s="22"/>
      <c r="AD13" s="22"/>
      <c r="AE13" s="22"/>
      <c r="AF13" s="22"/>
      <c r="AG13" s="22"/>
      <c r="AH13" s="22"/>
      <c r="AI13" s="22"/>
      <c r="AJ13" s="22"/>
      <c r="AK13" s="22"/>
      <c r="AL13" s="22"/>
      <c r="AM13" s="22"/>
      <c r="AN13" s="22"/>
      <c r="AO13" s="22"/>
      <c r="AP13" s="22"/>
    </row>
    <row r="14" spans="1:42" ht="12" customHeight="1">
      <c r="A14" s="22"/>
      <c r="B14" s="85" t="s">
        <v>95</v>
      </c>
      <c r="C14" s="86">
        <f>C12+C13</f>
        <v>50</v>
      </c>
      <c r="D14" s="121"/>
      <c r="E14" s="22"/>
      <c r="F14" s="78" t="s">
        <v>96</v>
      </c>
      <c r="G14" s="79">
        <f ca="1">H23+H40+H57+H74+H91+H108+H125+H142+H159+H176+H193+H210+H227+H244+H261+H278+H295+H312+H329+H346+H363+H380+H397+H414+H431+H448+H465+H482+H499+H516+H533+H550+H567+H584+H601+H618+H635+H652+H669+H686+H703+H720+H737+H754+H771+H788+H805+H822+H839+H856</f>
        <v>54</v>
      </c>
      <c r="H14" s="80">
        <f t="shared" ca="1" si="0"/>
        <v>0.36</v>
      </c>
      <c r="I14" s="22"/>
      <c r="J14" s="81" t="s">
        <v>97</v>
      </c>
      <c r="K14" s="79">
        <f ca="1">K23+K40+K57+K74+K91+K108+K125+K142+K159+K176+K193+K210+K227+K244+K261+K278+K295+K312+K329+K346+K363+K380+K397+K414+K431+K448+K465+K482+K499+K516+K533+K550+K567+K584+K601+K618+K635+K652+K669+K686+K703+K720+K737+K754+K771+K788+K805+K822+K839+K856</f>
        <v>0</v>
      </c>
      <c r="L14" s="80">
        <f t="shared" ca="1" si="1"/>
        <v>0</v>
      </c>
      <c r="M14" s="18"/>
      <c r="N14" s="89" t="s">
        <v>98</v>
      </c>
      <c r="O14" s="83" t="s">
        <v>99</v>
      </c>
      <c r="P14" s="18"/>
      <c r="Q14" s="18"/>
      <c r="R14" s="18"/>
      <c r="S14" s="22"/>
      <c r="T14" s="22"/>
      <c r="U14" s="18"/>
      <c r="V14" s="18"/>
      <c r="W14" s="18"/>
      <c r="X14" s="18"/>
      <c r="Y14" s="18"/>
      <c r="Z14" s="22"/>
      <c r="AA14" s="22"/>
      <c r="AB14" s="22"/>
      <c r="AC14" s="22"/>
      <c r="AD14" s="22"/>
      <c r="AE14" s="22"/>
      <c r="AF14" s="22"/>
      <c r="AG14" s="22"/>
      <c r="AH14" s="22"/>
      <c r="AI14" s="22"/>
      <c r="AJ14" s="22"/>
      <c r="AK14" s="22"/>
      <c r="AL14" s="22"/>
      <c r="AM14" s="22"/>
      <c r="AN14" s="22"/>
      <c r="AO14" s="22"/>
      <c r="AP14" s="22"/>
    </row>
    <row r="15" spans="1:42" ht="12" customHeight="1">
      <c r="A15" s="22"/>
      <c r="B15" s="63"/>
      <c r="C15" s="22"/>
      <c r="D15" s="121"/>
      <c r="E15" s="22"/>
      <c r="F15" s="85" t="s">
        <v>95</v>
      </c>
      <c r="G15" s="90">
        <f t="shared" ref="G15:H15" ca="1" si="2">SUM(G12:G14)</f>
        <v>150</v>
      </c>
      <c r="H15" s="91">
        <f t="shared" ca="1" si="2"/>
        <v>1</v>
      </c>
      <c r="I15" s="22"/>
      <c r="J15" s="85" t="s">
        <v>95</v>
      </c>
      <c r="K15" s="90">
        <f t="shared" ref="K15:L15" ca="1" si="3">SUM(K12:K13)</f>
        <v>0</v>
      </c>
      <c r="L15" s="91">
        <f t="shared" ca="1" si="3"/>
        <v>0</v>
      </c>
      <c r="M15" s="18"/>
      <c r="N15" s="18"/>
      <c r="O15" s="18"/>
      <c r="P15" s="18"/>
      <c r="Q15" s="18"/>
      <c r="R15" s="18"/>
      <c r="S15" s="22"/>
      <c r="T15" s="22"/>
      <c r="U15" s="18"/>
      <c r="V15" s="18"/>
      <c r="W15" s="18"/>
      <c r="X15" s="18"/>
      <c r="Y15" s="18"/>
      <c r="Z15" s="22"/>
      <c r="AA15" s="22"/>
      <c r="AB15" s="22"/>
      <c r="AC15" s="22"/>
      <c r="AD15" s="22"/>
      <c r="AE15" s="22"/>
      <c r="AF15" s="22"/>
      <c r="AG15" s="22"/>
      <c r="AH15" s="22"/>
      <c r="AI15" s="22"/>
      <c r="AJ15" s="22"/>
      <c r="AK15" s="22"/>
      <c r="AL15" s="22"/>
      <c r="AM15" s="22"/>
      <c r="AN15" s="22"/>
      <c r="AO15" s="22"/>
      <c r="AP15" s="22"/>
    </row>
    <row r="16" spans="1:42" ht="12" customHeight="1">
      <c r="A16" s="22"/>
      <c r="B16" s="63"/>
      <c r="C16" s="22"/>
      <c r="D16" s="121"/>
      <c r="E16" s="22"/>
      <c r="F16" s="92"/>
      <c r="G16" s="92"/>
      <c r="H16" s="93"/>
      <c r="I16" s="22"/>
      <c r="J16" s="92"/>
      <c r="K16" s="92"/>
      <c r="L16" s="93"/>
      <c r="M16" s="18"/>
      <c r="N16" s="18"/>
      <c r="O16" s="18"/>
      <c r="P16" s="18"/>
      <c r="Q16" s="18"/>
      <c r="R16" s="18"/>
      <c r="S16" s="22"/>
      <c r="T16" s="22"/>
      <c r="U16" s="18"/>
      <c r="V16" s="18"/>
      <c r="W16" s="18"/>
      <c r="X16" s="18"/>
      <c r="Y16" s="18"/>
      <c r="Z16" s="22"/>
      <c r="AA16" s="22"/>
      <c r="AB16" s="22"/>
      <c r="AC16" s="22"/>
      <c r="AD16" s="22"/>
      <c r="AE16" s="22"/>
      <c r="AF16" s="22"/>
      <c r="AG16" s="22"/>
      <c r="AH16" s="22"/>
      <c r="AI16" s="22"/>
      <c r="AJ16" s="22"/>
      <c r="AK16" s="22"/>
      <c r="AL16" s="22"/>
      <c r="AM16" s="22"/>
      <c r="AN16" s="22"/>
      <c r="AO16" s="22"/>
      <c r="AP16" s="22"/>
    </row>
    <row r="17" spans="1:42" ht="12.75" customHeight="1">
      <c r="A17" s="94" t="s">
        <v>100</v>
      </c>
      <c r="B17" s="95" t="s">
        <v>86</v>
      </c>
      <c r="C17" s="96" t="s">
        <v>143</v>
      </c>
      <c r="D17" s="128" t="s">
        <v>102</v>
      </c>
      <c r="E17" s="22"/>
      <c r="F17" s="254" t="s">
        <v>103</v>
      </c>
      <c r="G17" s="255"/>
      <c r="H17" s="255"/>
      <c r="I17" s="255"/>
      <c r="J17" s="256"/>
      <c r="K17" s="92"/>
      <c r="L17" s="93"/>
      <c r="M17" s="18"/>
      <c r="N17" s="18"/>
      <c r="O17" s="18"/>
      <c r="P17" s="18"/>
      <c r="Q17" s="18"/>
      <c r="R17" s="18"/>
      <c r="S17" s="22"/>
      <c r="T17" s="22"/>
      <c r="U17" s="18"/>
      <c r="V17" s="18"/>
      <c r="W17" s="18"/>
      <c r="X17" s="18"/>
      <c r="Y17" s="18"/>
      <c r="Z17" s="22"/>
      <c r="AA17" s="22"/>
      <c r="AB17" s="22"/>
      <c r="AC17" s="22"/>
      <c r="AD17" s="22"/>
      <c r="AE17" s="22"/>
      <c r="AF17" s="22"/>
      <c r="AG17" s="22"/>
      <c r="AH17" s="22"/>
      <c r="AI17" s="22"/>
      <c r="AJ17" s="22"/>
      <c r="AK17" s="22"/>
      <c r="AL17" s="22"/>
      <c r="AM17" s="22"/>
      <c r="AN17" s="22"/>
      <c r="AO17" s="22"/>
      <c r="AP17" s="22"/>
    </row>
    <row r="18" spans="1:42" ht="16.5" customHeight="1">
      <c r="A18" s="98" t="s">
        <v>104</v>
      </c>
      <c r="B18" s="98" t="s">
        <v>104</v>
      </c>
      <c r="C18" s="98" t="s">
        <v>104</v>
      </c>
      <c r="D18" s="103" t="s">
        <v>93</v>
      </c>
      <c r="E18" s="22"/>
      <c r="F18" s="257"/>
      <c r="G18" s="245"/>
      <c r="H18" s="245"/>
      <c r="I18" s="245"/>
      <c r="J18" s="258"/>
      <c r="K18" s="92"/>
      <c r="L18" s="93"/>
      <c r="M18" s="18"/>
      <c r="N18" s="18"/>
      <c r="O18" s="18"/>
      <c r="P18" s="18"/>
      <c r="Q18" s="18"/>
      <c r="R18" s="18"/>
      <c r="S18" s="22"/>
      <c r="T18" s="22"/>
      <c r="U18" s="18"/>
      <c r="V18" s="18"/>
      <c r="W18" s="18"/>
      <c r="X18" s="18"/>
      <c r="Y18" s="18"/>
      <c r="Z18" s="22"/>
      <c r="AA18" s="22"/>
      <c r="AB18" s="22"/>
      <c r="AC18" s="22"/>
      <c r="AD18" s="22"/>
      <c r="AE18" s="22"/>
      <c r="AF18" s="22"/>
      <c r="AG18" s="22"/>
      <c r="AH18" s="22"/>
      <c r="AI18" s="22"/>
      <c r="AJ18" s="22"/>
      <c r="AK18" s="22"/>
      <c r="AL18" s="22"/>
      <c r="AM18" s="22"/>
      <c r="AN18" s="22"/>
      <c r="AO18" s="22"/>
      <c r="AP18" s="22"/>
    </row>
    <row r="19" spans="1:42" ht="12" customHeight="1">
      <c r="A19" s="22"/>
      <c r="B19" s="18"/>
      <c r="C19" s="18"/>
      <c r="D19" s="121"/>
      <c r="E19" s="22"/>
      <c r="F19" s="257"/>
      <c r="G19" s="245"/>
      <c r="H19" s="245"/>
      <c r="I19" s="245"/>
      <c r="J19" s="258"/>
      <c r="K19" s="22"/>
      <c r="L19" s="18"/>
      <c r="M19" s="18"/>
      <c r="N19" s="18"/>
      <c r="O19" s="18"/>
      <c r="P19" s="18"/>
      <c r="Q19" s="18"/>
      <c r="R19" s="18"/>
      <c r="S19" s="22"/>
      <c r="T19" s="22"/>
      <c r="U19" s="18"/>
      <c r="V19" s="18"/>
      <c r="W19" s="18"/>
      <c r="X19" s="18"/>
      <c r="Y19" s="18"/>
      <c r="Z19" s="22"/>
      <c r="AA19" s="22"/>
      <c r="AB19" s="22"/>
      <c r="AC19" s="22"/>
      <c r="AD19" s="22"/>
      <c r="AE19" s="22"/>
      <c r="AF19" s="22"/>
      <c r="AG19" s="22"/>
      <c r="AH19" s="22"/>
      <c r="AI19" s="22"/>
      <c r="AJ19" s="22"/>
      <c r="AK19" s="22"/>
      <c r="AL19" s="22"/>
      <c r="AM19" s="22"/>
      <c r="AN19" s="22"/>
      <c r="AO19" s="22"/>
      <c r="AP19" s="22"/>
    </row>
    <row r="20" spans="1:42" ht="12" customHeight="1">
      <c r="A20" s="22"/>
      <c r="B20" s="18"/>
      <c r="C20" s="18"/>
      <c r="D20" s="127"/>
      <c r="E20" s="100"/>
      <c r="F20" s="259"/>
      <c r="G20" s="260"/>
      <c r="H20" s="260"/>
      <c r="I20" s="260"/>
      <c r="J20" s="261"/>
      <c r="K20" s="18"/>
      <c r="L20" s="18"/>
      <c r="M20" s="18"/>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row>
    <row r="21" spans="1:42" ht="30" customHeight="1">
      <c r="A21" s="94" t="s">
        <v>100</v>
      </c>
      <c r="B21" s="95" t="s">
        <v>86</v>
      </c>
      <c r="C21" s="96" t="s">
        <v>144</v>
      </c>
      <c r="D21" s="128" t="s">
        <v>106</v>
      </c>
      <c r="E21" s="63"/>
      <c r="F21" s="22"/>
      <c r="G21" s="22"/>
      <c r="H21" s="22"/>
      <c r="I21" s="22"/>
      <c r="J21" s="22"/>
      <c r="K21" s="18"/>
      <c r="L21" s="18"/>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row>
    <row r="22" spans="1:42" ht="12" customHeight="1">
      <c r="A22" s="98">
        <f t="array" ref="A22">IFERROR(INDEX('03.Muestra'!$B$8:$B$17,SMALL(IF("Página Web"='03.Muestra'!$D$8:$D$17,ROW('03.Muestra'!$B$8:$B$17)-MIN(ROW('03.Muestra'!$D$8:$D$17))+1,""),ROW()-21)),"")</f>
        <v>1</v>
      </c>
      <c r="B22" s="129" t="str">
        <f t="array" ref="B22">IFERROR(INDEX('03.Muestra'!$C$8:$C$17,SMALL(IF("Página Web"='03.Muestra'!$D$8:$D$17,ROW('03.Muestra'!$C$8:$C$17)-MIN(ROW('03.Muestra'!$D$8:$D$17))+1,""),ROW()-21)),"")</f>
        <v>Home</v>
      </c>
      <c r="C22" s="130" t="str">
        <f t="array" ref="C22">IFERROR(INDEX('03.Muestra'!$F$8:$F$17,SMALL(IF("Página Web"='03.Muestra'!$D$8:$D$17,ROW('03.Muestra'!$F$8:$F$17)-MIN(ROW('03.Muestra'!$D$8:$D$17))+1,""),ROW()-21)),"")</f>
        <v>https://pigmentoayd.com/</v>
      </c>
      <c r="D22" s="103" t="s">
        <v>87</v>
      </c>
      <c r="E22" s="66" t="str">
        <f t="shared" ref="E22:E31" si="4">IF(D22&lt;&gt;"",IF(AND(B22&lt;&gt;"",C22&lt;&gt;""),"","ERR"),"")</f>
        <v/>
      </c>
      <c r="F22" s="104" t="s">
        <v>89</v>
      </c>
      <c r="G22" s="89" t="s">
        <v>98</v>
      </c>
      <c r="H22" s="84" t="s">
        <v>93</v>
      </c>
      <c r="I22" s="105" t="s">
        <v>91</v>
      </c>
      <c r="J22" s="106" t="s">
        <v>87</v>
      </c>
      <c r="K22" s="131" t="s">
        <v>97</v>
      </c>
      <c r="L22" s="18"/>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row>
    <row r="23" spans="1:42" ht="12" customHeight="1">
      <c r="A23" s="98">
        <f t="array" ref="A23">IFERROR(INDEX('03.Muestra'!$B$8:$B$17,SMALL(IF("Página Web"='03.Muestra'!$D$8:$D$17,ROW('03.Muestra'!$B$8:$B$17)-MIN(ROW('03.Muestra'!$D$8:$D$17))+1,""),ROW()-21)),"")</f>
        <v>2</v>
      </c>
      <c r="B23" s="129" t="str">
        <f t="array" ref="B23">IFERROR(INDEX('03.Muestra'!$C$8:$C$17,SMALL(IF("Página Web"='03.Muestra'!$D$8:$D$17,ROW('03.Muestra'!$C$8:$C$17)-MIN(ROW('03.Muestra'!$D$8:$D$17))+1,""),ROW()-21)),"")</f>
        <v>Contacto</v>
      </c>
      <c r="C23" s="130" t="str">
        <f t="array" ref="C23">IFERROR(INDEX('03.Muestra'!$F$8:$F$17,SMALL(IF("Página Web"='03.Muestra'!$D$8:$D$17,ROW('03.Muestra'!$F$8:$F$17)-MIN(ROW('03.Muestra'!$D$8:$D$17))+1,""),ROW()-21)),"")</f>
        <v>https://pigmentoayd.com/contacto</v>
      </c>
      <c r="D23" s="103" t="s">
        <v>87</v>
      </c>
      <c r="E23" s="66" t="str">
        <f t="shared" si="4"/>
        <v/>
      </c>
      <c r="F23" s="107">
        <f ca="1">COUNTIF($D22:INDIRECT("$D" &amp;  SUM(ROW()-1,'03.Muestra'!$D$20)-1),F22)</f>
        <v>0</v>
      </c>
      <c r="G23" s="107">
        <f ca="1">COUNTIF($D22:INDIRECT("$D" &amp;  SUM(ROW()-1,'03.Muestra'!$D$20)-1),G22)</f>
        <v>0</v>
      </c>
      <c r="H23" s="107">
        <f ca="1">COUNTIF($D22:INDIRECT("$D" &amp;  SUM(ROW()-1,'03.Muestra'!$D$20)-1),H22)</f>
        <v>0</v>
      </c>
      <c r="I23" s="107">
        <f ca="1">COUNTIF($D22:INDIRECT("$D" &amp;  SUM(ROW()-1,'03.Muestra'!$D$20)-1),I22)</f>
        <v>0</v>
      </c>
      <c r="J23" s="107">
        <f ca="1">COUNTIF($D22:INDIRECT("$D" &amp;  SUM(ROW()-1,'03.Muestra'!$D$20)-1),J22)</f>
        <v>3</v>
      </c>
      <c r="K23" s="132">
        <f ca="1">IF(COUNTIF('03.Muestra'!$D$8:$D$17,"Página Web")=0,0,COUNTBLANK($D22:INDIRECT("$D" &amp;  SUM(ROW()-1,COUNTIF('03.Muestra'!$D$8:$D$17,"Página Web"))-1)))</f>
        <v>0</v>
      </c>
      <c r="L23" s="18"/>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row>
    <row r="24" spans="1:42" ht="12" customHeight="1">
      <c r="A24" s="98">
        <f t="array" ref="A24">IFERROR(INDEX('03.Muestra'!$B$8:$B$17,SMALL(IF("Página Web"='03.Muestra'!$D$8:$D$17,ROW('03.Muestra'!$B$8:$B$17)-MIN(ROW('03.Muestra'!$D$8:$D$17))+1,""),ROW()-21)),"")</f>
        <v>3</v>
      </c>
      <c r="B24" s="129" t="str">
        <f t="array" ref="B24">IFERROR(INDEX('03.Muestra'!$C$8:$C$17,SMALL(IF("Página Web"='03.Muestra'!$D$8:$D$17,ROW('03.Muestra'!$C$8:$C$17)-MIN(ROW('03.Muestra'!$D$8:$D$17))+1,""),ROW()-21)),"")</f>
        <v>Servicios</v>
      </c>
      <c r="C24" s="130" t="str">
        <f t="array" ref="C24">IFERROR(INDEX('03.Muestra'!$F$8:$F$17,SMALL(IF("Página Web"='03.Muestra'!$D$8:$D$17,ROW('03.Muestra'!$F$8:$F$17)-MIN(ROW('03.Muestra'!$D$8:$D$17))+1,""),ROW()-21)),"")</f>
        <v>https://pigmentoayd.com/servicios</v>
      </c>
      <c r="D24" s="103" t="s">
        <v>87</v>
      </c>
      <c r="E24" s="66" t="str">
        <f t="shared" si="4"/>
        <v/>
      </c>
      <c r="F24" s="18"/>
      <c r="G24" s="18"/>
      <c r="H24" s="18"/>
      <c r="I24" s="18"/>
      <c r="J24" s="18"/>
      <c r="K24" s="18"/>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row>
    <row r="25" spans="1:42" ht="12" customHeight="1">
      <c r="A25" s="98" t="str">
        <f t="array" ref="A25">IFERROR(INDEX('03.Muestra'!$B$8:$B$17,SMALL(IF("Página Web"='03.Muestra'!$D$8:$D$17,ROW('03.Muestra'!$B$8:$B$17)-MIN(ROW('03.Muestra'!$D$8:$D$17))+1,""),ROW()-21)),"")</f>
        <v/>
      </c>
      <c r="B25" s="129" t="str">
        <f t="array" ref="B25">IFERROR(INDEX('03.Muestra'!$C$8:$C$17,SMALL(IF("Página Web"='03.Muestra'!$D$8:$D$17,ROW('03.Muestra'!$C$8:$C$17)-MIN(ROW('03.Muestra'!$D$8:$D$17))+1,""),ROW()-21)),"")</f>
        <v/>
      </c>
      <c r="C25" s="129" t="str">
        <f t="array" ref="C25">IFERROR(INDEX('03.Muestra'!$F$8:$F$17,SMALL(IF("Página Web"='03.Muestra'!$D$8:$D$17,ROW('03.Muestra'!$F$8:$F$17)-MIN(ROW('03.Muestra'!$D$8:$D$17))+1,""),ROW()-21)),"")</f>
        <v/>
      </c>
      <c r="D25" s="103" t="str">
        <f t="shared" ref="D25:D31" si="5">IF(C25="","",$D$18)</f>
        <v/>
      </c>
      <c r="E25" s="66" t="str">
        <f t="shared" si="4"/>
        <v/>
      </c>
      <c r="F25" s="18"/>
      <c r="G25" s="18"/>
      <c r="H25" s="18"/>
      <c r="I25" s="18"/>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row>
    <row r="26" spans="1:42" ht="12" customHeight="1">
      <c r="A26" s="98" t="str">
        <f t="array" ref="A26">IFERROR(INDEX('03.Muestra'!$B$8:$B$17,SMALL(IF("Página Web"='03.Muestra'!$D$8:$D$17,ROW('03.Muestra'!$B$8:$B$17)-MIN(ROW('03.Muestra'!$D$8:$D$17))+1,""),ROW()-21)),"")</f>
        <v/>
      </c>
      <c r="B26" s="129" t="str">
        <f t="array" ref="B26">IFERROR(INDEX('03.Muestra'!$C$8:$C$17,SMALL(IF("Página Web"='03.Muestra'!$D$8:$D$17,ROW('03.Muestra'!$C$8:$C$17)-MIN(ROW('03.Muestra'!$D$8:$D$17))+1,""),ROW()-21)),"")</f>
        <v/>
      </c>
      <c r="C26" s="129" t="str">
        <f t="array" ref="C26">IFERROR(INDEX('03.Muestra'!$F$8:$F$17,SMALL(IF("Página Web"='03.Muestra'!$D$8:$D$17,ROW('03.Muestra'!$F$8:$F$17)-MIN(ROW('03.Muestra'!$D$8:$D$17))+1,""),ROW()-21)),"")</f>
        <v/>
      </c>
      <c r="D26" s="103" t="str">
        <f t="shared" si="5"/>
        <v/>
      </c>
      <c r="E26" s="66" t="str">
        <f t="shared" si="4"/>
        <v/>
      </c>
      <c r="F26" s="65"/>
      <c r="G26" s="18"/>
      <c r="H26" s="18"/>
      <c r="I26" s="18"/>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row>
    <row r="27" spans="1:42" ht="12" customHeight="1">
      <c r="A27" s="98" t="str">
        <f t="array" ref="A27">IFERROR(INDEX('03.Muestra'!$B$8:$B$17,SMALL(IF("Página Web"='03.Muestra'!$D$8:$D$17,ROW('03.Muestra'!$B$8:$B$17)-MIN(ROW('03.Muestra'!$D$8:$D$17))+1,""),ROW()-21)),"")</f>
        <v/>
      </c>
      <c r="B27" s="129" t="str">
        <f t="array" ref="B27">IFERROR(INDEX('03.Muestra'!$C$8:$C$17,SMALL(IF("Página Web"='03.Muestra'!$D$8:$D$17,ROW('03.Muestra'!$C$8:$C$17)-MIN(ROW('03.Muestra'!$D$8:$D$17))+1,""),ROW()-21)),"")</f>
        <v/>
      </c>
      <c r="C27" s="129" t="str">
        <f t="array" ref="C27">IFERROR(INDEX('03.Muestra'!$F$8:$F$17,SMALL(IF("Página Web"='03.Muestra'!$D$8:$D$17,ROW('03.Muestra'!$F$8:$F$17)-MIN(ROW('03.Muestra'!$D$8:$D$17))+1,""),ROW()-21)),"")</f>
        <v/>
      </c>
      <c r="D27" s="103" t="str">
        <f t="shared" si="5"/>
        <v/>
      </c>
      <c r="E27" s="66" t="str">
        <f t="shared" si="4"/>
        <v/>
      </c>
      <c r="F27" s="18"/>
      <c r="G27" s="18"/>
      <c r="H27" s="18"/>
      <c r="I27" s="18"/>
      <c r="J27" s="22"/>
      <c r="K27" s="22"/>
      <c r="L27" s="22"/>
      <c r="M27" s="22"/>
      <c r="N27" s="22"/>
      <c r="O27" s="22"/>
      <c r="P27" s="22"/>
      <c r="Q27" s="22"/>
      <c r="R27" s="22"/>
      <c r="S27" s="22"/>
      <c r="T27" s="22"/>
      <c r="U27" s="22"/>
      <c r="V27" s="22"/>
      <c r="W27" s="22"/>
      <c r="X27" s="22"/>
      <c r="Y27" s="22"/>
      <c r="Z27" s="22"/>
      <c r="AA27" s="22"/>
      <c r="AB27" s="22"/>
      <c r="AC27" s="22"/>
      <c r="AD27" s="18"/>
      <c r="AE27" s="22"/>
      <c r="AF27" s="22"/>
      <c r="AG27" s="22"/>
      <c r="AH27" s="22"/>
      <c r="AI27" s="22"/>
      <c r="AJ27" s="22"/>
      <c r="AK27" s="22"/>
      <c r="AL27" s="22"/>
      <c r="AM27" s="22"/>
      <c r="AN27" s="22"/>
      <c r="AO27" s="22"/>
      <c r="AP27" s="22"/>
    </row>
    <row r="28" spans="1:42" ht="12" customHeight="1">
      <c r="A28" s="98" t="str">
        <f t="array" ref="A28">IFERROR(INDEX('03.Muestra'!$B$8:$B$17,SMALL(IF("Página Web"='03.Muestra'!$D$8:$D$17,ROW('03.Muestra'!$B$8:$B$17)-MIN(ROW('03.Muestra'!$D$8:$D$17))+1,""),ROW()-21)),"")</f>
        <v/>
      </c>
      <c r="B28" s="129" t="str">
        <f t="array" ref="B28">IFERROR(INDEX('03.Muestra'!$C$8:$C$17,SMALL(IF("Página Web"='03.Muestra'!$D$8:$D$17,ROW('03.Muestra'!$C$8:$C$17)-MIN(ROW('03.Muestra'!$D$8:$D$17))+1,""),ROW()-21)),"")</f>
        <v/>
      </c>
      <c r="C28" s="129" t="str">
        <f t="array" ref="C28">IFERROR(INDEX('03.Muestra'!$F$8:$F$17,SMALL(IF("Página Web"='03.Muestra'!$D$8:$D$17,ROW('03.Muestra'!$F$8:$F$17)-MIN(ROW('03.Muestra'!$D$8:$D$17))+1,""),ROW()-21)),"")</f>
        <v/>
      </c>
      <c r="D28" s="103" t="str">
        <f t="shared" si="5"/>
        <v/>
      </c>
      <c r="E28" s="66" t="str">
        <f t="shared" si="4"/>
        <v/>
      </c>
      <c r="F28" s="18"/>
      <c r="G28" s="18"/>
      <c r="H28" s="18"/>
      <c r="I28" s="18"/>
      <c r="J28" s="18"/>
      <c r="K28" s="22"/>
      <c r="L28" s="83"/>
      <c r="M28" s="22"/>
      <c r="N28" s="22"/>
      <c r="O28" s="22"/>
      <c r="P28" s="22"/>
      <c r="Q28" s="22"/>
      <c r="R28" s="22"/>
      <c r="S28" s="22"/>
      <c r="T28" s="22"/>
      <c r="U28" s="22"/>
      <c r="V28" s="22"/>
      <c r="W28" s="22"/>
      <c r="X28" s="22"/>
      <c r="Y28" s="22"/>
      <c r="Z28" s="22"/>
      <c r="AA28" s="22"/>
      <c r="AB28" s="22"/>
      <c r="AC28" s="22"/>
      <c r="AD28" s="18"/>
      <c r="AE28" s="22"/>
      <c r="AF28" s="22"/>
      <c r="AG28" s="22"/>
      <c r="AH28" s="22"/>
      <c r="AI28" s="22"/>
      <c r="AJ28" s="22"/>
      <c r="AK28" s="22"/>
      <c r="AL28" s="22"/>
      <c r="AM28" s="22"/>
      <c r="AN28" s="22"/>
      <c r="AO28" s="22"/>
      <c r="AP28" s="22"/>
    </row>
    <row r="29" spans="1:42" ht="12" customHeight="1">
      <c r="A29" s="98" t="str">
        <f t="array" ref="A29">IFERROR(INDEX('03.Muestra'!$B$8:$B$17,SMALL(IF("Página Web"='03.Muestra'!$D$8:$D$17,ROW('03.Muestra'!$B$8:$B$17)-MIN(ROW('03.Muestra'!$D$8:$D$17))+1,""),ROW()-21)),"")</f>
        <v/>
      </c>
      <c r="B29" s="129" t="str">
        <f t="array" ref="B29">IFERROR(INDEX('03.Muestra'!$C$8:$C$17,SMALL(IF("Página Web"='03.Muestra'!$D$8:$D$17,ROW('03.Muestra'!$C$8:$C$17)-MIN(ROW('03.Muestra'!$D$8:$D$17))+1,""),ROW()-21)),"")</f>
        <v/>
      </c>
      <c r="C29" s="129" t="str">
        <f t="array" ref="C29">IFERROR(INDEX('03.Muestra'!$F$8:$F$17,SMALL(IF("Página Web"='03.Muestra'!$D$8:$D$17,ROW('03.Muestra'!$F$8:$F$17)-MIN(ROW('03.Muestra'!$D$8:$D$17))+1,""),ROW()-21)),"")</f>
        <v/>
      </c>
      <c r="D29" s="103" t="str">
        <f t="shared" si="5"/>
        <v/>
      </c>
      <c r="E29" s="66" t="str">
        <f t="shared" si="4"/>
        <v/>
      </c>
      <c r="F29" s="18"/>
      <c r="G29" s="18"/>
      <c r="H29" s="18"/>
      <c r="I29" s="18"/>
      <c r="J29" s="18"/>
      <c r="K29" s="18"/>
      <c r="L29" s="18"/>
      <c r="M29" s="22"/>
      <c r="N29" s="22"/>
      <c r="O29" s="22"/>
      <c r="P29" s="22"/>
      <c r="Q29" s="22"/>
      <c r="R29" s="22"/>
      <c r="S29" s="22"/>
      <c r="T29" s="22"/>
      <c r="U29" s="22"/>
      <c r="V29" s="22"/>
      <c r="W29" s="22"/>
      <c r="X29" s="22"/>
      <c r="Y29" s="22"/>
      <c r="Z29" s="22"/>
      <c r="AA29" s="22"/>
      <c r="AB29" s="22"/>
      <c r="AC29" s="22"/>
      <c r="AD29" s="18"/>
      <c r="AE29" s="22"/>
      <c r="AF29" s="22"/>
      <c r="AG29" s="22"/>
      <c r="AH29" s="22"/>
      <c r="AI29" s="22"/>
      <c r="AJ29" s="22"/>
      <c r="AK29" s="22"/>
      <c r="AL29" s="22"/>
      <c r="AM29" s="22"/>
      <c r="AN29" s="22"/>
      <c r="AO29" s="22"/>
      <c r="AP29" s="22"/>
    </row>
    <row r="30" spans="1:42" ht="12" customHeight="1">
      <c r="A30" s="98" t="str">
        <f t="array" ref="A30">IFERROR(INDEX('03.Muestra'!$B$8:$B$17,SMALL(IF("Página Web"='03.Muestra'!$D$8:$D$17,ROW('03.Muestra'!$B$8:$B$17)-MIN(ROW('03.Muestra'!$D$8:$D$17))+1,""),ROW()-21)),"")</f>
        <v/>
      </c>
      <c r="B30" s="129" t="str">
        <f t="array" ref="B30">IFERROR(INDEX('03.Muestra'!$C$8:$C$17,SMALL(IF("Página Web"='03.Muestra'!$D$8:$D$17,ROW('03.Muestra'!$C$8:$C$17)-MIN(ROW('03.Muestra'!$D$8:$D$17))+1,""),ROW()-21)),"")</f>
        <v/>
      </c>
      <c r="C30" s="129" t="str">
        <f t="array" ref="C30">IFERROR(INDEX('03.Muestra'!$F$8:$F$17,SMALL(IF("Página Web"='03.Muestra'!$D$8:$D$17,ROW('03.Muestra'!$F$8:$F$17)-MIN(ROW('03.Muestra'!$D$8:$D$17))+1,""),ROW()-21)),"")</f>
        <v/>
      </c>
      <c r="D30" s="103" t="str">
        <f t="shared" si="5"/>
        <v/>
      </c>
      <c r="E30" s="66" t="str">
        <f t="shared" si="4"/>
        <v/>
      </c>
      <c r="F30" s="18"/>
      <c r="G30" s="18"/>
      <c r="H30" s="18"/>
      <c r="I30" s="18"/>
      <c r="J30" s="18"/>
      <c r="K30" s="22"/>
      <c r="L30" s="22"/>
      <c r="M30" s="22"/>
      <c r="N30" s="22"/>
      <c r="O30" s="22"/>
      <c r="P30" s="22"/>
      <c r="Q30" s="18"/>
      <c r="R30" s="18"/>
      <c r="S30" s="18"/>
      <c r="T30" s="18"/>
      <c r="U30" s="18"/>
      <c r="V30" s="22"/>
      <c r="W30" s="22"/>
      <c r="X30" s="22"/>
      <c r="Y30" s="22"/>
      <c r="Z30" s="22"/>
      <c r="AA30" s="22"/>
      <c r="AB30" s="22"/>
      <c r="AC30" s="22"/>
      <c r="AD30" s="18"/>
      <c r="AE30" s="22"/>
      <c r="AF30" s="22"/>
      <c r="AG30" s="22"/>
      <c r="AH30" s="22"/>
      <c r="AI30" s="22"/>
      <c r="AJ30" s="22"/>
      <c r="AK30" s="22"/>
      <c r="AL30" s="22"/>
      <c r="AM30" s="22"/>
      <c r="AN30" s="22"/>
      <c r="AO30" s="22"/>
      <c r="AP30" s="22"/>
    </row>
    <row r="31" spans="1:42" ht="12" customHeight="1">
      <c r="A31" s="98" t="str">
        <f t="array" ref="A31">IFERROR(INDEX('03.Muestra'!$B$8:$B$17,SMALL(IF("Página Web"='03.Muestra'!$D$8:$D$17,ROW('03.Muestra'!$B$8:$B$17)-MIN(ROW('03.Muestra'!$D$8:$D$17))+1,""),ROW()-21)),"")</f>
        <v/>
      </c>
      <c r="B31" s="129" t="str">
        <f t="array" ref="B31">IFERROR(INDEX('03.Muestra'!$C$8:$C$17,SMALL(IF("Página Web"='03.Muestra'!$D$8:$D$17,ROW('03.Muestra'!$C$8:$C$17)-MIN(ROW('03.Muestra'!$D$8:$D$17))+1,""),ROW()-21)),"")</f>
        <v/>
      </c>
      <c r="C31" s="129" t="str">
        <f t="array" ref="C31">IFERROR(INDEX('03.Muestra'!$F$8:$F$17,SMALL(IF("Página Web"='03.Muestra'!$D$8:$D$17,ROW('03.Muestra'!$F$8:$F$17)-MIN(ROW('03.Muestra'!$D$8:$D$17))+1,""),ROW()-21)),"")</f>
        <v/>
      </c>
      <c r="D31" s="103" t="str">
        <f t="shared" si="5"/>
        <v/>
      </c>
      <c r="E31" s="66" t="str">
        <f t="shared" si="4"/>
        <v/>
      </c>
      <c r="F31" s="18"/>
      <c r="G31" s="18"/>
      <c r="H31" s="18"/>
      <c r="I31" s="18"/>
      <c r="J31" s="18"/>
      <c r="K31" s="22"/>
      <c r="L31" s="22"/>
      <c r="M31" s="22"/>
      <c r="N31" s="18"/>
      <c r="O31" s="18"/>
      <c r="P31" s="18"/>
      <c r="Q31" s="18"/>
      <c r="R31" s="18"/>
      <c r="S31" s="18"/>
      <c r="T31" s="18"/>
      <c r="U31" s="18"/>
      <c r="V31" s="22"/>
      <c r="W31" s="22"/>
      <c r="X31" s="22"/>
      <c r="Y31" s="22"/>
      <c r="Z31" s="22"/>
      <c r="AA31" s="22"/>
      <c r="AB31" s="22"/>
      <c r="AC31" s="22"/>
      <c r="AD31" s="18"/>
      <c r="AE31" s="22"/>
      <c r="AF31" s="22"/>
      <c r="AG31" s="22"/>
      <c r="AH31" s="22"/>
      <c r="AI31" s="22"/>
      <c r="AJ31" s="22"/>
      <c r="AK31" s="22"/>
      <c r="AL31" s="22"/>
      <c r="AM31" s="22"/>
      <c r="AN31" s="22"/>
      <c r="AO31" s="22"/>
      <c r="AP31" s="22"/>
    </row>
    <row r="32" spans="1:42" ht="12" customHeight="1">
      <c r="A32" s="109"/>
      <c r="B32" s="139"/>
      <c r="C32" s="139"/>
      <c r="D32" s="134"/>
      <c r="E32" s="66"/>
      <c r="F32" s="18"/>
      <c r="G32" s="18"/>
      <c r="H32" s="18"/>
      <c r="I32" s="18"/>
      <c r="J32" s="18"/>
      <c r="K32" s="22"/>
      <c r="L32" s="22"/>
      <c r="M32" s="22"/>
      <c r="N32" s="18"/>
      <c r="O32" s="18"/>
      <c r="P32" s="18"/>
      <c r="Q32" s="18"/>
      <c r="R32" s="18"/>
      <c r="S32" s="18"/>
      <c r="T32" s="18"/>
      <c r="U32" s="18"/>
      <c r="V32" s="22"/>
      <c r="W32" s="22"/>
      <c r="X32" s="22"/>
      <c r="Y32" s="22"/>
      <c r="Z32" s="22"/>
      <c r="AA32" s="22"/>
      <c r="AB32" s="22"/>
      <c r="AC32" s="22"/>
      <c r="AD32" s="18"/>
      <c r="AE32" s="22"/>
      <c r="AF32" s="22"/>
      <c r="AG32" s="22"/>
      <c r="AH32" s="22"/>
      <c r="AI32" s="22"/>
      <c r="AJ32" s="22"/>
      <c r="AK32" s="22"/>
      <c r="AL32" s="22"/>
      <c r="AM32" s="22"/>
      <c r="AN32" s="22"/>
      <c r="AO32" s="22"/>
      <c r="AP32" s="22"/>
    </row>
    <row r="33" spans="1:42" ht="12" customHeight="1">
      <c r="A33" s="109"/>
      <c r="B33" s="139"/>
      <c r="C33" s="139"/>
      <c r="D33" s="134"/>
      <c r="E33" s="66"/>
      <c r="F33" s="18"/>
      <c r="G33" s="18"/>
      <c r="H33" s="18"/>
      <c r="I33" s="18"/>
      <c r="J33" s="18"/>
      <c r="K33" s="22"/>
      <c r="L33" s="22"/>
      <c r="M33" s="22"/>
      <c r="N33" s="18"/>
      <c r="O33" s="18"/>
      <c r="P33" s="18"/>
      <c r="Q33" s="18"/>
      <c r="R33" s="18"/>
      <c r="S33" s="18"/>
      <c r="T33" s="18"/>
      <c r="U33" s="18"/>
      <c r="V33" s="22"/>
      <c r="W33" s="22"/>
      <c r="X33" s="22"/>
      <c r="Y33" s="22"/>
      <c r="Z33" s="22"/>
      <c r="AA33" s="22"/>
      <c r="AB33" s="22"/>
      <c r="AC33" s="22"/>
      <c r="AD33" s="18"/>
      <c r="AE33" s="22"/>
      <c r="AF33" s="22"/>
      <c r="AG33" s="22"/>
      <c r="AH33" s="22"/>
      <c r="AI33" s="22"/>
      <c r="AJ33" s="22"/>
      <c r="AK33" s="22"/>
      <c r="AL33" s="22"/>
      <c r="AM33" s="22"/>
      <c r="AN33" s="22"/>
      <c r="AO33" s="22"/>
      <c r="AP33" s="22"/>
    </row>
    <row r="34" spans="1:42" ht="12.75" customHeight="1">
      <c r="A34" s="111"/>
      <c r="B34" s="112"/>
      <c r="C34" s="111"/>
      <c r="D34" s="135"/>
      <c r="E34" s="113"/>
      <c r="F34" s="18"/>
      <c r="G34" s="18"/>
      <c r="H34" s="18"/>
      <c r="I34" s="18"/>
      <c r="J34" s="18"/>
      <c r="K34" s="22"/>
      <c r="L34" s="22"/>
      <c r="M34" s="22"/>
      <c r="N34" s="18"/>
      <c r="O34" s="18"/>
      <c r="P34" s="18"/>
      <c r="Q34" s="18"/>
      <c r="R34" s="18"/>
      <c r="S34" s="18"/>
      <c r="T34" s="18"/>
      <c r="U34" s="18"/>
      <c r="V34" s="22"/>
      <c r="W34" s="22"/>
      <c r="X34" s="22"/>
      <c r="Y34" s="22"/>
      <c r="Z34" s="22"/>
      <c r="AA34" s="22"/>
      <c r="AB34" s="22"/>
      <c r="AC34" s="22"/>
      <c r="AD34" s="18"/>
      <c r="AE34" s="22"/>
      <c r="AF34" s="22"/>
      <c r="AG34" s="22"/>
      <c r="AH34" s="22"/>
      <c r="AI34" s="22"/>
      <c r="AJ34" s="22"/>
      <c r="AK34" s="22"/>
      <c r="AL34" s="22"/>
      <c r="AM34" s="22"/>
      <c r="AN34" s="22"/>
      <c r="AO34" s="22"/>
      <c r="AP34" s="22"/>
    </row>
    <row r="35" spans="1:42" ht="15.75" customHeight="1">
      <c r="A35" s="109"/>
      <c r="B35" s="109"/>
      <c r="C35" s="109"/>
      <c r="D35" s="136"/>
      <c r="E35" s="109"/>
      <c r="F35" s="109"/>
      <c r="G35" s="18"/>
      <c r="H35" s="18"/>
      <c r="I35" s="18"/>
      <c r="J35" s="18"/>
      <c r="K35" s="22"/>
      <c r="L35" s="22"/>
      <c r="M35" s="22"/>
      <c r="N35" s="18"/>
      <c r="O35" s="18"/>
      <c r="P35" s="18"/>
      <c r="Q35" s="18"/>
      <c r="R35" s="18"/>
      <c r="S35" s="18"/>
      <c r="T35" s="18"/>
      <c r="U35" s="18"/>
      <c r="V35" s="22"/>
      <c r="W35" s="22"/>
      <c r="X35" s="22"/>
      <c r="Y35" s="22"/>
      <c r="Z35" s="22"/>
      <c r="AA35" s="22"/>
      <c r="AB35" s="22"/>
      <c r="AC35" s="22"/>
      <c r="AD35" s="18"/>
      <c r="AE35" s="22"/>
      <c r="AF35" s="22"/>
      <c r="AG35" s="22"/>
      <c r="AH35" s="22"/>
      <c r="AI35" s="22"/>
      <c r="AJ35" s="22"/>
      <c r="AK35" s="22"/>
      <c r="AL35" s="22"/>
      <c r="AM35" s="22"/>
      <c r="AN35" s="22"/>
      <c r="AO35" s="22"/>
      <c r="AP35" s="22"/>
    </row>
    <row r="36" spans="1:42" ht="12" customHeight="1">
      <c r="A36" s="22"/>
      <c r="B36" s="18"/>
      <c r="C36" s="18"/>
      <c r="D36" s="127"/>
      <c r="E36" s="66"/>
      <c r="F36" s="18"/>
      <c r="G36" s="18"/>
      <c r="H36" s="18"/>
      <c r="I36" s="18"/>
      <c r="J36" s="18"/>
      <c r="K36" s="18"/>
      <c r="L36" s="18"/>
      <c r="M36" s="22"/>
      <c r="N36" s="22"/>
      <c r="O36" s="22"/>
      <c r="P36" s="22"/>
      <c r="Q36" s="18"/>
      <c r="R36" s="18"/>
      <c r="S36" s="22"/>
      <c r="T36" s="18"/>
      <c r="U36" s="18"/>
      <c r="V36" s="18"/>
      <c r="W36" s="18"/>
      <c r="X36" s="18"/>
      <c r="Y36" s="18"/>
      <c r="Z36" s="22"/>
      <c r="AA36" s="22"/>
      <c r="AB36" s="22"/>
      <c r="AC36" s="22"/>
      <c r="AD36" s="22"/>
      <c r="AE36" s="22"/>
      <c r="AF36" s="22"/>
      <c r="AG36" s="22"/>
      <c r="AH36" s="22"/>
      <c r="AI36" s="22"/>
      <c r="AJ36" s="22"/>
      <c r="AK36" s="22"/>
      <c r="AL36" s="22"/>
      <c r="AM36" s="22"/>
      <c r="AN36" s="22"/>
      <c r="AO36" s="22"/>
      <c r="AP36" s="22"/>
    </row>
    <row r="37" spans="1:42" ht="12" customHeight="1">
      <c r="A37" s="22"/>
      <c r="B37" s="18"/>
      <c r="C37" s="18"/>
      <c r="D37" s="127"/>
      <c r="E37" s="100"/>
      <c r="F37" s="18"/>
      <c r="G37" s="18"/>
      <c r="H37" s="18"/>
      <c r="I37" s="18"/>
      <c r="J37" s="18"/>
      <c r="K37" s="18"/>
      <c r="L37" s="18"/>
      <c r="M37" s="18"/>
      <c r="N37" s="18"/>
      <c r="O37" s="18"/>
      <c r="P37" s="18"/>
      <c r="Q37" s="18"/>
      <c r="R37" s="18"/>
      <c r="S37" s="22"/>
      <c r="T37" s="18"/>
      <c r="U37" s="18"/>
      <c r="V37" s="18"/>
      <c r="W37" s="18"/>
      <c r="X37" s="18"/>
      <c r="Y37" s="18"/>
      <c r="Z37" s="22"/>
      <c r="AA37" s="22"/>
      <c r="AB37" s="22"/>
      <c r="AC37" s="22"/>
      <c r="AD37" s="22"/>
      <c r="AE37" s="22"/>
      <c r="AF37" s="22"/>
      <c r="AG37" s="22"/>
      <c r="AH37" s="22"/>
      <c r="AI37" s="22"/>
      <c r="AJ37" s="22"/>
      <c r="AK37" s="22"/>
      <c r="AL37" s="22"/>
      <c r="AM37" s="22"/>
      <c r="AN37" s="22"/>
      <c r="AO37" s="22"/>
      <c r="AP37" s="22"/>
    </row>
    <row r="38" spans="1:42" ht="29.25" customHeight="1">
      <c r="A38" s="94" t="s">
        <v>100</v>
      </c>
      <c r="B38" s="95" t="s">
        <v>86</v>
      </c>
      <c r="C38" s="96" t="s">
        <v>145</v>
      </c>
      <c r="D38" s="128" t="s">
        <v>106</v>
      </c>
      <c r="E38" s="114"/>
      <c r="F38" s="22"/>
      <c r="G38" s="22"/>
      <c r="H38" s="22"/>
      <c r="I38" s="22"/>
      <c r="J38" s="22"/>
      <c r="K38" s="18"/>
      <c r="L38" s="18"/>
      <c r="M38" s="18"/>
      <c r="N38" s="18"/>
      <c r="O38" s="18"/>
      <c r="P38" s="18"/>
      <c r="Q38" s="18"/>
      <c r="R38" s="18"/>
      <c r="S38" s="22"/>
      <c r="T38" s="18"/>
      <c r="U38" s="18"/>
      <c r="V38" s="18"/>
      <c r="W38" s="18"/>
      <c r="X38" s="18"/>
      <c r="Y38" s="18"/>
      <c r="Z38" s="22"/>
      <c r="AA38" s="22"/>
      <c r="AB38" s="22"/>
      <c r="AC38" s="22"/>
      <c r="AD38" s="22"/>
      <c r="AE38" s="22"/>
      <c r="AF38" s="22"/>
      <c r="AG38" s="22"/>
      <c r="AH38" s="22"/>
      <c r="AI38" s="22"/>
      <c r="AJ38" s="22"/>
      <c r="AK38" s="22"/>
      <c r="AL38" s="22"/>
      <c r="AM38" s="22"/>
      <c r="AN38" s="22"/>
      <c r="AO38" s="22"/>
      <c r="AP38" s="22"/>
    </row>
    <row r="39" spans="1:42" ht="12" customHeight="1">
      <c r="A39" s="98">
        <f t="array" ref="A39">IFERROR(INDEX('03.Muestra'!$B$8:$B$17,SMALL(IF("Página Web"='03.Muestra'!$D$8:$D$17,ROW('03.Muestra'!$B$8:$B$17)-MIN(ROW('03.Muestra'!$D$8:$D$17))+1,""),ROW()-38)),"")</f>
        <v>1</v>
      </c>
      <c r="B39" s="129" t="str">
        <f t="array" ref="B39">IFERROR(INDEX('03.Muestra'!$C$8:$C$17,SMALL(IF("Página Web"='03.Muestra'!$D$8:$D$17,ROW('03.Muestra'!$C$8:$C$17)-MIN(ROW('03.Muestra'!$D$8:$D$17))+1,""),ROW()-38)),"")</f>
        <v>Home</v>
      </c>
      <c r="C39" s="130" t="str">
        <f t="array" ref="C39">IFERROR(INDEX('03.Muestra'!$F$8:$F$17,SMALL(IF("Página Web"='03.Muestra'!$D$8:$D$17,ROW('03.Muestra'!$F$8:$F$17)-MIN(ROW('03.Muestra'!$D$8:$D$17))+1,""),ROW()-38)),"")</f>
        <v>https://pigmentoayd.com/</v>
      </c>
      <c r="D39" s="103" t="str">
        <f t="shared" ref="D39:D48" si="6">IF(C39="","",$D$18)</f>
        <v>N/A</v>
      </c>
      <c r="E39" s="66" t="str">
        <f t="shared" ref="E39:E48" si="7">IF(D39&lt;&gt;"",IF(AND(B39&lt;&gt;"",C39&lt;&gt;""),"","ERR"),"")</f>
        <v/>
      </c>
      <c r="F39" s="104" t="s">
        <v>89</v>
      </c>
      <c r="G39" s="89" t="s">
        <v>98</v>
      </c>
      <c r="H39" s="84" t="s">
        <v>93</v>
      </c>
      <c r="I39" s="105" t="s">
        <v>91</v>
      </c>
      <c r="J39" s="106" t="s">
        <v>87</v>
      </c>
      <c r="K39" s="131" t="s">
        <v>97</v>
      </c>
      <c r="L39" s="18"/>
      <c r="M39" s="18"/>
      <c r="N39" s="18"/>
      <c r="O39" s="18"/>
      <c r="P39" s="18"/>
      <c r="Q39" s="18"/>
      <c r="R39" s="18"/>
      <c r="S39" s="22"/>
      <c r="T39" s="18"/>
      <c r="U39" s="18"/>
      <c r="V39" s="18"/>
      <c r="W39" s="18"/>
      <c r="X39" s="18"/>
      <c r="Y39" s="18"/>
      <c r="Z39" s="22"/>
      <c r="AA39" s="22"/>
      <c r="AB39" s="22"/>
      <c r="AC39" s="22"/>
      <c r="AD39" s="22"/>
      <c r="AE39" s="22"/>
      <c r="AF39" s="22"/>
      <c r="AG39" s="22"/>
      <c r="AH39" s="22"/>
      <c r="AI39" s="22"/>
      <c r="AJ39" s="22"/>
      <c r="AK39" s="22"/>
      <c r="AL39" s="22"/>
      <c r="AM39" s="22"/>
      <c r="AN39" s="22"/>
      <c r="AO39" s="22"/>
      <c r="AP39" s="22"/>
    </row>
    <row r="40" spans="1:42" ht="12" customHeight="1">
      <c r="A40" s="98">
        <f t="array" ref="A40">IFERROR(INDEX('03.Muestra'!$B$8:$B$17,SMALL(IF("Página Web"='03.Muestra'!$D$8:$D$17,ROW('03.Muestra'!$B$8:$B$17)-MIN(ROW('03.Muestra'!$D$8:$D$17))+1,""),ROW()-38)),"")</f>
        <v>2</v>
      </c>
      <c r="B40" s="129" t="str">
        <f t="array" ref="B40">IFERROR(INDEX('03.Muestra'!$C$8:$C$17,SMALL(IF("Página Web"='03.Muestra'!$D$8:$D$17,ROW('03.Muestra'!$C$8:$C$17)-MIN(ROW('03.Muestra'!$D$8:$D$17))+1,""),ROW()-38)),"")</f>
        <v>Contacto</v>
      </c>
      <c r="C40" s="130" t="str">
        <f t="array" ref="C40">IFERROR(INDEX('03.Muestra'!$F$8:$F$17,SMALL(IF("Página Web"='03.Muestra'!$D$8:$D$17,ROW('03.Muestra'!$F$8:$F$17)-MIN(ROW('03.Muestra'!$D$8:$D$17))+1,""),ROW()-38)),"")</f>
        <v>https://pigmentoayd.com/contacto</v>
      </c>
      <c r="D40" s="103" t="str">
        <f t="shared" si="6"/>
        <v>N/A</v>
      </c>
      <c r="E40" s="66" t="str">
        <f t="shared" si="7"/>
        <v/>
      </c>
      <c r="F40" s="107">
        <f ca="1">COUNTIF($D39:INDIRECT("$D" &amp;  SUM(ROW()-1,'03.Muestra'!$D$20)-1),F39)</f>
        <v>0</v>
      </c>
      <c r="G40" s="107">
        <f ca="1">COUNTIF($D39:INDIRECT("$D" &amp;  SUM(ROW()-1,'03.Muestra'!$D$20)-1),G39)</f>
        <v>0</v>
      </c>
      <c r="H40" s="107">
        <f ca="1">COUNTIF($D39:INDIRECT("$D" &amp;  SUM(ROW()-1,'03.Muestra'!$D$20)-1),H39)</f>
        <v>3</v>
      </c>
      <c r="I40" s="107">
        <f ca="1">COUNTIF($D39:INDIRECT("$D" &amp;  SUM(ROW()-1,'03.Muestra'!$D$20)-1),I39)</f>
        <v>0</v>
      </c>
      <c r="J40" s="107">
        <f ca="1">COUNTIF($D39:INDIRECT("$D" &amp;  SUM(ROW()-1,'03.Muestra'!$D$20)-1),J39)</f>
        <v>0</v>
      </c>
      <c r="K40" s="132">
        <f ca="1">IF(COUNTIF('03.Muestra'!$D$8:$D$17,"Página Web")=0,0,COUNTBLANK($D39:INDIRECT("$D" &amp;  SUM(ROW()-1,COUNTIF('03.Muestra'!$D$8:$D$17,"Página Web"))-1)))</f>
        <v>0</v>
      </c>
      <c r="L40" s="18"/>
      <c r="M40" s="18"/>
      <c r="N40" s="18"/>
      <c r="O40" s="18"/>
      <c r="P40" s="18"/>
      <c r="Q40" s="18"/>
      <c r="R40" s="18"/>
      <c r="S40" s="22"/>
      <c r="T40" s="18"/>
      <c r="U40" s="18"/>
      <c r="V40" s="18"/>
      <c r="W40" s="18"/>
      <c r="X40" s="18"/>
      <c r="Y40" s="18"/>
      <c r="Z40" s="22"/>
      <c r="AA40" s="22"/>
      <c r="AB40" s="22"/>
      <c r="AC40" s="22"/>
      <c r="AD40" s="22"/>
      <c r="AE40" s="22"/>
      <c r="AF40" s="22"/>
      <c r="AG40" s="22"/>
      <c r="AH40" s="22"/>
      <c r="AI40" s="22"/>
      <c r="AJ40" s="22"/>
      <c r="AK40" s="22"/>
      <c r="AL40" s="22"/>
      <c r="AM40" s="22"/>
      <c r="AN40" s="22"/>
      <c r="AO40" s="22"/>
      <c r="AP40" s="22"/>
    </row>
    <row r="41" spans="1:42" ht="12" customHeight="1">
      <c r="A41" s="98">
        <f t="array" ref="A41">IFERROR(INDEX('03.Muestra'!$B$8:$B$17,SMALL(IF("Página Web"='03.Muestra'!$D$8:$D$17,ROW('03.Muestra'!$B$8:$B$17)-MIN(ROW('03.Muestra'!$D$8:$D$17))+1,""),ROW()-38)),"")</f>
        <v>3</v>
      </c>
      <c r="B41" s="129" t="str">
        <f t="array" ref="B41">IFERROR(INDEX('03.Muestra'!$C$8:$C$17,SMALL(IF("Página Web"='03.Muestra'!$D$8:$D$17,ROW('03.Muestra'!$C$8:$C$17)-MIN(ROW('03.Muestra'!$D$8:$D$17))+1,""),ROW()-38)),"")</f>
        <v>Servicios</v>
      </c>
      <c r="C41" s="130" t="str">
        <f t="array" ref="C41">IFERROR(INDEX('03.Muestra'!$F$8:$F$17,SMALL(IF("Página Web"='03.Muestra'!$D$8:$D$17,ROW('03.Muestra'!$F$8:$F$17)-MIN(ROW('03.Muestra'!$D$8:$D$17))+1,""),ROW()-38)),"")</f>
        <v>https://pigmentoayd.com/servicios</v>
      </c>
      <c r="D41" s="103" t="str">
        <f t="shared" si="6"/>
        <v>N/A</v>
      </c>
      <c r="E41" s="66" t="str">
        <f t="shared" si="7"/>
        <v/>
      </c>
      <c r="F41" s="22"/>
      <c r="G41" s="18"/>
      <c r="H41" s="18"/>
      <c r="I41" s="18"/>
      <c r="J41" s="18"/>
      <c r="K41" s="148"/>
      <c r="L41" s="18"/>
      <c r="M41" s="18"/>
      <c r="N41" s="18"/>
      <c r="O41" s="18"/>
      <c r="P41" s="18"/>
      <c r="Q41" s="18"/>
      <c r="R41" s="18"/>
      <c r="S41" s="18"/>
      <c r="T41" s="18"/>
      <c r="U41" s="18"/>
      <c r="V41" s="18"/>
      <c r="W41" s="18"/>
      <c r="X41" s="18"/>
      <c r="Y41" s="18"/>
      <c r="Z41" s="22"/>
      <c r="AA41" s="22"/>
      <c r="AB41" s="22"/>
      <c r="AC41" s="22"/>
      <c r="AD41" s="22"/>
      <c r="AE41" s="22"/>
      <c r="AF41" s="22"/>
      <c r="AG41" s="22"/>
      <c r="AH41" s="22"/>
      <c r="AI41" s="22"/>
      <c r="AJ41" s="22"/>
      <c r="AK41" s="22"/>
      <c r="AL41" s="22"/>
      <c r="AM41" s="22"/>
      <c r="AN41" s="22"/>
      <c r="AO41" s="22"/>
      <c r="AP41" s="22"/>
    </row>
    <row r="42" spans="1:42" ht="12" customHeight="1">
      <c r="A42" s="98" t="str">
        <f t="array" ref="A42">IFERROR(INDEX('03.Muestra'!$B$8:$B$17,SMALL(IF("Página Web"='03.Muestra'!$D$8:$D$17,ROW('03.Muestra'!$B$8:$B$17)-MIN(ROW('03.Muestra'!$D$8:$D$17))+1,""),ROW()-38)),"")</f>
        <v/>
      </c>
      <c r="B42" s="129" t="str">
        <f t="array" ref="B42">IFERROR(INDEX('03.Muestra'!$C$8:$C$17,SMALL(IF("Página Web"='03.Muestra'!$D$8:$D$17,ROW('03.Muestra'!$C$8:$C$17)-MIN(ROW('03.Muestra'!$D$8:$D$17))+1,""),ROW()-38)),"")</f>
        <v/>
      </c>
      <c r="C42" s="129" t="str">
        <f t="array" ref="C42">IFERROR(INDEX('03.Muestra'!$F$8:$F$17,SMALL(IF("Página Web"='03.Muestra'!$D$8:$D$17,ROW('03.Muestra'!$F$8:$F$17)-MIN(ROW('03.Muestra'!$D$8:$D$17))+1,""),ROW()-38)),"")</f>
        <v/>
      </c>
      <c r="D42" s="103" t="str">
        <f t="shared" si="6"/>
        <v/>
      </c>
      <c r="E42" s="66" t="str">
        <f t="shared" si="7"/>
        <v/>
      </c>
      <c r="F42" s="22"/>
      <c r="G42" s="18"/>
      <c r="H42" s="18"/>
      <c r="I42" s="18"/>
      <c r="J42" s="18"/>
      <c r="K42" s="148"/>
      <c r="L42" s="18"/>
      <c r="M42" s="18"/>
      <c r="N42" s="18"/>
      <c r="O42" s="18"/>
      <c r="P42" s="18"/>
      <c r="Q42" s="18"/>
      <c r="R42" s="18"/>
      <c r="S42" s="18"/>
      <c r="T42" s="18"/>
      <c r="U42" s="18"/>
      <c r="V42" s="18"/>
      <c r="W42" s="18"/>
      <c r="X42" s="18"/>
      <c r="Y42" s="18"/>
      <c r="Z42" s="22"/>
      <c r="AA42" s="22"/>
      <c r="AB42" s="22"/>
      <c r="AC42" s="22"/>
      <c r="AD42" s="22"/>
      <c r="AE42" s="22"/>
      <c r="AF42" s="22"/>
      <c r="AG42" s="22"/>
      <c r="AH42" s="22"/>
      <c r="AI42" s="22"/>
      <c r="AJ42" s="22"/>
      <c r="AK42" s="22"/>
      <c r="AL42" s="22"/>
      <c r="AM42" s="22"/>
      <c r="AN42" s="22"/>
      <c r="AO42" s="22"/>
      <c r="AP42" s="22"/>
    </row>
    <row r="43" spans="1:42" ht="12" customHeight="1">
      <c r="A43" s="98" t="str">
        <f t="array" ref="A43">IFERROR(INDEX('03.Muestra'!$B$8:$B$17,SMALL(IF("Página Web"='03.Muestra'!$D$8:$D$17,ROW('03.Muestra'!$B$8:$B$17)-MIN(ROW('03.Muestra'!$D$8:$D$17))+1,""),ROW()-38)),"")</f>
        <v/>
      </c>
      <c r="B43" s="129" t="str">
        <f t="array" ref="B43">IFERROR(INDEX('03.Muestra'!$C$8:$C$17,SMALL(IF("Página Web"='03.Muestra'!$D$8:$D$17,ROW('03.Muestra'!$C$8:$C$17)-MIN(ROW('03.Muestra'!$D$8:$D$17))+1,""),ROW()-38)),"")</f>
        <v/>
      </c>
      <c r="C43" s="129" t="str">
        <f t="array" ref="C43">IFERROR(INDEX('03.Muestra'!$F$8:$F$17,SMALL(IF("Página Web"='03.Muestra'!$D$8:$D$17,ROW('03.Muestra'!$F$8:$F$17)-MIN(ROW('03.Muestra'!$D$8:$D$17))+1,""),ROW()-38)),"")</f>
        <v/>
      </c>
      <c r="D43" s="103" t="str">
        <f t="shared" si="6"/>
        <v/>
      </c>
      <c r="E43" s="66" t="str">
        <f t="shared" si="7"/>
        <v/>
      </c>
      <c r="F43" s="22"/>
      <c r="G43" s="18"/>
      <c r="H43" s="18"/>
      <c r="I43" s="18"/>
      <c r="J43" s="18"/>
      <c r="K43" s="148"/>
      <c r="L43" s="18"/>
      <c r="M43" s="18"/>
      <c r="N43" s="18"/>
      <c r="O43" s="18"/>
      <c r="P43" s="18"/>
      <c r="Q43" s="18"/>
      <c r="R43" s="18"/>
      <c r="S43" s="18"/>
      <c r="T43" s="18"/>
      <c r="U43" s="18"/>
      <c r="V43" s="18"/>
      <c r="W43" s="18"/>
      <c r="X43" s="18"/>
      <c r="Y43" s="18"/>
      <c r="Z43" s="22"/>
      <c r="AA43" s="22"/>
      <c r="AB43" s="22"/>
      <c r="AC43" s="22"/>
      <c r="AD43" s="22"/>
      <c r="AE43" s="22"/>
      <c r="AF43" s="22"/>
      <c r="AG43" s="22"/>
      <c r="AH43" s="22"/>
      <c r="AI43" s="22"/>
      <c r="AJ43" s="22"/>
      <c r="AK43" s="22"/>
      <c r="AL43" s="22"/>
      <c r="AM43" s="22"/>
      <c r="AN43" s="22"/>
      <c r="AO43" s="22"/>
      <c r="AP43" s="22"/>
    </row>
    <row r="44" spans="1:42" ht="12" customHeight="1">
      <c r="A44" s="98" t="str">
        <f t="array" ref="A44">IFERROR(INDEX('03.Muestra'!$B$8:$B$17,SMALL(IF("Página Web"='03.Muestra'!$D$8:$D$17,ROW('03.Muestra'!$B$8:$B$17)-MIN(ROW('03.Muestra'!$D$8:$D$17))+1,""),ROW()-38)),"")</f>
        <v/>
      </c>
      <c r="B44" s="129" t="str">
        <f t="array" ref="B44">IFERROR(INDEX('03.Muestra'!$C$8:$C$17,SMALL(IF("Página Web"='03.Muestra'!$D$8:$D$17,ROW('03.Muestra'!$C$8:$C$17)-MIN(ROW('03.Muestra'!$D$8:$D$17))+1,""),ROW()-38)),"")</f>
        <v/>
      </c>
      <c r="C44" s="129" t="str">
        <f t="array" ref="C44">IFERROR(INDEX('03.Muestra'!$F$8:$F$17,SMALL(IF("Página Web"='03.Muestra'!$D$8:$D$17,ROW('03.Muestra'!$F$8:$F$17)-MIN(ROW('03.Muestra'!$D$8:$D$17))+1,""),ROW()-38)),"")</f>
        <v/>
      </c>
      <c r="D44" s="103" t="str">
        <f t="shared" si="6"/>
        <v/>
      </c>
      <c r="E44" s="66" t="str">
        <f t="shared" si="7"/>
        <v/>
      </c>
      <c r="F44" s="22"/>
      <c r="G44" s="18"/>
      <c r="H44" s="18"/>
      <c r="I44" s="18"/>
      <c r="J44" s="18"/>
      <c r="K44" s="148"/>
      <c r="L44" s="18"/>
      <c r="M44" s="18"/>
      <c r="N44" s="18"/>
      <c r="O44" s="18"/>
      <c r="P44" s="18"/>
      <c r="Q44" s="18"/>
      <c r="R44" s="18"/>
      <c r="S44" s="18"/>
      <c r="T44" s="18"/>
      <c r="U44" s="18"/>
      <c r="V44" s="18"/>
      <c r="W44" s="18"/>
      <c r="X44" s="18"/>
      <c r="Y44" s="18"/>
      <c r="Z44" s="22"/>
      <c r="AA44" s="22"/>
      <c r="AB44" s="22"/>
      <c r="AC44" s="22"/>
      <c r="AD44" s="22"/>
      <c r="AE44" s="22"/>
      <c r="AF44" s="22"/>
      <c r="AG44" s="22"/>
      <c r="AH44" s="22"/>
      <c r="AI44" s="22"/>
      <c r="AJ44" s="22"/>
      <c r="AK44" s="22"/>
      <c r="AL44" s="22"/>
      <c r="AM44" s="22"/>
      <c r="AN44" s="22"/>
      <c r="AO44" s="22"/>
      <c r="AP44" s="22"/>
    </row>
    <row r="45" spans="1:42" ht="12" customHeight="1">
      <c r="A45" s="98" t="str">
        <f t="array" ref="A45">IFERROR(INDEX('03.Muestra'!$B$8:$B$17,SMALL(IF("Página Web"='03.Muestra'!$D$8:$D$17,ROW('03.Muestra'!$B$8:$B$17)-MIN(ROW('03.Muestra'!$D$8:$D$17))+1,""),ROW()-38)),"")</f>
        <v/>
      </c>
      <c r="B45" s="129" t="str">
        <f t="array" ref="B45">IFERROR(INDEX('03.Muestra'!$C$8:$C$17,SMALL(IF("Página Web"='03.Muestra'!$D$8:$D$17,ROW('03.Muestra'!$C$8:$C$17)-MIN(ROW('03.Muestra'!$D$8:$D$17))+1,""),ROW()-38)),"")</f>
        <v/>
      </c>
      <c r="C45" s="129" t="str">
        <f t="array" ref="C45">IFERROR(INDEX('03.Muestra'!$F$8:$F$17,SMALL(IF("Página Web"='03.Muestra'!$D$8:$D$17,ROW('03.Muestra'!$F$8:$F$17)-MIN(ROW('03.Muestra'!$D$8:$D$17))+1,""),ROW()-38)),"")</f>
        <v/>
      </c>
      <c r="D45" s="103" t="str">
        <f t="shared" si="6"/>
        <v/>
      </c>
      <c r="E45" s="66" t="str">
        <f t="shared" si="7"/>
        <v/>
      </c>
      <c r="F45" s="18"/>
      <c r="G45" s="18"/>
      <c r="H45" s="18"/>
      <c r="I45" s="18"/>
      <c r="J45" s="18"/>
      <c r="K45" s="148"/>
      <c r="L45" s="18"/>
      <c r="M45" s="18"/>
      <c r="N45" s="18"/>
      <c r="O45" s="18"/>
      <c r="P45" s="18"/>
      <c r="Q45" s="18"/>
      <c r="R45" s="18"/>
      <c r="S45" s="18"/>
      <c r="T45" s="18"/>
      <c r="U45" s="18"/>
      <c r="V45" s="18"/>
      <c r="W45" s="18"/>
      <c r="X45" s="18"/>
      <c r="Y45" s="18"/>
      <c r="Z45" s="22"/>
      <c r="AA45" s="22"/>
      <c r="AB45" s="22"/>
      <c r="AC45" s="22"/>
      <c r="AD45" s="22"/>
      <c r="AE45" s="22"/>
      <c r="AF45" s="22"/>
      <c r="AG45" s="22"/>
      <c r="AH45" s="22"/>
      <c r="AI45" s="22"/>
      <c r="AJ45" s="22"/>
      <c r="AK45" s="22"/>
      <c r="AL45" s="22"/>
      <c r="AM45" s="22"/>
      <c r="AN45" s="22"/>
      <c r="AO45" s="22"/>
      <c r="AP45" s="22"/>
    </row>
    <row r="46" spans="1:42" ht="12" customHeight="1">
      <c r="A46" s="98" t="str">
        <f t="array" ref="A46">IFERROR(INDEX('03.Muestra'!$B$8:$B$17,SMALL(IF("Página Web"='03.Muestra'!$D$8:$D$17,ROW('03.Muestra'!$B$8:$B$17)-MIN(ROW('03.Muestra'!$D$8:$D$17))+1,""),ROW()-38)),"")</f>
        <v/>
      </c>
      <c r="B46" s="129" t="str">
        <f t="array" ref="B46">IFERROR(INDEX('03.Muestra'!$C$8:$C$17,SMALL(IF("Página Web"='03.Muestra'!$D$8:$D$17,ROW('03.Muestra'!$C$8:$C$17)-MIN(ROW('03.Muestra'!$D$8:$D$17))+1,""),ROW()-38)),"")</f>
        <v/>
      </c>
      <c r="C46" s="129" t="str">
        <f t="array" ref="C46">IFERROR(INDEX('03.Muestra'!$F$8:$F$17,SMALL(IF("Página Web"='03.Muestra'!$D$8:$D$17,ROW('03.Muestra'!$F$8:$F$17)-MIN(ROW('03.Muestra'!$D$8:$D$17))+1,""),ROW()-38)),"")</f>
        <v/>
      </c>
      <c r="D46" s="103" t="str">
        <f t="shared" si="6"/>
        <v/>
      </c>
      <c r="E46" s="66" t="str">
        <f t="shared" si="7"/>
        <v/>
      </c>
      <c r="F46" s="18"/>
      <c r="G46" s="18"/>
      <c r="H46" s="18"/>
      <c r="I46" s="18"/>
      <c r="J46" s="18"/>
      <c r="K46" s="148"/>
      <c r="L46" s="18"/>
      <c r="M46" s="18"/>
      <c r="N46" s="18"/>
      <c r="O46" s="18"/>
      <c r="P46" s="18"/>
      <c r="Q46" s="18"/>
      <c r="R46" s="18"/>
      <c r="S46" s="18"/>
      <c r="T46" s="18"/>
      <c r="U46" s="18"/>
      <c r="V46" s="18"/>
      <c r="W46" s="18"/>
      <c r="X46" s="18"/>
      <c r="Y46" s="18"/>
      <c r="Z46" s="22"/>
      <c r="AA46" s="22"/>
      <c r="AB46" s="22"/>
      <c r="AC46" s="22"/>
      <c r="AD46" s="22"/>
      <c r="AE46" s="22"/>
      <c r="AF46" s="22"/>
      <c r="AG46" s="22"/>
      <c r="AH46" s="22"/>
      <c r="AI46" s="22"/>
      <c r="AJ46" s="22"/>
      <c r="AK46" s="22"/>
      <c r="AL46" s="22"/>
      <c r="AM46" s="22"/>
      <c r="AN46" s="22"/>
      <c r="AO46" s="22"/>
      <c r="AP46" s="22"/>
    </row>
    <row r="47" spans="1:42" ht="12" customHeight="1">
      <c r="A47" s="98" t="str">
        <f t="array" ref="A47">IFERROR(INDEX('03.Muestra'!$B$8:$B$17,SMALL(IF("Página Web"='03.Muestra'!$D$8:$D$17,ROW('03.Muestra'!$B$8:$B$17)-MIN(ROW('03.Muestra'!$D$8:$D$17))+1,""),ROW()-38)),"")</f>
        <v/>
      </c>
      <c r="B47" s="129" t="str">
        <f t="array" ref="B47">IFERROR(INDEX('03.Muestra'!$C$8:$C$17,SMALL(IF("Página Web"='03.Muestra'!$D$8:$D$17,ROW('03.Muestra'!$C$8:$C$17)-MIN(ROW('03.Muestra'!$D$8:$D$17))+1,""),ROW()-38)),"")</f>
        <v/>
      </c>
      <c r="C47" s="129" t="str">
        <f t="array" ref="C47">IFERROR(INDEX('03.Muestra'!$F$8:$F$17,SMALL(IF("Página Web"='03.Muestra'!$D$8:$D$17,ROW('03.Muestra'!$F$8:$F$17)-MIN(ROW('03.Muestra'!$D$8:$D$17))+1,""),ROW()-38)),"")</f>
        <v/>
      </c>
      <c r="D47" s="103" t="str">
        <f t="shared" si="6"/>
        <v/>
      </c>
      <c r="E47" s="66" t="str">
        <f t="shared" si="7"/>
        <v/>
      </c>
      <c r="F47" s="18"/>
      <c r="G47" s="18"/>
      <c r="H47" s="18"/>
      <c r="I47" s="18"/>
      <c r="J47" s="18"/>
      <c r="K47" s="148"/>
      <c r="L47" s="18"/>
      <c r="M47" s="18"/>
      <c r="N47" s="18"/>
      <c r="O47" s="18"/>
      <c r="P47" s="18"/>
      <c r="Q47" s="18"/>
      <c r="R47" s="18"/>
      <c r="S47" s="18"/>
      <c r="T47" s="18"/>
      <c r="U47" s="18"/>
      <c r="V47" s="18"/>
      <c r="W47" s="18"/>
      <c r="X47" s="18"/>
      <c r="Y47" s="18"/>
      <c r="Z47" s="22"/>
      <c r="AA47" s="22"/>
      <c r="AB47" s="22"/>
      <c r="AC47" s="22"/>
      <c r="AD47" s="22"/>
      <c r="AE47" s="22"/>
      <c r="AF47" s="22"/>
      <c r="AG47" s="22"/>
      <c r="AH47" s="22"/>
      <c r="AI47" s="22"/>
      <c r="AJ47" s="22"/>
      <c r="AK47" s="22"/>
      <c r="AL47" s="22"/>
      <c r="AM47" s="22"/>
      <c r="AN47" s="22"/>
      <c r="AO47" s="22"/>
      <c r="AP47" s="22"/>
    </row>
    <row r="48" spans="1:42" ht="12" customHeight="1">
      <c r="A48" s="98" t="str">
        <f t="array" ref="A48">IFERROR(INDEX('03.Muestra'!$B$8:$B$17,SMALL(IF("Página Web"='03.Muestra'!$D$8:$D$17,ROW('03.Muestra'!$B$8:$B$17)-MIN(ROW('03.Muestra'!$D$8:$D$17))+1,""),ROW()-38)),"")</f>
        <v/>
      </c>
      <c r="B48" s="129" t="str">
        <f t="array" ref="B48">IFERROR(INDEX('03.Muestra'!$C$8:$C$17,SMALL(IF("Página Web"='03.Muestra'!$D$8:$D$17,ROW('03.Muestra'!$C$8:$C$17)-MIN(ROW('03.Muestra'!$D$8:$D$17))+1,""),ROW()-38)),"")</f>
        <v/>
      </c>
      <c r="C48" s="129" t="str">
        <f t="array" ref="C48">IFERROR(INDEX('03.Muestra'!$F$8:$F$17,SMALL(IF("Página Web"='03.Muestra'!$D$8:$D$17,ROW('03.Muestra'!$F$8:$F$17)-MIN(ROW('03.Muestra'!$D$8:$D$17))+1,""),ROW()-38)),"")</f>
        <v/>
      </c>
      <c r="D48" s="103" t="str">
        <f t="shared" si="6"/>
        <v/>
      </c>
      <c r="E48" s="66" t="str">
        <f t="shared" si="7"/>
        <v/>
      </c>
      <c r="F48" s="18"/>
      <c r="G48" s="18"/>
      <c r="H48" s="18"/>
      <c r="I48" s="18"/>
      <c r="J48" s="18"/>
      <c r="K48" s="148"/>
      <c r="L48" s="18"/>
      <c r="M48" s="18"/>
      <c r="N48" s="18"/>
      <c r="O48" s="18"/>
      <c r="P48" s="18"/>
      <c r="Q48" s="18"/>
      <c r="R48" s="18"/>
      <c r="S48" s="18"/>
      <c r="T48" s="18"/>
      <c r="U48" s="18"/>
      <c r="V48" s="18"/>
      <c r="W48" s="18"/>
      <c r="X48" s="18"/>
      <c r="Y48" s="18"/>
      <c r="Z48" s="22"/>
      <c r="AA48" s="22"/>
      <c r="AB48" s="22"/>
      <c r="AC48" s="22"/>
      <c r="AD48" s="22"/>
      <c r="AE48" s="22"/>
      <c r="AF48" s="22"/>
      <c r="AG48" s="22"/>
      <c r="AH48" s="22"/>
      <c r="AI48" s="22"/>
      <c r="AJ48" s="22"/>
      <c r="AK48" s="22"/>
      <c r="AL48" s="22"/>
      <c r="AM48" s="22"/>
      <c r="AN48" s="22"/>
      <c r="AO48" s="22"/>
      <c r="AP48" s="22"/>
    </row>
    <row r="49" spans="1:42" ht="12" customHeight="1">
      <c r="A49" s="63"/>
      <c r="B49" s="133"/>
      <c r="C49" s="133"/>
      <c r="D49" s="134"/>
      <c r="E49" s="66"/>
      <c r="F49" s="18"/>
      <c r="G49" s="18"/>
      <c r="H49" s="18"/>
      <c r="I49" s="18"/>
      <c r="J49" s="18"/>
      <c r="K49" s="148"/>
      <c r="L49" s="18"/>
      <c r="M49" s="18"/>
      <c r="N49" s="18"/>
      <c r="O49" s="18"/>
      <c r="P49" s="18"/>
      <c r="Q49" s="18"/>
      <c r="R49" s="18"/>
      <c r="S49" s="18"/>
      <c r="T49" s="18"/>
      <c r="U49" s="18"/>
      <c r="V49" s="18"/>
      <c r="W49" s="18"/>
      <c r="X49" s="18"/>
      <c r="Y49" s="18"/>
      <c r="Z49" s="22"/>
      <c r="AA49" s="22"/>
      <c r="AB49" s="22"/>
      <c r="AC49" s="22"/>
      <c r="AD49" s="22"/>
      <c r="AE49" s="22"/>
      <c r="AF49" s="22"/>
      <c r="AG49" s="22"/>
      <c r="AH49" s="22"/>
      <c r="AI49" s="22"/>
      <c r="AJ49" s="22"/>
      <c r="AK49" s="22"/>
      <c r="AL49" s="22"/>
      <c r="AM49" s="22"/>
      <c r="AN49" s="22"/>
      <c r="AO49" s="22"/>
      <c r="AP49" s="22"/>
    </row>
    <row r="50" spans="1:42" ht="12" customHeight="1">
      <c r="A50" s="63"/>
      <c r="B50" s="133"/>
      <c r="C50" s="133"/>
      <c r="D50" s="134"/>
      <c r="E50" s="66"/>
      <c r="F50" s="18"/>
      <c r="G50" s="18"/>
      <c r="H50" s="18"/>
      <c r="I50" s="18"/>
      <c r="J50" s="18"/>
      <c r="K50" s="148"/>
      <c r="L50" s="18"/>
      <c r="M50" s="18"/>
      <c r="N50" s="18"/>
      <c r="O50" s="18"/>
      <c r="P50" s="18"/>
      <c r="Q50" s="18"/>
      <c r="R50" s="18"/>
      <c r="S50" s="18"/>
      <c r="T50" s="18"/>
      <c r="U50" s="18"/>
      <c r="V50" s="18"/>
      <c r="W50" s="18"/>
      <c r="X50" s="18"/>
      <c r="Y50" s="18"/>
      <c r="Z50" s="22"/>
      <c r="AA50" s="22"/>
      <c r="AB50" s="22"/>
      <c r="AC50" s="22"/>
      <c r="AD50" s="22"/>
      <c r="AE50" s="22"/>
      <c r="AF50" s="22"/>
      <c r="AG50" s="22"/>
      <c r="AH50" s="22"/>
      <c r="AI50" s="22"/>
      <c r="AJ50" s="22"/>
      <c r="AK50" s="22"/>
      <c r="AL50" s="22"/>
      <c r="AM50" s="22"/>
      <c r="AN50" s="22"/>
      <c r="AO50" s="22"/>
      <c r="AP50" s="22"/>
    </row>
    <row r="51" spans="1:42" ht="12.75" customHeight="1">
      <c r="A51" s="111"/>
      <c r="B51" s="112"/>
      <c r="C51" s="111"/>
      <c r="D51" s="135"/>
      <c r="E51" s="113"/>
      <c r="F51" s="18"/>
      <c r="G51" s="18"/>
      <c r="H51" s="18"/>
      <c r="I51" s="18"/>
      <c r="J51" s="18"/>
      <c r="K51" s="148"/>
      <c r="L51" s="18"/>
      <c r="M51" s="18"/>
      <c r="N51" s="18"/>
      <c r="O51" s="18"/>
      <c r="P51" s="18"/>
      <c r="Q51" s="18"/>
      <c r="R51" s="18"/>
      <c r="S51" s="18"/>
      <c r="T51" s="18"/>
      <c r="U51" s="18"/>
      <c r="V51" s="18"/>
      <c r="W51" s="18"/>
      <c r="X51" s="18"/>
      <c r="Y51" s="18"/>
      <c r="Z51" s="22"/>
      <c r="AA51" s="22"/>
      <c r="AB51" s="22"/>
      <c r="AC51" s="22"/>
      <c r="AD51" s="22"/>
      <c r="AE51" s="22"/>
      <c r="AF51" s="22"/>
      <c r="AG51" s="22"/>
      <c r="AH51" s="22"/>
      <c r="AI51" s="22"/>
      <c r="AJ51" s="22"/>
      <c r="AK51" s="22"/>
      <c r="AL51" s="22"/>
      <c r="AM51" s="22"/>
      <c r="AN51" s="22"/>
      <c r="AO51" s="22"/>
      <c r="AP51" s="22"/>
    </row>
    <row r="52" spans="1:42" ht="15.75" customHeight="1">
      <c r="A52" s="109"/>
      <c r="B52" s="109"/>
      <c r="C52" s="109"/>
      <c r="D52" s="136"/>
      <c r="E52" s="109"/>
      <c r="F52" s="109"/>
      <c r="G52" s="18"/>
      <c r="H52" s="18"/>
      <c r="I52" s="18"/>
      <c r="J52" s="18"/>
      <c r="K52" s="148"/>
      <c r="L52" s="18"/>
      <c r="M52" s="18"/>
      <c r="N52" s="18"/>
      <c r="O52" s="18"/>
      <c r="P52" s="18"/>
      <c r="Q52" s="18"/>
      <c r="R52" s="18"/>
      <c r="S52" s="18"/>
      <c r="T52" s="18"/>
      <c r="U52" s="18"/>
      <c r="V52" s="18"/>
      <c r="W52" s="18"/>
      <c r="X52" s="18"/>
      <c r="Y52" s="18"/>
      <c r="Z52" s="22"/>
      <c r="AA52" s="22"/>
      <c r="AB52" s="22"/>
      <c r="AC52" s="22"/>
      <c r="AD52" s="22"/>
      <c r="AE52" s="22"/>
      <c r="AF52" s="22"/>
      <c r="AG52" s="22"/>
      <c r="AH52" s="22"/>
      <c r="AI52" s="22"/>
      <c r="AJ52" s="22"/>
      <c r="AK52" s="22"/>
      <c r="AL52" s="22"/>
      <c r="AM52" s="22"/>
      <c r="AN52" s="22"/>
      <c r="AO52" s="22"/>
      <c r="AP52" s="22"/>
    </row>
    <row r="53" spans="1:42" ht="12" customHeight="1">
      <c r="A53" s="22"/>
      <c r="B53" s="18"/>
      <c r="C53" s="18"/>
      <c r="D53" s="127"/>
      <c r="E53" s="66"/>
      <c r="F53" s="18"/>
      <c r="G53" s="18"/>
      <c r="H53" s="18"/>
      <c r="I53" s="18"/>
      <c r="J53" s="18"/>
      <c r="K53" s="148"/>
      <c r="L53" s="18"/>
      <c r="M53" s="18"/>
      <c r="N53" s="18"/>
      <c r="O53" s="18"/>
      <c r="P53" s="18"/>
      <c r="Q53" s="18"/>
      <c r="R53" s="18"/>
      <c r="S53" s="18"/>
      <c r="T53" s="18"/>
      <c r="U53" s="18"/>
      <c r="V53" s="18"/>
      <c r="W53" s="18"/>
      <c r="X53" s="18"/>
      <c r="Y53" s="18"/>
      <c r="Z53" s="22"/>
      <c r="AA53" s="22"/>
      <c r="AB53" s="22"/>
      <c r="AC53" s="22"/>
      <c r="AD53" s="22"/>
      <c r="AE53" s="22"/>
      <c r="AF53" s="22"/>
      <c r="AG53" s="22"/>
      <c r="AH53" s="22"/>
      <c r="AI53" s="22"/>
      <c r="AJ53" s="22"/>
      <c r="AK53" s="22"/>
      <c r="AL53" s="22"/>
      <c r="AM53" s="22"/>
      <c r="AN53" s="22"/>
      <c r="AO53" s="22"/>
      <c r="AP53" s="22"/>
    </row>
    <row r="54" spans="1:42" ht="12" customHeight="1">
      <c r="A54" s="22"/>
      <c r="B54" s="18"/>
      <c r="C54" s="18"/>
      <c r="D54" s="127"/>
      <c r="E54" s="100"/>
      <c r="F54" s="18"/>
      <c r="G54" s="18"/>
      <c r="H54" s="18"/>
      <c r="I54" s="18"/>
      <c r="J54" s="18"/>
      <c r="K54" s="148"/>
      <c r="L54" s="18"/>
      <c r="M54" s="18"/>
      <c r="N54" s="18"/>
      <c r="O54" s="18"/>
      <c r="P54" s="18"/>
      <c r="Q54" s="18"/>
      <c r="R54" s="18"/>
      <c r="S54" s="18"/>
      <c r="T54" s="18"/>
      <c r="U54" s="18"/>
      <c r="V54" s="18"/>
      <c r="W54" s="18"/>
      <c r="X54" s="18"/>
      <c r="Y54" s="18"/>
      <c r="Z54" s="22"/>
      <c r="AA54" s="22"/>
      <c r="AB54" s="22"/>
      <c r="AC54" s="22"/>
      <c r="AD54" s="22"/>
      <c r="AE54" s="22"/>
      <c r="AF54" s="22"/>
      <c r="AG54" s="22"/>
      <c r="AH54" s="22"/>
      <c r="AI54" s="22"/>
      <c r="AJ54" s="22"/>
      <c r="AK54" s="22"/>
      <c r="AL54" s="22"/>
      <c r="AM54" s="22"/>
      <c r="AN54" s="22"/>
      <c r="AO54" s="22"/>
      <c r="AP54" s="22"/>
    </row>
    <row r="55" spans="1:42" ht="29.25" customHeight="1">
      <c r="A55" s="94" t="s">
        <v>100</v>
      </c>
      <c r="B55" s="95" t="s">
        <v>86</v>
      </c>
      <c r="C55" s="96" t="s">
        <v>146</v>
      </c>
      <c r="D55" s="128" t="s">
        <v>106</v>
      </c>
      <c r="E55" s="114"/>
      <c r="F55" s="22"/>
      <c r="G55" s="22"/>
      <c r="H55" s="22"/>
      <c r="I55" s="22"/>
      <c r="J55" s="22"/>
      <c r="K55" s="148"/>
      <c r="L55" s="18"/>
      <c r="M55" s="18"/>
      <c r="N55" s="18"/>
      <c r="O55" s="18"/>
      <c r="P55" s="18"/>
      <c r="Q55" s="18"/>
      <c r="R55" s="18"/>
      <c r="S55" s="18"/>
      <c r="T55" s="18"/>
      <c r="U55" s="18"/>
      <c r="V55" s="18"/>
      <c r="W55" s="18"/>
      <c r="X55" s="18"/>
      <c r="Y55" s="18"/>
      <c r="Z55" s="22"/>
      <c r="AA55" s="22"/>
      <c r="AB55" s="22"/>
      <c r="AC55" s="22"/>
      <c r="AD55" s="22"/>
      <c r="AE55" s="22"/>
      <c r="AF55" s="22"/>
      <c r="AG55" s="22"/>
      <c r="AH55" s="22"/>
      <c r="AI55" s="22"/>
      <c r="AJ55" s="22"/>
      <c r="AK55" s="22"/>
      <c r="AL55" s="22"/>
      <c r="AM55" s="22"/>
      <c r="AN55" s="22"/>
      <c r="AO55" s="22"/>
      <c r="AP55" s="22"/>
    </row>
    <row r="56" spans="1:42" ht="12" customHeight="1">
      <c r="A56" s="98">
        <f t="array" ref="A56">IFERROR(INDEX('03.Muestra'!$B$8:$B$17,SMALL(IF("Página Web"='03.Muestra'!$D$8:$D$17,ROW('03.Muestra'!$B$8:$B$17)-MIN(ROW('03.Muestra'!$D$8:$D$17))+1,""),ROW()-55)),"")</f>
        <v>1</v>
      </c>
      <c r="B56" s="129" t="str">
        <f t="array" ref="B56">IFERROR(INDEX('03.Muestra'!$C$8:$C$17,SMALL(IF("Página Web"='03.Muestra'!$D$8:$D$17,ROW('03.Muestra'!$C$8:$C$17)-MIN(ROW('03.Muestra'!$D$8:$D$17))+1,""),ROW()-55)),"")</f>
        <v>Home</v>
      </c>
      <c r="C56" s="130" t="str">
        <f t="array" ref="C56">IFERROR(INDEX('03.Muestra'!$F$8:$F$17,SMALL(IF("Página Web"='03.Muestra'!$D$8:$D$17,ROW('03.Muestra'!$F$8:$F$17)-MIN(ROW('03.Muestra'!$D$8:$D$17))+1,""),ROW()-55)),"")</f>
        <v>https://pigmentoayd.com/</v>
      </c>
      <c r="D56" s="103" t="str">
        <f t="shared" ref="D56:D65" si="8">IF(C56="","",$D$18)</f>
        <v>N/A</v>
      </c>
      <c r="E56" s="66" t="str">
        <f t="shared" ref="E56:E65" si="9">IF(D56&lt;&gt;"",IF(AND(B56&lt;&gt;"",C56&lt;&gt;""),"","ERR"),"")</f>
        <v/>
      </c>
      <c r="F56" s="104" t="s">
        <v>89</v>
      </c>
      <c r="G56" s="89" t="s">
        <v>98</v>
      </c>
      <c r="H56" s="84" t="s">
        <v>93</v>
      </c>
      <c r="I56" s="105" t="s">
        <v>91</v>
      </c>
      <c r="J56" s="106" t="s">
        <v>87</v>
      </c>
      <c r="K56" s="131" t="s">
        <v>97</v>
      </c>
      <c r="L56" s="18"/>
      <c r="M56" s="18"/>
      <c r="N56" s="18"/>
      <c r="O56" s="18"/>
      <c r="P56" s="18"/>
      <c r="Q56" s="18"/>
      <c r="R56" s="18"/>
      <c r="S56" s="18"/>
      <c r="T56" s="18"/>
      <c r="U56" s="18"/>
      <c r="V56" s="18"/>
      <c r="W56" s="18"/>
      <c r="X56" s="18"/>
      <c r="Y56" s="18"/>
      <c r="Z56" s="22"/>
      <c r="AA56" s="22"/>
      <c r="AB56" s="22"/>
      <c r="AC56" s="22"/>
      <c r="AD56" s="22"/>
      <c r="AE56" s="22"/>
      <c r="AF56" s="22"/>
      <c r="AG56" s="22"/>
      <c r="AH56" s="22"/>
      <c r="AI56" s="22"/>
      <c r="AJ56" s="22"/>
      <c r="AK56" s="22"/>
      <c r="AL56" s="22"/>
      <c r="AM56" s="22"/>
      <c r="AN56" s="22"/>
      <c r="AO56" s="22"/>
      <c r="AP56" s="22"/>
    </row>
    <row r="57" spans="1:42" ht="12" customHeight="1">
      <c r="A57" s="98">
        <f t="array" ref="A57">IFERROR(INDEX('03.Muestra'!$B$8:$B$17,SMALL(IF("Página Web"='03.Muestra'!$D$8:$D$17,ROW('03.Muestra'!$B$8:$B$17)-MIN(ROW('03.Muestra'!$D$8:$D$17))+1,""),ROW()-55)),"")</f>
        <v>2</v>
      </c>
      <c r="B57" s="129" t="str">
        <f t="array" ref="B57">IFERROR(INDEX('03.Muestra'!$C$8:$C$17,SMALL(IF("Página Web"='03.Muestra'!$D$8:$D$17,ROW('03.Muestra'!$C$8:$C$17)-MIN(ROW('03.Muestra'!$D$8:$D$17))+1,""),ROW()-55)),"")</f>
        <v>Contacto</v>
      </c>
      <c r="C57" s="130" t="str">
        <f t="array" ref="C57">IFERROR(INDEX('03.Muestra'!$F$8:$F$17,SMALL(IF("Página Web"='03.Muestra'!$D$8:$D$17,ROW('03.Muestra'!$F$8:$F$17)-MIN(ROW('03.Muestra'!$D$8:$D$17))+1,""),ROW()-55)),"")</f>
        <v>https://pigmentoayd.com/contacto</v>
      </c>
      <c r="D57" s="103" t="str">
        <f t="shared" si="8"/>
        <v>N/A</v>
      </c>
      <c r="E57" s="66" t="str">
        <f t="shared" si="9"/>
        <v/>
      </c>
      <c r="F57" s="107">
        <f ca="1">COUNTIF($D56:INDIRECT("$D" &amp;  SUM(ROW()-1,'03.Muestra'!$D$20)-1),F56)</f>
        <v>0</v>
      </c>
      <c r="G57" s="107">
        <f ca="1">COUNTIF($D56:INDIRECT("$D" &amp;  SUM(ROW()-1,'03.Muestra'!$D$20)-1),G56)</f>
        <v>0</v>
      </c>
      <c r="H57" s="107">
        <f ca="1">COUNTIF($D56:INDIRECT("$D" &amp;  SUM(ROW()-1,'03.Muestra'!$D$20)-1),H56)</f>
        <v>3</v>
      </c>
      <c r="I57" s="107">
        <f ca="1">COUNTIF($D56:INDIRECT("$D" &amp;  SUM(ROW()-1,'03.Muestra'!$D$20)-1),I56)</f>
        <v>0</v>
      </c>
      <c r="J57" s="107">
        <f ca="1">COUNTIF($D56:INDIRECT("$D" &amp;  SUM(ROW()-1,'03.Muestra'!$D$20)-1),J56)</f>
        <v>0</v>
      </c>
      <c r="K57" s="132">
        <f ca="1">IF(COUNTIF('03.Muestra'!$D$8:$D$17,"Página Web")=0,0,COUNTBLANK($D56:INDIRECT("$D" &amp;  SUM(ROW()-1,COUNTIF('03.Muestra'!$D$8:$D$17,"Página Web"))-1)))</f>
        <v>0</v>
      </c>
      <c r="L57" s="18"/>
      <c r="M57" s="18"/>
      <c r="N57" s="18"/>
      <c r="O57" s="18"/>
      <c r="P57" s="18"/>
      <c r="Q57" s="18"/>
      <c r="R57" s="18"/>
      <c r="S57" s="18"/>
      <c r="T57" s="18"/>
      <c r="U57" s="18"/>
      <c r="V57" s="18"/>
      <c r="W57" s="18"/>
      <c r="X57" s="18"/>
      <c r="Y57" s="18"/>
      <c r="Z57" s="22"/>
      <c r="AA57" s="22"/>
      <c r="AB57" s="22"/>
      <c r="AC57" s="22"/>
      <c r="AD57" s="22"/>
      <c r="AE57" s="22"/>
      <c r="AF57" s="22"/>
      <c r="AG57" s="22"/>
      <c r="AH57" s="22"/>
      <c r="AI57" s="22"/>
      <c r="AJ57" s="22"/>
      <c r="AK57" s="22"/>
      <c r="AL57" s="22"/>
      <c r="AM57" s="22"/>
      <c r="AN57" s="22"/>
      <c r="AO57" s="22"/>
      <c r="AP57" s="22"/>
    </row>
    <row r="58" spans="1:42" ht="12" customHeight="1">
      <c r="A58" s="98">
        <f t="array" ref="A58">IFERROR(INDEX('03.Muestra'!$B$8:$B$17,SMALL(IF("Página Web"='03.Muestra'!$D$8:$D$17,ROW('03.Muestra'!$B$8:$B$17)-MIN(ROW('03.Muestra'!$D$8:$D$17))+1,""),ROW()-55)),"")</f>
        <v>3</v>
      </c>
      <c r="B58" s="129" t="str">
        <f t="array" ref="B58">IFERROR(INDEX('03.Muestra'!$C$8:$C$17,SMALL(IF("Página Web"='03.Muestra'!$D$8:$D$17,ROW('03.Muestra'!$C$8:$C$17)-MIN(ROW('03.Muestra'!$D$8:$D$17))+1,""),ROW()-55)),"")</f>
        <v>Servicios</v>
      </c>
      <c r="C58" s="130" t="str">
        <f t="array" ref="C58">IFERROR(INDEX('03.Muestra'!$F$8:$F$17,SMALL(IF("Página Web"='03.Muestra'!$D$8:$D$17,ROW('03.Muestra'!$F$8:$F$17)-MIN(ROW('03.Muestra'!$D$8:$D$17))+1,""),ROW()-55)),"")</f>
        <v>https://pigmentoayd.com/servicios</v>
      </c>
      <c r="D58" s="103" t="str">
        <f t="shared" si="8"/>
        <v>N/A</v>
      </c>
      <c r="E58" s="66" t="str">
        <f t="shared" si="9"/>
        <v/>
      </c>
      <c r="F58" s="22"/>
      <c r="G58" s="18"/>
      <c r="H58" s="18"/>
      <c r="I58" s="18"/>
      <c r="J58" s="18"/>
      <c r="K58" s="148"/>
      <c r="L58" s="18"/>
      <c r="M58" s="18"/>
      <c r="N58" s="18"/>
      <c r="O58" s="18"/>
      <c r="P58" s="18"/>
      <c r="Q58" s="18"/>
      <c r="R58" s="18"/>
      <c r="S58" s="18"/>
      <c r="T58" s="18"/>
      <c r="U58" s="18"/>
      <c r="V58" s="18"/>
      <c r="W58" s="18"/>
      <c r="X58" s="18"/>
      <c r="Y58" s="18"/>
      <c r="Z58" s="22"/>
      <c r="AA58" s="22"/>
      <c r="AB58" s="22"/>
      <c r="AC58" s="22"/>
      <c r="AD58" s="22"/>
      <c r="AE58" s="22"/>
      <c r="AF58" s="22"/>
      <c r="AG58" s="22"/>
      <c r="AH58" s="22"/>
      <c r="AI58" s="22"/>
      <c r="AJ58" s="22"/>
      <c r="AK58" s="22"/>
      <c r="AL58" s="22"/>
      <c r="AM58" s="22"/>
      <c r="AN58" s="22"/>
      <c r="AO58" s="22"/>
      <c r="AP58" s="22"/>
    </row>
    <row r="59" spans="1:42" ht="12" customHeight="1">
      <c r="A59" s="98" t="str">
        <f t="array" ref="A59">IFERROR(INDEX('03.Muestra'!$B$8:$B$17,SMALL(IF("Página Web"='03.Muestra'!$D$8:$D$17,ROW('03.Muestra'!$B$8:$B$17)-MIN(ROW('03.Muestra'!$D$8:$D$17))+1,""),ROW()-55)),"")</f>
        <v/>
      </c>
      <c r="B59" s="129" t="str">
        <f t="array" ref="B59">IFERROR(INDEX('03.Muestra'!$C$8:$C$17,SMALL(IF("Página Web"='03.Muestra'!$D$8:$D$17,ROW('03.Muestra'!$C$8:$C$17)-MIN(ROW('03.Muestra'!$D$8:$D$17))+1,""),ROW()-55)),"")</f>
        <v/>
      </c>
      <c r="C59" s="129" t="str">
        <f t="array" ref="C59">IFERROR(INDEX('03.Muestra'!$F$8:$F$17,SMALL(IF("Página Web"='03.Muestra'!$D$8:$D$17,ROW('03.Muestra'!$F$8:$F$17)-MIN(ROW('03.Muestra'!$D$8:$D$17))+1,""),ROW()-55)),"")</f>
        <v/>
      </c>
      <c r="D59" s="103" t="str">
        <f t="shared" si="8"/>
        <v/>
      </c>
      <c r="E59" s="66" t="str">
        <f t="shared" si="9"/>
        <v/>
      </c>
      <c r="F59" s="22"/>
      <c r="G59" s="18"/>
      <c r="H59" s="18"/>
      <c r="I59" s="18"/>
      <c r="J59" s="18"/>
      <c r="K59" s="148"/>
      <c r="L59" s="18"/>
      <c r="M59" s="18"/>
      <c r="N59" s="18"/>
      <c r="O59" s="18"/>
      <c r="P59" s="18"/>
      <c r="Q59" s="18"/>
      <c r="R59" s="18"/>
      <c r="S59" s="18"/>
      <c r="T59" s="18"/>
      <c r="U59" s="18"/>
      <c r="V59" s="18"/>
      <c r="W59" s="18"/>
      <c r="X59" s="18"/>
      <c r="Y59" s="18"/>
      <c r="Z59" s="22"/>
      <c r="AA59" s="22"/>
      <c r="AB59" s="22"/>
      <c r="AC59" s="22"/>
      <c r="AD59" s="22"/>
      <c r="AE59" s="22"/>
      <c r="AF59" s="22"/>
      <c r="AG59" s="22"/>
      <c r="AH59" s="22"/>
      <c r="AI59" s="22"/>
      <c r="AJ59" s="22"/>
      <c r="AK59" s="22"/>
      <c r="AL59" s="22"/>
      <c r="AM59" s="22"/>
      <c r="AN59" s="22"/>
      <c r="AO59" s="22"/>
      <c r="AP59" s="22"/>
    </row>
    <row r="60" spans="1:42" ht="12" customHeight="1">
      <c r="A60" s="98" t="str">
        <f t="array" ref="A60">IFERROR(INDEX('03.Muestra'!$B$8:$B$17,SMALL(IF("Página Web"='03.Muestra'!$D$8:$D$17,ROW('03.Muestra'!$B$8:$B$17)-MIN(ROW('03.Muestra'!$D$8:$D$17))+1,""),ROW()-55)),"")</f>
        <v/>
      </c>
      <c r="B60" s="129" t="str">
        <f t="array" ref="B60">IFERROR(INDEX('03.Muestra'!$C$8:$C$17,SMALL(IF("Página Web"='03.Muestra'!$D$8:$D$17,ROW('03.Muestra'!$C$8:$C$17)-MIN(ROW('03.Muestra'!$D$8:$D$17))+1,""),ROW()-55)),"")</f>
        <v/>
      </c>
      <c r="C60" s="129" t="str">
        <f t="array" ref="C60">IFERROR(INDEX('03.Muestra'!$F$8:$F$17,SMALL(IF("Página Web"='03.Muestra'!$D$8:$D$17,ROW('03.Muestra'!$F$8:$F$17)-MIN(ROW('03.Muestra'!$D$8:$D$17))+1,""),ROW()-55)),"")</f>
        <v/>
      </c>
      <c r="D60" s="103" t="str">
        <f t="shared" si="8"/>
        <v/>
      </c>
      <c r="E60" s="66" t="str">
        <f t="shared" si="9"/>
        <v/>
      </c>
      <c r="F60" s="22"/>
      <c r="G60" s="18"/>
      <c r="H60" s="18"/>
      <c r="I60" s="18"/>
      <c r="J60" s="18"/>
      <c r="K60" s="148"/>
      <c r="L60" s="18"/>
      <c r="M60" s="18"/>
      <c r="N60" s="18"/>
      <c r="O60" s="18"/>
      <c r="P60" s="18"/>
      <c r="Q60" s="18"/>
      <c r="R60" s="18"/>
      <c r="S60" s="18"/>
      <c r="T60" s="18"/>
      <c r="U60" s="18"/>
      <c r="V60" s="18"/>
      <c r="W60" s="18"/>
      <c r="X60" s="18"/>
      <c r="Y60" s="18"/>
      <c r="Z60" s="22"/>
      <c r="AA60" s="22"/>
      <c r="AB60" s="22"/>
      <c r="AC60" s="22"/>
      <c r="AD60" s="22"/>
      <c r="AE60" s="22"/>
      <c r="AF60" s="22"/>
      <c r="AG60" s="22"/>
      <c r="AH60" s="22"/>
      <c r="AI60" s="22"/>
      <c r="AJ60" s="22"/>
      <c r="AK60" s="22"/>
      <c r="AL60" s="22"/>
      <c r="AM60" s="22"/>
      <c r="AN60" s="22"/>
      <c r="AO60" s="22"/>
      <c r="AP60" s="22"/>
    </row>
    <row r="61" spans="1:42" ht="12" customHeight="1">
      <c r="A61" s="98" t="str">
        <f t="array" ref="A61">IFERROR(INDEX('03.Muestra'!$B$8:$B$17,SMALL(IF("Página Web"='03.Muestra'!$D$8:$D$17,ROW('03.Muestra'!$B$8:$B$17)-MIN(ROW('03.Muestra'!$D$8:$D$17))+1,""),ROW()-55)),"")</f>
        <v/>
      </c>
      <c r="B61" s="129" t="str">
        <f t="array" ref="B61">IFERROR(INDEX('03.Muestra'!$C$8:$C$17,SMALL(IF("Página Web"='03.Muestra'!$D$8:$D$17,ROW('03.Muestra'!$C$8:$C$17)-MIN(ROW('03.Muestra'!$D$8:$D$17))+1,""),ROW()-55)),"")</f>
        <v/>
      </c>
      <c r="C61" s="129" t="str">
        <f t="array" ref="C61">IFERROR(INDEX('03.Muestra'!$F$8:$F$17,SMALL(IF("Página Web"='03.Muestra'!$D$8:$D$17,ROW('03.Muestra'!$F$8:$F$17)-MIN(ROW('03.Muestra'!$D$8:$D$17))+1,""),ROW()-55)),"")</f>
        <v/>
      </c>
      <c r="D61" s="103" t="str">
        <f t="shared" si="8"/>
        <v/>
      </c>
      <c r="E61" s="66" t="str">
        <f t="shared" si="9"/>
        <v/>
      </c>
      <c r="F61" s="22"/>
      <c r="G61" s="18"/>
      <c r="H61" s="18"/>
      <c r="I61" s="18"/>
      <c r="J61" s="18"/>
      <c r="K61" s="148"/>
      <c r="L61" s="18"/>
      <c r="M61" s="18"/>
      <c r="N61" s="18"/>
      <c r="O61" s="18"/>
      <c r="P61" s="18"/>
      <c r="Q61" s="18"/>
      <c r="R61" s="18"/>
      <c r="S61" s="18"/>
      <c r="T61" s="18"/>
      <c r="U61" s="18"/>
      <c r="V61" s="18"/>
      <c r="W61" s="18"/>
      <c r="X61" s="18"/>
      <c r="Y61" s="18"/>
      <c r="Z61" s="22"/>
      <c r="AA61" s="22"/>
      <c r="AB61" s="22"/>
      <c r="AC61" s="22"/>
      <c r="AD61" s="22"/>
      <c r="AE61" s="22"/>
      <c r="AF61" s="22"/>
      <c r="AG61" s="22"/>
      <c r="AH61" s="22"/>
      <c r="AI61" s="22"/>
      <c r="AJ61" s="22"/>
      <c r="AK61" s="22"/>
      <c r="AL61" s="22"/>
      <c r="AM61" s="22"/>
      <c r="AN61" s="22"/>
      <c r="AO61" s="22"/>
      <c r="AP61" s="22"/>
    </row>
    <row r="62" spans="1:42" ht="12" customHeight="1">
      <c r="A62" s="98" t="str">
        <f t="array" ref="A62">IFERROR(INDEX('03.Muestra'!$B$8:$B$17,SMALL(IF("Página Web"='03.Muestra'!$D$8:$D$17,ROW('03.Muestra'!$B$8:$B$17)-MIN(ROW('03.Muestra'!$D$8:$D$17))+1,""),ROW()-55)),"")</f>
        <v/>
      </c>
      <c r="B62" s="129" t="str">
        <f t="array" ref="B62">IFERROR(INDEX('03.Muestra'!$C$8:$C$17,SMALL(IF("Página Web"='03.Muestra'!$D$8:$D$17,ROW('03.Muestra'!$C$8:$C$17)-MIN(ROW('03.Muestra'!$D$8:$D$17))+1,""),ROW()-55)),"")</f>
        <v/>
      </c>
      <c r="C62" s="129" t="str">
        <f t="array" ref="C62">IFERROR(INDEX('03.Muestra'!$F$8:$F$17,SMALL(IF("Página Web"='03.Muestra'!$D$8:$D$17,ROW('03.Muestra'!$F$8:$F$17)-MIN(ROW('03.Muestra'!$D$8:$D$17))+1,""),ROW()-55)),"")</f>
        <v/>
      </c>
      <c r="D62" s="103" t="str">
        <f t="shared" si="8"/>
        <v/>
      </c>
      <c r="E62" s="66" t="str">
        <f t="shared" si="9"/>
        <v/>
      </c>
      <c r="F62" s="18"/>
      <c r="G62" s="18"/>
      <c r="H62" s="18"/>
      <c r="I62" s="18"/>
      <c r="J62" s="18"/>
      <c r="K62" s="148"/>
      <c r="L62" s="18"/>
      <c r="M62" s="18"/>
      <c r="N62" s="18"/>
      <c r="O62" s="18"/>
      <c r="P62" s="18"/>
      <c r="Q62" s="18"/>
      <c r="R62" s="18"/>
      <c r="S62" s="18"/>
      <c r="T62" s="18"/>
      <c r="U62" s="18"/>
      <c r="V62" s="18"/>
      <c r="W62" s="18"/>
      <c r="X62" s="18"/>
      <c r="Y62" s="18"/>
      <c r="Z62" s="22"/>
      <c r="AA62" s="22"/>
      <c r="AB62" s="22"/>
      <c r="AC62" s="22"/>
      <c r="AD62" s="22"/>
      <c r="AE62" s="22"/>
      <c r="AF62" s="22"/>
      <c r="AG62" s="22"/>
      <c r="AH62" s="22"/>
      <c r="AI62" s="22"/>
      <c r="AJ62" s="22"/>
      <c r="AK62" s="22"/>
      <c r="AL62" s="22"/>
      <c r="AM62" s="22"/>
      <c r="AN62" s="22"/>
      <c r="AO62" s="22"/>
      <c r="AP62" s="22"/>
    </row>
    <row r="63" spans="1:42" ht="12" customHeight="1">
      <c r="A63" s="98" t="str">
        <f t="array" ref="A63">IFERROR(INDEX('03.Muestra'!$B$8:$B$17,SMALL(IF("Página Web"='03.Muestra'!$D$8:$D$17,ROW('03.Muestra'!$B$8:$B$17)-MIN(ROW('03.Muestra'!$D$8:$D$17))+1,""),ROW()-55)),"")</f>
        <v/>
      </c>
      <c r="B63" s="129" t="str">
        <f t="array" ref="B63">IFERROR(INDEX('03.Muestra'!$C$8:$C$17,SMALL(IF("Página Web"='03.Muestra'!$D$8:$D$17,ROW('03.Muestra'!$C$8:$C$17)-MIN(ROW('03.Muestra'!$D$8:$D$17))+1,""),ROW()-55)),"")</f>
        <v/>
      </c>
      <c r="C63" s="129" t="str">
        <f t="array" ref="C63">IFERROR(INDEX('03.Muestra'!$F$8:$F$17,SMALL(IF("Página Web"='03.Muestra'!$D$8:$D$17,ROW('03.Muestra'!$F$8:$F$17)-MIN(ROW('03.Muestra'!$D$8:$D$17))+1,""),ROW()-55)),"")</f>
        <v/>
      </c>
      <c r="D63" s="103" t="str">
        <f t="shared" si="8"/>
        <v/>
      </c>
      <c r="E63" s="66" t="str">
        <f t="shared" si="9"/>
        <v/>
      </c>
      <c r="F63" s="18"/>
      <c r="G63" s="18"/>
      <c r="H63" s="18"/>
      <c r="I63" s="18"/>
      <c r="J63" s="18"/>
      <c r="K63" s="148"/>
      <c r="L63" s="18"/>
      <c r="M63" s="18"/>
      <c r="N63" s="18"/>
      <c r="O63" s="18"/>
      <c r="P63" s="18"/>
      <c r="Q63" s="18"/>
      <c r="R63" s="18"/>
      <c r="S63" s="18"/>
      <c r="T63" s="18"/>
      <c r="U63" s="18"/>
      <c r="V63" s="18"/>
      <c r="W63" s="18"/>
      <c r="X63" s="18"/>
      <c r="Y63" s="18"/>
      <c r="Z63" s="22"/>
      <c r="AA63" s="22"/>
      <c r="AB63" s="22"/>
      <c r="AC63" s="22"/>
      <c r="AD63" s="22"/>
      <c r="AE63" s="22"/>
      <c r="AF63" s="22"/>
      <c r="AG63" s="22"/>
      <c r="AH63" s="22"/>
      <c r="AI63" s="22"/>
      <c r="AJ63" s="22"/>
      <c r="AK63" s="22"/>
      <c r="AL63" s="22"/>
      <c r="AM63" s="22"/>
      <c r="AN63" s="22"/>
      <c r="AO63" s="22"/>
      <c r="AP63" s="22"/>
    </row>
    <row r="64" spans="1:42" ht="12" customHeight="1">
      <c r="A64" s="98" t="str">
        <f t="array" ref="A64">IFERROR(INDEX('03.Muestra'!$B$8:$B$17,SMALL(IF("Página Web"='03.Muestra'!$D$8:$D$17,ROW('03.Muestra'!$B$8:$B$17)-MIN(ROW('03.Muestra'!$D$8:$D$17))+1,""),ROW()-55)),"")</f>
        <v/>
      </c>
      <c r="B64" s="129" t="str">
        <f t="array" ref="B64">IFERROR(INDEX('03.Muestra'!$C$8:$C$17,SMALL(IF("Página Web"='03.Muestra'!$D$8:$D$17,ROW('03.Muestra'!$C$8:$C$17)-MIN(ROW('03.Muestra'!$D$8:$D$17))+1,""),ROW()-55)),"")</f>
        <v/>
      </c>
      <c r="C64" s="129" t="str">
        <f t="array" ref="C64">IFERROR(INDEX('03.Muestra'!$F$8:$F$17,SMALL(IF("Página Web"='03.Muestra'!$D$8:$D$17,ROW('03.Muestra'!$F$8:$F$17)-MIN(ROW('03.Muestra'!$D$8:$D$17))+1,""),ROW()-55)),"")</f>
        <v/>
      </c>
      <c r="D64" s="103" t="str">
        <f t="shared" si="8"/>
        <v/>
      </c>
      <c r="E64" s="66" t="str">
        <f t="shared" si="9"/>
        <v/>
      </c>
      <c r="F64" s="18"/>
      <c r="G64" s="18"/>
      <c r="H64" s="18"/>
      <c r="I64" s="18"/>
      <c r="J64" s="18"/>
      <c r="K64" s="148"/>
      <c r="L64" s="18"/>
      <c r="M64" s="18"/>
      <c r="N64" s="18"/>
      <c r="O64" s="18"/>
      <c r="P64" s="18"/>
      <c r="Q64" s="18"/>
      <c r="R64" s="18"/>
      <c r="S64" s="18"/>
      <c r="T64" s="18"/>
      <c r="U64" s="18"/>
      <c r="V64" s="18"/>
      <c r="W64" s="18"/>
      <c r="X64" s="18"/>
      <c r="Y64" s="18"/>
      <c r="Z64" s="22"/>
      <c r="AA64" s="22"/>
      <c r="AB64" s="22"/>
      <c r="AC64" s="22"/>
      <c r="AD64" s="22"/>
      <c r="AE64" s="22"/>
      <c r="AF64" s="22"/>
      <c r="AG64" s="22"/>
      <c r="AH64" s="22"/>
      <c r="AI64" s="22"/>
      <c r="AJ64" s="22"/>
      <c r="AK64" s="22"/>
      <c r="AL64" s="22"/>
      <c r="AM64" s="22"/>
      <c r="AN64" s="22"/>
      <c r="AO64" s="22"/>
      <c r="AP64" s="22"/>
    </row>
    <row r="65" spans="1:42" ht="12" customHeight="1">
      <c r="A65" s="98" t="str">
        <f t="array" ref="A65">IFERROR(INDEX('03.Muestra'!$B$8:$B$17,SMALL(IF("Página Web"='03.Muestra'!$D$8:$D$17,ROW('03.Muestra'!$B$8:$B$17)-MIN(ROW('03.Muestra'!$D$8:$D$17))+1,""),ROW()-55)),"")</f>
        <v/>
      </c>
      <c r="B65" s="129" t="str">
        <f t="array" ref="B65">IFERROR(INDEX('03.Muestra'!$C$8:$C$17,SMALL(IF("Página Web"='03.Muestra'!$D$8:$D$17,ROW('03.Muestra'!$C$8:$C$17)-MIN(ROW('03.Muestra'!$D$8:$D$17))+1,""),ROW()-55)),"")</f>
        <v/>
      </c>
      <c r="C65" s="129" t="str">
        <f t="array" ref="C65">IFERROR(INDEX('03.Muestra'!$F$8:$F$17,SMALL(IF("Página Web"='03.Muestra'!$D$8:$D$17,ROW('03.Muestra'!$F$8:$F$17)-MIN(ROW('03.Muestra'!$D$8:$D$17))+1,""),ROW()-55)),"")</f>
        <v/>
      </c>
      <c r="D65" s="103" t="str">
        <f t="shared" si="8"/>
        <v/>
      </c>
      <c r="E65" s="66" t="str">
        <f t="shared" si="9"/>
        <v/>
      </c>
      <c r="F65" s="18"/>
      <c r="G65" s="18"/>
      <c r="H65" s="18"/>
      <c r="I65" s="18"/>
      <c r="J65" s="18"/>
      <c r="K65" s="148"/>
      <c r="L65" s="18"/>
      <c r="M65" s="18"/>
      <c r="N65" s="18"/>
      <c r="O65" s="18"/>
      <c r="P65" s="18"/>
      <c r="Q65" s="18"/>
      <c r="R65" s="18"/>
      <c r="S65" s="18"/>
      <c r="T65" s="18"/>
      <c r="U65" s="18"/>
      <c r="V65" s="18"/>
      <c r="W65" s="18"/>
      <c r="X65" s="18"/>
      <c r="Y65" s="18"/>
      <c r="Z65" s="22"/>
      <c r="AA65" s="22"/>
      <c r="AB65" s="22"/>
      <c r="AC65" s="22"/>
      <c r="AD65" s="22"/>
      <c r="AE65" s="22"/>
      <c r="AF65" s="22"/>
      <c r="AG65" s="22"/>
      <c r="AH65" s="22"/>
      <c r="AI65" s="22"/>
      <c r="AJ65" s="22"/>
      <c r="AK65" s="22"/>
      <c r="AL65" s="22"/>
      <c r="AM65" s="22"/>
      <c r="AN65" s="22"/>
      <c r="AO65" s="22"/>
      <c r="AP65" s="22"/>
    </row>
    <row r="66" spans="1:42" ht="12" customHeight="1">
      <c r="A66" s="63"/>
      <c r="B66" s="133"/>
      <c r="C66" s="133"/>
      <c r="D66" s="134"/>
      <c r="E66" s="66"/>
      <c r="F66" s="18"/>
      <c r="G66" s="18"/>
      <c r="H66" s="18"/>
      <c r="I66" s="18"/>
      <c r="J66" s="18"/>
      <c r="K66" s="148"/>
      <c r="L66" s="18"/>
      <c r="M66" s="18"/>
      <c r="N66" s="18"/>
      <c r="O66" s="18"/>
      <c r="P66" s="18"/>
      <c r="Q66" s="18"/>
      <c r="R66" s="18"/>
      <c r="S66" s="18"/>
      <c r="T66" s="18"/>
      <c r="U66" s="18"/>
      <c r="V66" s="18"/>
      <c r="W66" s="18"/>
      <c r="X66" s="18"/>
      <c r="Y66" s="18"/>
      <c r="Z66" s="22"/>
      <c r="AA66" s="22"/>
      <c r="AB66" s="22"/>
      <c r="AC66" s="22"/>
      <c r="AD66" s="22"/>
      <c r="AE66" s="22"/>
      <c r="AF66" s="22"/>
      <c r="AG66" s="22"/>
      <c r="AH66" s="22"/>
      <c r="AI66" s="22"/>
      <c r="AJ66" s="22"/>
      <c r="AK66" s="22"/>
      <c r="AL66" s="22"/>
      <c r="AM66" s="22"/>
      <c r="AN66" s="22"/>
      <c r="AO66" s="22"/>
      <c r="AP66" s="22"/>
    </row>
    <row r="67" spans="1:42" ht="12" customHeight="1">
      <c r="A67" s="63"/>
      <c r="B67" s="133"/>
      <c r="C67" s="133"/>
      <c r="D67" s="134"/>
      <c r="E67" s="66"/>
      <c r="F67" s="18"/>
      <c r="G67" s="18"/>
      <c r="H67" s="18"/>
      <c r="I67" s="18"/>
      <c r="J67" s="18"/>
      <c r="K67" s="148"/>
      <c r="L67" s="18"/>
      <c r="M67" s="18"/>
      <c r="N67" s="18"/>
      <c r="O67" s="18"/>
      <c r="P67" s="18"/>
      <c r="Q67" s="18"/>
      <c r="R67" s="18"/>
      <c r="S67" s="18"/>
      <c r="T67" s="18"/>
      <c r="U67" s="18"/>
      <c r="V67" s="18"/>
      <c r="W67" s="18"/>
      <c r="X67" s="18"/>
      <c r="Y67" s="18"/>
      <c r="Z67" s="22"/>
      <c r="AA67" s="22"/>
      <c r="AB67" s="22"/>
      <c r="AC67" s="22"/>
      <c r="AD67" s="22"/>
      <c r="AE67" s="22"/>
      <c r="AF67" s="22"/>
      <c r="AG67" s="22"/>
      <c r="AH67" s="22"/>
      <c r="AI67" s="22"/>
      <c r="AJ67" s="22"/>
      <c r="AK67" s="22"/>
      <c r="AL67" s="22"/>
      <c r="AM67" s="22"/>
      <c r="AN67" s="22"/>
      <c r="AO67" s="22"/>
      <c r="AP67" s="22"/>
    </row>
    <row r="68" spans="1:42" ht="12.75" customHeight="1">
      <c r="A68" s="111"/>
      <c r="B68" s="112"/>
      <c r="C68" s="111"/>
      <c r="D68" s="135"/>
      <c r="E68" s="113"/>
      <c r="F68" s="18"/>
      <c r="G68" s="18"/>
      <c r="H68" s="18"/>
      <c r="I68" s="18"/>
      <c r="J68" s="18"/>
      <c r="K68" s="148"/>
      <c r="L68" s="18"/>
      <c r="M68" s="18"/>
      <c r="N68" s="18"/>
      <c r="O68" s="18"/>
      <c r="P68" s="18"/>
      <c r="Q68" s="18"/>
      <c r="R68" s="18"/>
      <c r="S68" s="18"/>
      <c r="T68" s="18"/>
      <c r="U68" s="18"/>
      <c r="V68" s="18"/>
      <c r="W68" s="18"/>
      <c r="X68" s="18"/>
      <c r="Y68" s="18"/>
      <c r="Z68" s="22"/>
      <c r="AA68" s="22"/>
      <c r="AB68" s="22"/>
      <c r="AC68" s="22"/>
      <c r="AD68" s="22"/>
      <c r="AE68" s="22"/>
      <c r="AF68" s="22"/>
      <c r="AG68" s="22"/>
      <c r="AH68" s="22"/>
      <c r="AI68" s="22"/>
      <c r="AJ68" s="22"/>
      <c r="AK68" s="22"/>
      <c r="AL68" s="22"/>
      <c r="AM68" s="22"/>
      <c r="AN68" s="22"/>
      <c r="AO68" s="22"/>
      <c r="AP68" s="22"/>
    </row>
    <row r="69" spans="1:42" ht="13.5" customHeight="1">
      <c r="A69" s="109"/>
      <c r="B69" s="109"/>
      <c r="C69" s="109"/>
      <c r="D69" s="136"/>
      <c r="E69" s="109"/>
      <c r="F69" s="109"/>
      <c r="G69" s="18"/>
      <c r="H69" s="18"/>
      <c r="I69" s="18"/>
      <c r="J69" s="18"/>
      <c r="K69" s="148"/>
      <c r="L69" s="18"/>
      <c r="M69" s="18"/>
      <c r="N69" s="18"/>
      <c r="O69" s="18"/>
      <c r="P69" s="18"/>
      <c r="Q69" s="18"/>
      <c r="R69" s="18"/>
      <c r="S69" s="18"/>
      <c r="T69" s="18"/>
      <c r="U69" s="18"/>
      <c r="V69" s="18"/>
      <c r="W69" s="18"/>
      <c r="X69" s="18"/>
      <c r="Y69" s="18"/>
      <c r="Z69" s="22"/>
      <c r="AA69" s="22"/>
      <c r="AB69" s="22"/>
      <c r="AC69" s="22"/>
      <c r="AD69" s="22"/>
      <c r="AE69" s="22"/>
      <c r="AF69" s="22"/>
      <c r="AG69" s="22"/>
      <c r="AH69" s="22"/>
      <c r="AI69" s="22"/>
      <c r="AJ69" s="22"/>
      <c r="AK69" s="22"/>
      <c r="AL69" s="22"/>
      <c r="AM69" s="22"/>
      <c r="AN69" s="22"/>
      <c r="AO69" s="22"/>
      <c r="AP69" s="22"/>
    </row>
    <row r="70" spans="1:42" ht="12" customHeight="1">
      <c r="A70" s="22"/>
      <c r="B70" s="18"/>
      <c r="C70" s="18"/>
      <c r="D70" s="127"/>
      <c r="E70" s="66"/>
      <c r="F70" s="18"/>
      <c r="G70" s="18"/>
      <c r="H70" s="18"/>
      <c r="I70" s="18"/>
      <c r="J70" s="18"/>
      <c r="K70" s="148"/>
      <c r="L70" s="18"/>
      <c r="M70" s="18"/>
      <c r="N70" s="18"/>
      <c r="O70" s="18"/>
      <c r="P70" s="18"/>
      <c r="Q70" s="18"/>
      <c r="R70" s="18"/>
      <c r="S70" s="18"/>
      <c r="T70" s="18"/>
      <c r="U70" s="18"/>
      <c r="V70" s="18"/>
      <c r="W70" s="18"/>
      <c r="X70" s="18"/>
      <c r="Y70" s="18"/>
      <c r="Z70" s="22"/>
      <c r="AA70" s="22"/>
      <c r="AB70" s="22"/>
      <c r="AC70" s="22"/>
      <c r="AD70" s="22"/>
      <c r="AE70" s="22"/>
      <c r="AF70" s="22"/>
      <c r="AG70" s="22"/>
      <c r="AH70" s="22"/>
      <c r="AI70" s="22"/>
      <c r="AJ70" s="22"/>
      <c r="AK70" s="22"/>
      <c r="AL70" s="22"/>
      <c r="AM70" s="22"/>
      <c r="AN70" s="22"/>
      <c r="AO70" s="22"/>
      <c r="AP70" s="22"/>
    </row>
    <row r="71" spans="1:42" ht="12" customHeight="1">
      <c r="A71" s="22"/>
      <c r="B71" s="18"/>
      <c r="C71" s="18"/>
      <c r="D71" s="127"/>
      <c r="E71" s="100"/>
      <c r="F71" s="18"/>
      <c r="G71" s="18"/>
      <c r="H71" s="18"/>
      <c r="I71" s="18"/>
      <c r="J71" s="18"/>
      <c r="K71" s="148"/>
      <c r="L71" s="18"/>
      <c r="M71" s="18"/>
      <c r="N71" s="18"/>
      <c r="O71" s="18"/>
      <c r="P71" s="18"/>
      <c r="Q71" s="18"/>
      <c r="R71" s="18"/>
      <c r="S71" s="18"/>
      <c r="T71" s="18"/>
      <c r="U71" s="18"/>
      <c r="V71" s="18"/>
      <c r="W71" s="18"/>
      <c r="X71" s="18"/>
      <c r="Y71" s="18"/>
      <c r="Z71" s="22"/>
      <c r="AA71" s="22"/>
      <c r="AB71" s="22"/>
      <c r="AC71" s="22"/>
      <c r="AD71" s="22"/>
      <c r="AE71" s="22"/>
      <c r="AF71" s="22"/>
      <c r="AG71" s="22"/>
      <c r="AH71" s="22"/>
      <c r="AI71" s="22"/>
      <c r="AJ71" s="22"/>
      <c r="AK71" s="22"/>
      <c r="AL71" s="22"/>
      <c r="AM71" s="22"/>
      <c r="AN71" s="22"/>
      <c r="AO71" s="22"/>
      <c r="AP71" s="22"/>
    </row>
    <row r="72" spans="1:42" ht="29.25" customHeight="1">
      <c r="A72" s="94" t="s">
        <v>100</v>
      </c>
      <c r="B72" s="95" t="s">
        <v>86</v>
      </c>
      <c r="C72" s="96" t="s">
        <v>147</v>
      </c>
      <c r="D72" s="128" t="s">
        <v>106</v>
      </c>
      <c r="E72" s="114"/>
      <c r="F72" s="22"/>
      <c r="G72" s="22"/>
      <c r="H72" s="22"/>
      <c r="I72" s="22"/>
      <c r="J72" s="22"/>
      <c r="K72" s="148"/>
      <c r="L72" s="18"/>
      <c r="M72" s="18"/>
      <c r="N72" s="18"/>
      <c r="O72" s="18"/>
      <c r="P72" s="18"/>
      <c r="Q72" s="18"/>
      <c r="R72" s="18"/>
      <c r="S72" s="18"/>
      <c r="T72" s="18"/>
      <c r="U72" s="18"/>
      <c r="V72" s="18"/>
      <c r="W72" s="18"/>
      <c r="X72" s="18"/>
      <c r="Y72" s="18"/>
      <c r="Z72" s="22"/>
      <c r="AA72" s="22"/>
      <c r="AB72" s="22"/>
      <c r="AC72" s="22"/>
      <c r="AD72" s="22"/>
      <c r="AE72" s="22"/>
      <c r="AF72" s="22"/>
      <c r="AG72" s="22"/>
      <c r="AH72" s="22"/>
      <c r="AI72" s="22"/>
      <c r="AJ72" s="22"/>
      <c r="AK72" s="22"/>
      <c r="AL72" s="22"/>
      <c r="AM72" s="22"/>
      <c r="AN72" s="22"/>
      <c r="AO72" s="22"/>
      <c r="AP72" s="22"/>
    </row>
    <row r="73" spans="1:42" ht="12" customHeight="1">
      <c r="A73" s="98">
        <f t="array" ref="A73">IFERROR(INDEX('03.Muestra'!$B$8:$B$17,SMALL(IF("Página Web"='03.Muestra'!$D$8:$D$17,ROW('03.Muestra'!$B$8:$B$17)-MIN(ROW('03.Muestra'!$D$8:$D$17))+1,""),ROW()-72)),"")</f>
        <v>1</v>
      </c>
      <c r="B73" s="129" t="str">
        <f t="array" ref="B73">IFERROR(INDEX('03.Muestra'!$C$8:$C$17,SMALL(IF("Página Web"='03.Muestra'!$D$8:$D$17,ROW('03.Muestra'!$C$8:$C$17)-MIN(ROW('03.Muestra'!$D$8:$D$17))+1,""),ROW()-72)),"")</f>
        <v>Home</v>
      </c>
      <c r="C73" s="130" t="str">
        <f t="array" ref="C73">IFERROR(INDEX('03.Muestra'!$F$8:$F$17,SMALL(IF("Página Web"='03.Muestra'!$D$8:$D$17,ROW('03.Muestra'!$F$8:$F$17)-MIN(ROW('03.Muestra'!$D$8:$D$17))+1,""),ROW()-72)),"")</f>
        <v>https://pigmentoayd.com/</v>
      </c>
      <c r="D73" s="103" t="s">
        <v>87</v>
      </c>
      <c r="E73" s="66" t="str">
        <f t="shared" ref="E73:E82" si="10">IF(D73&lt;&gt;"",IF(AND(B73&lt;&gt;"",C73&lt;&gt;""),"","ERR"),"")</f>
        <v/>
      </c>
      <c r="F73" s="104" t="s">
        <v>89</v>
      </c>
      <c r="G73" s="89" t="s">
        <v>98</v>
      </c>
      <c r="H73" s="84" t="s">
        <v>93</v>
      </c>
      <c r="I73" s="105" t="s">
        <v>91</v>
      </c>
      <c r="J73" s="106" t="s">
        <v>87</v>
      </c>
      <c r="K73" s="131" t="s">
        <v>97</v>
      </c>
      <c r="L73" s="18"/>
      <c r="M73" s="18"/>
      <c r="N73" s="18"/>
      <c r="O73" s="18"/>
      <c r="P73" s="18"/>
      <c r="Q73" s="18"/>
      <c r="R73" s="18"/>
      <c r="S73" s="18"/>
      <c r="T73" s="18"/>
      <c r="U73" s="18"/>
      <c r="V73" s="18"/>
      <c r="W73" s="18"/>
      <c r="X73" s="18"/>
      <c r="Y73" s="18"/>
      <c r="Z73" s="22"/>
      <c r="AA73" s="22"/>
      <c r="AB73" s="22"/>
      <c r="AC73" s="22"/>
      <c r="AD73" s="22"/>
      <c r="AE73" s="22"/>
      <c r="AF73" s="22"/>
      <c r="AG73" s="22"/>
      <c r="AH73" s="22"/>
      <c r="AI73" s="22"/>
      <c r="AJ73" s="22"/>
      <c r="AK73" s="22"/>
      <c r="AL73" s="22"/>
      <c r="AM73" s="22"/>
      <c r="AN73" s="22"/>
      <c r="AO73" s="22"/>
      <c r="AP73" s="22"/>
    </row>
    <row r="74" spans="1:42" ht="12" customHeight="1">
      <c r="A74" s="98">
        <f t="array" ref="A74">IFERROR(INDEX('03.Muestra'!$B$8:$B$17,SMALL(IF("Página Web"='03.Muestra'!$D$8:$D$17,ROW('03.Muestra'!$B$8:$B$17)-MIN(ROW('03.Muestra'!$D$8:$D$17))+1,""),ROW()-72)),"")</f>
        <v>2</v>
      </c>
      <c r="B74" s="129" t="str">
        <f t="array" ref="B74">IFERROR(INDEX('03.Muestra'!$C$8:$C$17,SMALL(IF("Página Web"='03.Muestra'!$D$8:$D$17,ROW('03.Muestra'!$C$8:$C$17)-MIN(ROW('03.Muestra'!$D$8:$D$17))+1,""),ROW()-72)),"")</f>
        <v>Contacto</v>
      </c>
      <c r="C74" s="130" t="str">
        <f t="array" ref="C74">IFERROR(INDEX('03.Muestra'!$F$8:$F$17,SMALL(IF("Página Web"='03.Muestra'!$D$8:$D$17,ROW('03.Muestra'!$F$8:$F$17)-MIN(ROW('03.Muestra'!$D$8:$D$17))+1,""),ROW()-72)),"")</f>
        <v>https://pigmentoayd.com/contacto</v>
      </c>
      <c r="D74" s="103" t="s">
        <v>87</v>
      </c>
      <c r="E74" s="66" t="str">
        <f t="shared" si="10"/>
        <v/>
      </c>
      <c r="F74" s="107">
        <f ca="1">COUNTIF($D73:INDIRECT("$D" &amp;  SUM(ROW()-1,'03.Muestra'!$D$20)-1),F73)</f>
        <v>0</v>
      </c>
      <c r="G74" s="107">
        <f ca="1">COUNTIF($D73:INDIRECT("$D" &amp;  SUM(ROW()-1,'03.Muestra'!$D$20)-1),G73)</f>
        <v>0</v>
      </c>
      <c r="H74" s="107">
        <f ca="1">COUNTIF($D73:INDIRECT("$D" &amp;  SUM(ROW()-1,'03.Muestra'!$D$20)-1),H73)</f>
        <v>0</v>
      </c>
      <c r="I74" s="107">
        <f ca="1">COUNTIF($D73:INDIRECT("$D" &amp;  SUM(ROW()-1,'03.Muestra'!$D$20)-1),I73)</f>
        <v>0</v>
      </c>
      <c r="J74" s="107">
        <f ca="1">COUNTIF($D73:INDIRECT("$D" &amp;  SUM(ROW()-1,'03.Muestra'!$D$20)-1),J73)</f>
        <v>3</v>
      </c>
      <c r="K74" s="132">
        <f ca="1">IF(COUNTIF('03.Muestra'!$D$8:$D$17,"Página Web")=0,0,COUNTBLANK($D73:INDIRECT("$D" &amp;  SUM(ROW()-1,COUNTIF('03.Muestra'!$D$8:$D$17,"Página Web"))-1)))</f>
        <v>0</v>
      </c>
      <c r="L74" s="18"/>
      <c r="M74" s="18"/>
      <c r="N74" s="18"/>
      <c r="O74" s="18"/>
      <c r="P74" s="18"/>
      <c r="Q74" s="18"/>
      <c r="R74" s="18"/>
      <c r="S74" s="18"/>
      <c r="T74" s="18"/>
      <c r="U74" s="18"/>
      <c r="V74" s="18"/>
      <c r="W74" s="18"/>
      <c r="X74" s="18"/>
      <c r="Y74" s="18"/>
      <c r="Z74" s="22"/>
      <c r="AA74" s="22"/>
      <c r="AB74" s="22"/>
      <c r="AC74" s="22"/>
      <c r="AD74" s="22"/>
      <c r="AE74" s="22"/>
      <c r="AF74" s="22"/>
      <c r="AG74" s="22"/>
      <c r="AH74" s="22"/>
      <c r="AI74" s="22"/>
      <c r="AJ74" s="22"/>
      <c r="AK74" s="22"/>
      <c r="AL74" s="22"/>
      <c r="AM74" s="22"/>
      <c r="AN74" s="22"/>
      <c r="AO74" s="22"/>
      <c r="AP74" s="22"/>
    </row>
    <row r="75" spans="1:42" ht="12" customHeight="1">
      <c r="A75" s="98">
        <f t="array" ref="A75">IFERROR(INDEX('03.Muestra'!$B$8:$B$17,SMALL(IF("Página Web"='03.Muestra'!$D$8:$D$17,ROW('03.Muestra'!$B$8:$B$17)-MIN(ROW('03.Muestra'!$D$8:$D$17))+1,""),ROW()-72)),"")</f>
        <v>3</v>
      </c>
      <c r="B75" s="129" t="str">
        <f t="array" ref="B75">IFERROR(INDEX('03.Muestra'!$C$8:$C$17,SMALL(IF("Página Web"='03.Muestra'!$D$8:$D$17,ROW('03.Muestra'!$C$8:$C$17)-MIN(ROW('03.Muestra'!$D$8:$D$17))+1,""),ROW()-72)),"")</f>
        <v>Servicios</v>
      </c>
      <c r="C75" s="130" t="str">
        <f t="array" ref="C75">IFERROR(INDEX('03.Muestra'!$F$8:$F$17,SMALL(IF("Página Web"='03.Muestra'!$D$8:$D$17,ROW('03.Muestra'!$F$8:$F$17)-MIN(ROW('03.Muestra'!$D$8:$D$17))+1,""),ROW()-72)),"")</f>
        <v>https://pigmentoayd.com/servicios</v>
      </c>
      <c r="D75" s="103" t="s">
        <v>87</v>
      </c>
      <c r="E75" s="66" t="str">
        <f t="shared" si="10"/>
        <v/>
      </c>
      <c r="F75" s="22"/>
      <c r="G75" s="18"/>
      <c r="H75" s="18"/>
      <c r="I75" s="18"/>
      <c r="J75" s="18"/>
      <c r="K75" s="148"/>
      <c r="L75" s="18"/>
      <c r="M75" s="18"/>
      <c r="N75" s="18"/>
      <c r="O75" s="18"/>
      <c r="P75" s="18"/>
      <c r="Q75" s="18"/>
      <c r="R75" s="18"/>
      <c r="S75" s="18"/>
      <c r="T75" s="18"/>
      <c r="U75" s="18"/>
      <c r="V75" s="18"/>
      <c r="W75" s="18"/>
      <c r="X75" s="18"/>
      <c r="Y75" s="18"/>
      <c r="Z75" s="22"/>
      <c r="AA75" s="22"/>
      <c r="AB75" s="22"/>
      <c r="AC75" s="22"/>
      <c r="AD75" s="22"/>
      <c r="AE75" s="22"/>
      <c r="AF75" s="22"/>
      <c r="AG75" s="22"/>
      <c r="AH75" s="22"/>
      <c r="AI75" s="22"/>
      <c r="AJ75" s="22"/>
      <c r="AK75" s="22"/>
      <c r="AL75" s="22"/>
      <c r="AM75" s="22"/>
      <c r="AN75" s="22"/>
      <c r="AO75" s="22"/>
      <c r="AP75" s="22"/>
    </row>
    <row r="76" spans="1:42" ht="12" customHeight="1">
      <c r="A76" s="98" t="str">
        <f t="array" ref="A76">IFERROR(INDEX('03.Muestra'!$B$8:$B$17,SMALL(IF("Página Web"='03.Muestra'!$D$8:$D$17,ROW('03.Muestra'!$B$8:$B$17)-MIN(ROW('03.Muestra'!$D$8:$D$17))+1,""),ROW()-72)),"")</f>
        <v/>
      </c>
      <c r="B76" s="129" t="str">
        <f t="array" ref="B76">IFERROR(INDEX('03.Muestra'!$C$8:$C$17,SMALL(IF("Página Web"='03.Muestra'!$D$8:$D$17,ROW('03.Muestra'!$C$8:$C$17)-MIN(ROW('03.Muestra'!$D$8:$D$17))+1,""),ROW()-72)),"")</f>
        <v/>
      </c>
      <c r="C76" s="129" t="str">
        <f t="array" ref="C76">IFERROR(INDEX('03.Muestra'!$F$8:$F$17,SMALL(IF("Página Web"='03.Muestra'!$D$8:$D$17,ROW('03.Muestra'!$F$8:$F$17)-MIN(ROW('03.Muestra'!$D$8:$D$17))+1,""),ROW()-72)),"")</f>
        <v/>
      </c>
      <c r="D76" s="103" t="str">
        <f t="shared" ref="D76:D82" si="11">IF(C76="","",$D$18)</f>
        <v/>
      </c>
      <c r="E76" s="66" t="str">
        <f t="shared" si="10"/>
        <v/>
      </c>
      <c r="F76" s="22"/>
      <c r="G76" s="18"/>
      <c r="H76" s="18"/>
      <c r="I76" s="18"/>
      <c r="J76" s="18"/>
      <c r="K76" s="148"/>
      <c r="L76" s="18"/>
      <c r="M76" s="18"/>
      <c r="N76" s="18"/>
      <c r="O76" s="18"/>
      <c r="P76" s="18"/>
      <c r="Q76" s="18"/>
      <c r="R76" s="18"/>
      <c r="S76" s="18"/>
      <c r="T76" s="18"/>
      <c r="U76" s="18"/>
      <c r="V76" s="18"/>
      <c r="W76" s="18"/>
      <c r="X76" s="18"/>
      <c r="Y76" s="18"/>
      <c r="Z76" s="22"/>
      <c r="AA76" s="22"/>
      <c r="AB76" s="22"/>
      <c r="AC76" s="22"/>
      <c r="AD76" s="22"/>
      <c r="AE76" s="22"/>
      <c r="AF76" s="22"/>
      <c r="AG76" s="22"/>
      <c r="AH76" s="22"/>
      <c r="AI76" s="22"/>
      <c r="AJ76" s="22"/>
      <c r="AK76" s="22"/>
      <c r="AL76" s="22"/>
      <c r="AM76" s="22"/>
      <c r="AN76" s="22"/>
      <c r="AO76" s="22"/>
      <c r="AP76" s="22"/>
    </row>
    <row r="77" spans="1:42" ht="12" customHeight="1">
      <c r="A77" s="98" t="str">
        <f t="array" ref="A77">IFERROR(INDEX('03.Muestra'!$B$8:$B$17,SMALL(IF("Página Web"='03.Muestra'!$D$8:$D$17,ROW('03.Muestra'!$B$8:$B$17)-MIN(ROW('03.Muestra'!$D$8:$D$17))+1,""),ROW()-72)),"")</f>
        <v/>
      </c>
      <c r="B77" s="129" t="str">
        <f t="array" ref="B77">IFERROR(INDEX('03.Muestra'!$C$8:$C$17,SMALL(IF("Página Web"='03.Muestra'!$D$8:$D$17,ROW('03.Muestra'!$C$8:$C$17)-MIN(ROW('03.Muestra'!$D$8:$D$17))+1,""),ROW()-72)),"")</f>
        <v/>
      </c>
      <c r="C77" s="129" t="str">
        <f t="array" ref="C77">IFERROR(INDEX('03.Muestra'!$F$8:$F$17,SMALL(IF("Página Web"='03.Muestra'!$D$8:$D$17,ROW('03.Muestra'!$F$8:$F$17)-MIN(ROW('03.Muestra'!$D$8:$D$17))+1,""),ROW()-72)),"")</f>
        <v/>
      </c>
      <c r="D77" s="103" t="str">
        <f t="shared" si="11"/>
        <v/>
      </c>
      <c r="E77" s="66" t="str">
        <f t="shared" si="10"/>
        <v/>
      </c>
      <c r="F77" s="22"/>
      <c r="G77" s="18"/>
      <c r="H77" s="18"/>
      <c r="I77" s="18"/>
      <c r="J77" s="18"/>
      <c r="K77" s="148"/>
      <c r="L77" s="18"/>
      <c r="M77" s="18"/>
      <c r="N77" s="18"/>
      <c r="O77" s="18"/>
      <c r="P77" s="18"/>
      <c r="Q77" s="18"/>
      <c r="R77" s="18"/>
      <c r="S77" s="18"/>
      <c r="T77" s="18"/>
      <c r="U77" s="18"/>
      <c r="V77" s="18"/>
      <c r="W77" s="18"/>
      <c r="X77" s="18"/>
      <c r="Y77" s="18"/>
      <c r="Z77" s="22"/>
      <c r="AA77" s="22"/>
      <c r="AB77" s="22"/>
      <c r="AC77" s="22"/>
      <c r="AD77" s="22"/>
      <c r="AE77" s="22"/>
      <c r="AF77" s="22"/>
      <c r="AG77" s="22"/>
      <c r="AH77" s="22"/>
      <c r="AI77" s="22"/>
      <c r="AJ77" s="22"/>
      <c r="AK77" s="22"/>
      <c r="AL77" s="22"/>
      <c r="AM77" s="22"/>
      <c r="AN77" s="22"/>
      <c r="AO77" s="22"/>
      <c r="AP77" s="22"/>
    </row>
    <row r="78" spans="1:42" ht="12" customHeight="1">
      <c r="A78" s="98" t="str">
        <f t="array" ref="A78">IFERROR(INDEX('03.Muestra'!$B$8:$B$17,SMALL(IF("Página Web"='03.Muestra'!$D$8:$D$17,ROW('03.Muestra'!$B$8:$B$17)-MIN(ROW('03.Muestra'!$D$8:$D$17))+1,""),ROW()-72)),"")</f>
        <v/>
      </c>
      <c r="B78" s="129" t="str">
        <f t="array" ref="B78">IFERROR(INDEX('03.Muestra'!$C$8:$C$17,SMALL(IF("Página Web"='03.Muestra'!$D$8:$D$17,ROW('03.Muestra'!$C$8:$C$17)-MIN(ROW('03.Muestra'!$D$8:$D$17))+1,""),ROW()-72)),"")</f>
        <v/>
      </c>
      <c r="C78" s="129" t="str">
        <f t="array" ref="C78">IFERROR(INDEX('03.Muestra'!$F$8:$F$17,SMALL(IF("Página Web"='03.Muestra'!$D$8:$D$17,ROW('03.Muestra'!$F$8:$F$17)-MIN(ROW('03.Muestra'!$D$8:$D$17))+1,""),ROW()-72)),"")</f>
        <v/>
      </c>
      <c r="D78" s="103" t="str">
        <f t="shared" si="11"/>
        <v/>
      </c>
      <c r="E78" s="66" t="str">
        <f t="shared" si="10"/>
        <v/>
      </c>
      <c r="F78" s="22"/>
      <c r="G78" s="18"/>
      <c r="H78" s="18"/>
      <c r="I78" s="18"/>
      <c r="J78" s="18"/>
      <c r="K78" s="148"/>
      <c r="L78" s="18"/>
      <c r="M78" s="18"/>
      <c r="N78" s="18"/>
      <c r="O78" s="18"/>
      <c r="P78" s="18"/>
      <c r="Q78" s="18"/>
      <c r="R78" s="18"/>
      <c r="S78" s="18"/>
      <c r="T78" s="18"/>
      <c r="U78" s="18"/>
      <c r="V78" s="18"/>
      <c r="W78" s="18"/>
      <c r="X78" s="18"/>
      <c r="Y78" s="18"/>
      <c r="Z78" s="22"/>
      <c r="AA78" s="22"/>
      <c r="AB78" s="22"/>
      <c r="AC78" s="22"/>
      <c r="AD78" s="22"/>
      <c r="AE78" s="22"/>
      <c r="AF78" s="22"/>
      <c r="AG78" s="22"/>
      <c r="AH78" s="22"/>
      <c r="AI78" s="22"/>
      <c r="AJ78" s="22"/>
      <c r="AK78" s="22"/>
      <c r="AL78" s="22"/>
      <c r="AM78" s="22"/>
      <c r="AN78" s="22"/>
      <c r="AO78" s="22"/>
      <c r="AP78" s="22"/>
    </row>
    <row r="79" spans="1:42" ht="12" customHeight="1">
      <c r="A79" s="98" t="str">
        <f t="array" ref="A79">IFERROR(INDEX('03.Muestra'!$B$8:$B$17,SMALL(IF("Página Web"='03.Muestra'!$D$8:$D$17,ROW('03.Muestra'!$B$8:$B$17)-MIN(ROW('03.Muestra'!$D$8:$D$17))+1,""),ROW()-72)),"")</f>
        <v/>
      </c>
      <c r="B79" s="129" t="str">
        <f t="array" ref="B79">IFERROR(INDEX('03.Muestra'!$C$8:$C$17,SMALL(IF("Página Web"='03.Muestra'!$D$8:$D$17,ROW('03.Muestra'!$C$8:$C$17)-MIN(ROW('03.Muestra'!$D$8:$D$17))+1,""),ROW()-72)),"")</f>
        <v/>
      </c>
      <c r="C79" s="129" t="str">
        <f t="array" ref="C79">IFERROR(INDEX('03.Muestra'!$F$8:$F$17,SMALL(IF("Página Web"='03.Muestra'!$D$8:$D$17,ROW('03.Muestra'!$F$8:$F$17)-MIN(ROW('03.Muestra'!$D$8:$D$17))+1,""),ROW()-72)),"")</f>
        <v/>
      </c>
      <c r="D79" s="103" t="str">
        <f t="shared" si="11"/>
        <v/>
      </c>
      <c r="E79" s="66" t="str">
        <f t="shared" si="10"/>
        <v/>
      </c>
      <c r="F79" s="18"/>
      <c r="G79" s="18"/>
      <c r="H79" s="18"/>
      <c r="I79" s="18"/>
      <c r="J79" s="18"/>
      <c r="K79" s="148"/>
      <c r="L79" s="18"/>
      <c r="M79" s="18"/>
      <c r="N79" s="18"/>
      <c r="O79" s="18"/>
      <c r="P79" s="18"/>
      <c r="Q79" s="18"/>
      <c r="R79" s="18"/>
      <c r="S79" s="18"/>
      <c r="T79" s="18"/>
      <c r="U79" s="18"/>
      <c r="V79" s="18"/>
      <c r="W79" s="18"/>
      <c r="X79" s="18"/>
      <c r="Y79" s="18"/>
      <c r="Z79" s="22"/>
      <c r="AA79" s="22"/>
      <c r="AB79" s="22"/>
      <c r="AC79" s="22"/>
      <c r="AD79" s="22"/>
      <c r="AE79" s="22"/>
      <c r="AF79" s="22"/>
      <c r="AG79" s="22"/>
      <c r="AH79" s="22"/>
      <c r="AI79" s="22"/>
      <c r="AJ79" s="22"/>
      <c r="AK79" s="22"/>
      <c r="AL79" s="22"/>
      <c r="AM79" s="22"/>
      <c r="AN79" s="22"/>
      <c r="AO79" s="22"/>
      <c r="AP79" s="22"/>
    </row>
    <row r="80" spans="1:42" ht="12" customHeight="1">
      <c r="A80" s="98" t="str">
        <f t="array" ref="A80">IFERROR(INDEX('03.Muestra'!$B$8:$B$17,SMALL(IF("Página Web"='03.Muestra'!$D$8:$D$17,ROW('03.Muestra'!$B$8:$B$17)-MIN(ROW('03.Muestra'!$D$8:$D$17))+1,""),ROW()-72)),"")</f>
        <v/>
      </c>
      <c r="B80" s="129" t="str">
        <f t="array" ref="B80">IFERROR(INDEX('03.Muestra'!$C$8:$C$17,SMALL(IF("Página Web"='03.Muestra'!$D$8:$D$17,ROW('03.Muestra'!$C$8:$C$17)-MIN(ROW('03.Muestra'!$D$8:$D$17))+1,""),ROW()-72)),"")</f>
        <v/>
      </c>
      <c r="C80" s="129" t="str">
        <f t="array" ref="C80">IFERROR(INDEX('03.Muestra'!$F$8:$F$17,SMALL(IF("Página Web"='03.Muestra'!$D$8:$D$17,ROW('03.Muestra'!$F$8:$F$17)-MIN(ROW('03.Muestra'!$D$8:$D$17))+1,""),ROW()-72)),"")</f>
        <v/>
      </c>
      <c r="D80" s="103" t="str">
        <f t="shared" si="11"/>
        <v/>
      </c>
      <c r="E80" s="66" t="str">
        <f t="shared" si="10"/>
        <v/>
      </c>
      <c r="F80" s="18"/>
      <c r="G80" s="18"/>
      <c r="H80" s="18"/>
      <c r="I80" s="18"/>
      <c r="J80" s="18"/>
      <c r="K80" s="148"/>
      <c r="L80" s="18"/>
      <c r="M80" s="18"/>
      <c r="N80" s="18"/>
      <c r="O80" s="18"/>
      <c r="P80" s="18"/>
      <c r="Q80" s="18"/>
      <c r="R80" s="18"/>
      <c r="S80" s="18"/>
      <c r="T80" s="18"/>
      <c r="U80" s="18"/>
      <c r="V80" s="18"/>
      <c r="W80" s="18"/>
      <c r="X80" s="18"/>
      <c r="Y80" s="18"/>
      <c r="Z80" s="22"/>
      <c r="AA80" s="22"/>
      <c r="AB80" s="22"/>
      <c r="AC80" s="22"/>
      <c r="AD80" s="22"/>
      <c r="AE80" s="22"/>
      <c r="AF80" s="22"/>
      <c r="AG80" s="22"/>
      <c r="AH80" s="22"/>
      <c r="AI80" s="22"/>
      <c r="AJ80" s="22"/>
      <c r="AK80" s="22"/>
      <c r="AL80" s="22"/>
      <c r="AM80" s="22"/>
      <c r="AN80" s="22"/>
      <c r="AO80" s="22"/>
      <c r="AP80" s="22"/>
    </row>
    <row r="81" spans="1:42" ht="12" customHeight="1">
      <c r="A81" s="98" t="str">
        <f t="array" ref="A81">IFERROR(INDEX('03.Muestra'!$B$8:$B$17,SMALL(IF("Página Web"='03.Muestra'!$D$8:$D$17,ROW('03.Muestra'!$B$8:$B$17)-MIN(ROW('03.Muestra'!$D$8:$D$17))+1,""),ROW()-72)),"")</f>
        <v/>
      </c>
      <c r="B81" s="129" t="str">
        <f t="array" ref="B81">IFERROR(INDEX('03.Muestra'!$C$8:$C$17,SMALL(IF("Página Web"='03.Muestra'!$D$8:$D$17,ROW('03.Muestra'!$C$8:$C$17)-MIN(ROW('03.Muestra'!$D$8:$D$17))+1,""),ROW()-72)),"")</f>
        <v/>
      </c>
      <c r="C81" s="129" t="str">
        <f t="array" ref="C81">IFERROR(INDEX('03.Muestra'!$F$8:$F$17,SMALL(IF("Página Web"='03.Muestra'!$D$8:$D$17,ROW('03.Muestra'!$F$8:$F$17)-MIN(ROW('03.Muestra'!$D$8:$D$17))+1,""),ROW()-72)),"")</f>
        <v/>
      </c>
      <c r="D81" s="103" t="str">
        <f t="shared" si="11"/>
        <v/>
      </c>
      <c r="E81" s="66" t="str">
        <f t="shared" si="10"/>
        <v/>
      </c>
      <c r="F81" s="18"/>
      <c r="G81" s="18"/>
      <c r="H81" s="18"/>
      <c r="I81" s="18"/>
      <c r="J81" s="18"/>
      <c r="K81" s="148"/>
      <c r="L81" s="18"/>
      <c r="M81" s="18"/>
      <c r="N81" s="18"/>
      <c r="O81" s="18"/>
      <c r="P81" s="18"/>
      <c r="Q81" s="18"/>
      <c r="R81" s="18"/>
      <c r="S81" s="18"/>
      <c r="T81" s="18"/>
      <c r="U81" s="18"/>
      <c r="V81" s="18"/>
      <c r="W81" s="18"/>
      <c r="X81" s="18"/>
      <c r="Y81" s="18"/>
      <c r="Z81" s="22"/>
      <c r="AA81" s="22"/>
      <c r="AB81" s="22"/>
      <c r="AC81" s="22"/>
      <c r="AD81" s="22"/>
      <c r="AE81" s="22"/>
      <c r="AF81" s="22"/>
      <c r="AG81" s="22"/>
      <c r="AH81" s="22"/>
      <c r="AI81" s="22"/>
      <c r="AJ81" s="22"/>
      <c r="AK81" s="22"/>
      <c r="AL81" s="22"/>
      <c r="AM81" s="22"/>
      <c r="AN81" s="22"/>
      <c r="AO81" s="22"/>
      <c r="AP81" s="22"/>
    </row>
    <row r="82" spans="1:42" ht="12" customHeight="1">
      <c r="A82" s="98" t="str">
        <f t="array" ref="A82">IFERROR(INDEX('03.Muestra'!$B$8:$B$17,SMALL(IF("Página Web"='03.Muestra'!$D$8:$D$17,ROW('03.Muestra'!$B$8:$B$17)-MIN(ROW('03.Muestra'!$D$8:$D$17))+1,""),ROW()-72)),"")</f>
        <v/>
      </c>
      <c r="B82" s="129" t="str">
        <f t="array" ref="B82">IFERROR(INDEX('03.Muestra'!$C$8:$C$17,SMALL(IF("Página Web"='03.Muestra'!$D$8:$D$17,ROW('03.Muestra'!$C$8:$C$17)-MIN(ROW('03.Muestra'!$D$8:$D$17))+1,""),ROW()-72)),"")</f>
        <v/>
      </c>
      <c r="C82" s="129" t="str">
        <f t="array" ref="C82">IFERROR(INDEX('03.Muestra'!$F$8:$F$17,SMALL(IF("Página Web"='03.Muestra'!$D$8:$D$17,ROW('03.Muestra'!$F$8:$F$17)-MIN(ROW('03.Muestra'!$D$8:$D$17))+1,""),ROW()-72)),"")</f>
        <v/>
      </c>
      <c r="D82" s="103" t="str">
        <f t="shared" si="11"/>
        <v/>
      </c>
      <c r="E82" s="66" t="str">
        <f t="shared" si="10"/>
        <v/>
      </c>
      <c r="F82" s="18"/>
      <c r="G82" s="18"/>
      <c r="H82" s="18"/>
      <c r="I82" s="18"/>
      <c r="J82" s="18"/>
      <c r="K82" s="148"/>
      <c r="L82" s="18"/>
      <c r="M82" s="18"/>
      <c r="N82" s="18"/>
      <c r="O82" s="18"/>
      <c r="P82" s="18"/>
      <c r="Q82" s="18"/>
      <c r="R82" s="18"/>
      <c r="S82" s="18"/>
      <c r="T82" s="18"/>
      <c r="U82" s="18"/>
      <c r="V82" s="18"/>
      <c r="W82" s="18"/>
      <c r="X82" s="18"/>
      <c r="Y82" s="18"/>
      <c r="Z82" s="22"/>
      <c r="AA82" s="22"/>
      <c r="AB82" s="22"/>
      <c r="AC82" s="22"/>
      <c r="AD82" s="22"/>
      <c r="AE82" s="22"/>
      <c r="AF82" s="22"/>
      <c r="AG82" s="22"/>
      <c r="AH82" s="22"/>
      <c r="AI82" s="22"/>
      <c r="AJ82" s="22"/>
      <c r="AK82" s="22"/>
      <c r="AL82" s="22"/>
      <c r="AM82" s="22"/>
      <c r="AN82" s="22"/>
      <c r="AO82" s="22"/>
      <c r="AP82" s="22"/>
    </row>
    <row r="83" spans="1:42" ht="12" customHeight="1">
      <c r="A83" s="63"/>
      <c r="B83" s="133"/>
      <c r="C83" s="133"/>
      <c r="D83" s="134"/>
      <c r="E83" s="66"/>
      <c r="F83" s="18"/>
      <c r="G83" s="18"/>
      <c r="H83" s="18"/>
      <c r="I83" s="18"/>
      <c r="J83" s="18"/>
      <c r="K83" s="148"/>
      <c r="L83" s="18"/>
      <c r="M83" s="18"/>
      <c r="N83" s="18"/>
      <c r="O83" s="18"/>
      <c r="P83" s="18"/>
      <c r="Q83" s="18"/>
      <c r="R83" s="18"/>
      <c r="S83" s="18"/>
      <c r="T83" s="18"/>
      <c r="U83" s="18"/>
      <c r="V83" s="18"/>
      <c r="W83" s="18"/>
      <c r="X83" s="18"/>
      <c r="Y83" s="18"/>
      <c r="Z83" s="22"/>
      <c r="AA83" s="22"/>
      <c r="AB83" s="22"/>
      <c r="AC83" s="22"/>
      <c r="AD83" s="22"/>
      <c r="AE83" s="22"/>
      <c r="AF83" s="22"/>
      <c r="AG83" s="22"/>
      <c r="AH83" s="22"/>
      <c r="AI83" s="22"/>
      <c r="AJ83" s="22"/>
      <c r="AK83" s="22"/>
      <c r="AL83" s="22"/>
      <c r="AM83" s="22"/>
      <c r="AN83" s="22"/>
      <c r="AO83" s="22"/>
      <c r="AP83" s="22"/>
    </row>
    <row r="84" spans="1:42" ht="12" customHeight="1">
      <c r="A84" s="63"/>
      <c r="B84" s="133"/>
      <c r="C84" s="133"/>
      <c r="D84" s="134"/>
      <c r="E84" s="66"/>
      <c r="F84" s="18"/>
      <c r="G84" s="18"/>
      <c r="H84" s="18"/>
      <c r="I84" s="18"/>
      <c r="J84" s="18"/>
      <c r="K84" s="148"/>
      <c r="L84" s="18"/>
      <c r="M84" s="18"/>
      <c r="N84" s="18"/>
      <c r="O84" s="18"/>
      <c r="P84" s="18"/>
      <c r="Q84" s="18"/>
      <c r="R84" s="18"/>
      <c r="S84" s="18"/>
      <c r="T84" s="18"/>
      <c r="U84" s="18"/>
      <c r="V84" s="18"/>
      <c r="W84" s="18"/>
      <c r="X84" s="18"/>
      <c r="Y84" s="18"/>
      <c r="Z84" s="22"/>
      <c r="AA84" s="22"/>
      <c r="AB84" s="22"/>
      <c r="AC84" s="22"/>
      <c r="AD84" s="22"/>
      <c r="AE84" s="22"/>
      <c r="AF84" s="22"/>
      <c r="AG84" s="22"/>
      <c r="AH84" s="22"/>
      <c r="AI84" s="22"/>
      <c r="AJ84" s="22"/>
      <c r="AK84" s="22"/>
      <c r="AL84" s="22"/>
      <c r="AM84" s="22"/>
      <c r="AN84" s="22"/>
      <c r="AO84" s="22"/>
      <c r="AP84" s="22"/>
    </row>
    <row r="85" spans="1:42" ht="12.75" customHeight="1">
      <c r="A85" s="111"/>
      <c r="B85" s="112"/>
      <c r="C85" s="111"/>
      <c r="D85" s="135"/>
      <c r="E85" s="113"/>
      <c r="F85" s="18"/>
      <c r="G85" s="18"/>
      <c r="H85" s="18"/>
      <c r="I85" s="18"/>
      <c r="J85" s="18"/>
      <c r="K85" s="148"/>
      <c r="L85" s="18"/>
      <c r="M85" s="18"/>
      <c r="N85" s="18"/>
      <c r="O85" s="18"/>
      <c r="P85" s="18"/>
      <c r="Q85" s="18"/>
      <c r="R85" s="18"/>
      <c r="S85" s="18"/>
      <c r="T85" s="18"/>
      <c r="U85" s="18"/>
      <c r="V85" s="18"/>
      <c r="W85" s="18"/>
      <c r="X85" s="18"/>
      <c r="Y85" s="18"/>
      <c r="Z85" s="22"/>
      <c r="AA85" s="22"/>
      <c r="AB85" s="22"/>
      <c r="AC85" s="22"/>
      <c r="AD85" s="22"/>
      <c r="AE85" s="22"/>
      <c r="AF85" s="22"/>
      <c r="AG85" s="22"/>
      <c r="AH85" s="22"/>
      <c r="AI85" s="22"/>
      <c r="AJ85" s="22"/>
      <c r="AK85" s="22"/>
      <c r="AL85" s="22"/>
      <c r="AM85" s="22"/>
      <c r="AN85" s="22"/>
      <c r="AO85" s="22"/>
      <c r="AP85" s="22"/>
    </row>
    <row r="86" spans="1:42" ht="12" customHeight="1">
      <c r="A86" s="109"/>
      <c r="B86" s="109"/>
      <c r="C86" s="109"/>
      <c r="D86" s="136"/>
      <c r="E86" s="109"/>
      <c r="F86" s="109"/>
      <c r="G86" s="18"/>
      <c r="H86" s="18"/>
      <c r="I86" s="18"/>
      <c r="J86" s="18"/>
      <c r="K86" s="148"/>
      <c r="L86" s="18"/>
      <c r="M86" s="18"/>
      <c r="N86" s="18"/>
      <c r="O86" s="18"/>
      <c r="P86" s="18"/>
      <c r="Q86" s="18"/>
      <c r="R86" s="18"/>
      <c r="S86" s="18"/>
      <c r="T86" s="18"/>
      <c r="U86" s="18"/>
      <c r="V86" s="18"/>
      <c r="W86" s="18"/>
      <c r="X86" s="18"/>
      <c r="Y86" s="18"/>
      <c r="Z86" s="22"/>
      <c r="AA86" s="22"/>
      <c r="AB86" s="22"/>
      <c r="AC86" s="22"/>
      <c r="AD86" s="22"/>
      <c r="AE86" s="22"/>
      <c r="AF86" s="22"/>
      <c r="AG86" s="22"/>
      <c r="AH86" s="22"/>
      <c r="AI86" s="22"/>
      <c r="AJ86" s="22"/>
      <c r="AK86" s="22"/>
      <c r="AL86" s="22"/>
      <c r="AM86" s="22"/>
      <c r="AN86" s="22"/>
      <c r="AO86" s="22"/>
      <c r="AP86" s="22"/>
    </row>
    <row r="87" spans="1:42" ht="12" customHeight="1">
      <c r="A87" s="22"/>
      <c r="B87" s="18"/>
      <c r="C87" s="18"/>
      <c r="D87" s="127"/>
      <c r="E87" s="66"/>
      <c r="F87" s="18"/>
      <c r="G87" s="18"/>
      <c r="H87" s="18"/>
      <c r="I87" s="18"/>
      <c r="J87" s="18"/>
      <c r="K87" s="148"/>
      <c r="L87" s="18"/>
      <c r="M87" s="18"/>
      <c r="N87" s="18"/>
      <c r="O87" s="18"/>
      <c r="P87" s="18"/>
      <c r="Q87" s="18"/>
      <c r="R87" s="18"/>
      <c r="S87" s="18"/>
      <c r="T87" s="18"/>
      <c r="U87" s="18"/>
      <c r="V87" s="18"/>
      <c r="W87" s="18"/>
      <c r="X87" s="18"/>
      <c r="Y87" s="18"/>
      <c r="Z87" s="22"/>
      <c r="AA87" s="22"/>
      <c r="AB87" s="22"/>
      <c r="AC87" s="22"/>
      <c r="AD87" s="22"/>
      <c r="AE87" s="22"/>
      <c r="AF87" s="22"/>
      <c r="AG87" s="22"/>
      <c r="AH87" s="22"/>
      <c r="AI87" s="22"/>
      <c r="AJ87" s="22"/>
      <c r="AK87" s="22"/>
      <c r="AL87" s="22"/>
      <c r="AM87" s="22"/>
      <c r="AN87" s="22"/>
      <c r="AO87" s="22"/>
      <c r="AP87" s="22"/>
    </row>
    <row r="88" spans="1:42" ht="12" customHeight="1">
      <c r="A88" s="22"/>
      <c r="B88" s="18"/>
      <c r="C88" s="18"/>
      <c r="D88" s="127"/>
      <c r="E88" s="100"/>
      <c r="F88" s="18"/>
      <c r="G88" s="18"/>
      <c r="H88" s="18"/>
      <c r="I88" s="18"/>
      <c r="J88" s="18"/>
      <c r="K88" s="148"/>
      <c r="L88" s="18"/>
      <c r="M88" s="18"/>
      <c r="N88" s="18"/>
      <c r="O88" s="18"/>
      <c r="P88" s="18"/>
      <c r="Q88" s="18"/>
      <c r="R88" s="18"/>
      <c r="S88" s="18"/>
      <c r="T88" s="18"/>
      <c r="U88" s="18"/>
      <c r="V88" s="18"/>
      <c r="W88" s="18"/>
      <c r="X88" s="18"/>
      <c r="Y88" s="18"/>
      <c r="Z88" s="22"/>
      <c r="AA88" s="22"/>
      <c r="AB88" s="22"/>
      <c r="AC88" s="22"/>
      <c r="AD88" s="22"/>
      <c r="AE88" s="22"/>
      <c r="AF88" s="22"/>
      <c r="AG88" s="22"/>
      <c r="AH88" s="22"/>
      <c r="AI88" s="22"/>
      <c r="AJ88" s="22"/>
      <c r="AK88" s="22"/>
      <c r="AL88" s="22"/>
      <c r="AM88" s="22"/>
      <c r="AN88" s="22"/>
      <c r="AO88" s="22"/>
      <c r="AP88" s="22"/>
    </row>
    <row r="89" spans="1:42" ht="29.25" customHeight="1">
      <c r="A89" s="94" t="s">
        <v>100</v>
      </c>
      <c r="B89" s="95" t="s">
        <v>86</v>
      </c>
      <c r="C89" s="96" t="s">
        <v>148</v>
      </c>
      <c r="D89" s="128" t="s">
        <v>106</v>
      </c>
      <c r="E89" s="114"/>
      <c r="F89" s="22"/>
      <c r="G89" s="22"/>
      <c r="H89" s="22"/>
      <c r="I89" s="22"/>
      <c r="J89" s="22"/>
      <c r="K89" s="148"/>
      <c r="L89" s="18"/>
      <c r="M89" s="18"/>
      <c r="N89" s="18"/>
      <c r="O89" s="18"/>
      <c r="P89" s="18"/>
      <c r="Q89" s="18"/>
      <c r="R89" s="18"/>
      <c r="S89" s="18"/>
      <c r="T89" s="18"/>
      <c r="U89" s="18"/>
      <c r="V89" s="18"/>
      <c r="W89" s="18"/>
      <c r="X89" s="18"/>
      <c r="Y89" s="18"/>
      <c r="Z89" s="22"/>
      <c r="AA89" s="22"/>
      <c r="AB89" s="22"/>
      <c r="AC89" s="22"/>
      <c r="AD89" s="22"/>
      <c r="AE89" s="22"/>
      <c r="AF89" s="22"/>
      <c r="AG89" s="22"/>
      <c r="AH89" s="22"/>
      <c r="AI89" s="22"/>
      <c r="AJ89" s="22"/>
      <c r="AK89" s="22"/>
      <c r="AL89" s="22"/>
      <c r="AM89" s="22"/>
      <c r="AN89" s="22"/>
      <c r="AO89" s="22"/>
      <c r="AP89" s="22"/>
    </row>
    <row r="90" spans="1:42" ht="12" customHeight="1">
      <c r="A90" s="98">
        <f t="array" ref="A90">IFERROR(INDEX('03.Muestra'!$B$8:$B$17,SMALL(IF("Página Web"='03.Muestra'!$D$8:$D$17,ROW('03.Muestra'!$B$8:$B$17)-MIN(ROW('03.Muestra'!$D$8:$D$17))+1,""),ROW()-89)),"")</f>
        <v>1</v>
      </c>
      <c r="B90" s="129" t="str">
        <f t="array" ref="B90">IFERROR(INDEX('03.Muestra'!$C$8:$C$17,SMALL(IF("Página Web"='03.Muestra'!$D$8:$D$17,ROW('03.Muestra'!$C$8:$C$17)-MIN(ROW('03.Muestra'!$D$8:$D$17))+1,""),ROW()-89)),"")</f>
        <v>Home</v>
      </c>
      <c r="C90" s="130" t="str">
        <f t="array" ref="C90">IFERROR(INDEX('03.Muestra'!$F$8:$F$17,SMALL(IF("Página Web"='03.Muestra'!$D$8:$D$17,ROW('03.Muestra'!$F$8:$F$17)-MIN(ROW('03.Muestra'!$D$8:$D$17))+1,""),ROW()-89)),"")</f>
        <v>https://pigmentoayd.com/</v>
      </c>
      <c r="D90" s="103" t="s">
        <v>87</v>
      </c>
      <c r="E90" s="66" t="str">
        <f t="shared" ref="E90:E99" si="12">IF(D90&lt;&gt;"",IF(AND(B90&lt;&gt;"",C90&lt;&gt;""),"","ERR"),"")</f>
        <v/>
      </c>
      <c r="F90" s="104" t="s">
        <v>89</v>
      </c>
      <c r="G90" s="89" t="s">
        <v>98</v>
      </c>
      <c r="H90" s="84" t="s">
        <v>93</v>
      </c>
      <c r="I90" s="105" t="s">
        <v>91</v>
      </c>
      <c r="J90" s="106" t="s">
        <v>87</v>
      </c>
      <c r="K90" s="131" t="s">
        <v>97</v>
      </c>
      <c r="L90" s="18"/>
      <c r="M90" s="18"/>
      <c r="N90" s="18"/>
      <c r="O90" s="18"/>
      <c r="P90" s="18"/>
      <c r="Q90" s="18"/>
      <c r="R90" s="18"/>
      <c r="S90" s="18"/>
      <c r="T90" s="18"/>
      <c r="U90" s="18"/>
      <c r="V90" s="18"/>
      <c r="W90" s="18"/>
      <c r="X90" s="18"/>
      <c r="Y90" s="18"/>
      <c r="Z90" s="22"/>
      <c r="AA90" s="22"/>
      <c r="AB90" s="22"/>
      <c r="AC90" s="22"/>
      <c r="AD90" s="22"/>
      <c r="AE90" s="22"/>
      <c r="AF90" s="22"/>
      <c r="AG90" s="22"/>
      <c r="AH90" s="22"/>
      <c r="AI90" s="22"/>
      <c r="AJ90" s="22"/>
      <c r="AK90" s="22"/>
      <c r="AL90" s="22"/>
      <c r="AM90" s="22"/>
      <c r="AN90" s="22"/>
      <c r="AO90" s="22"/>
      <c r="AP90" s="22"/>
    </row>
    <row r="91" spans="1:42" ht="12" customHeight="1">
      <c r="A91" s="98">
        <f t="array" ref="A91">IFERROR(INDEX('03.Muestra'!$B$8:$B$17,SMALL(IF("Página Web"='03.Muestra'!$D$8:$D$17,ROW('03.Muestra'!$B$8:$B$17)-MIN(ROW('03.Muestra'!$D$8:$D$17))+1,""),ROW()-89)),"")</f>
        <v>2</v>
      </c>
      <c r="B91" s="129" t="str">
        <f t="array" ref="B91">IFERROR(INDEX('03.Muestra'!$C$8:$C$17,SMALL(IF("Página Web"='03.Muestra'!$D$8:$D$17,ROW('03.Muestra'!$C$8:$C$17)-MIN(ROW('03.Muestra'!$D$8:$D$17))+1,""),ROW()-89)),"")</f>
        <v>Contacto</v>
      </c>
      <c r="C91" s="130" t="str">
        <f t="array" ref="C91">IFERROR(INDEX('03.Muestra'!$F$8:$F$17,SMALL(IF("Página Web"='03.Muestra'!$D$8:$D$17,ROW('03.Muestra'!$F$8:$F$17)-MIN(ROW('03.Muestra'!$D$8:$D$17))+1,""),ROW()-89)),"")</f>
        <v>https://pigmentoayd.com/contacto</v>
      </c>
      <c r="D91" s="103" t="s">
        <v>87</v>
      </c>
      <c r="E91" s="66" t="str">
        <f t="shared" si="12"/>
        <v/>
      </c>
      <c r="F91" s="107">
        <f ca="1">COUNTIF($D90:INDIRECT("$D" &amp;  SUM(ROW()-1,'03.Muestra'!$D$20)-1),F90)</f>
        <v>0</v>
      </c>
      <c r="G91" s="107">
        <f ca="1">COUNTIF($D90:INDIRECT("$D" &amp;  SUM(ROW()-1,'03.Muestra'!$D$20)-1),G90)</f>
        <v>0</v>
      </c>
      <c r="H91" s="107">
        <f ca="1">COUNTIF($D90:INDIRECT("$D" &amp;  SUM(ROW()-1,'03.Muestra'!$D$20)-1),H90)</f>
        <v>0</v>
      </c>
      <c r="I91" s="107">
        <f ca="1">COUNTIF($D90:INDIRECT("$D" &amp;  SUM(ROW()-1,'03.Muestra'!$D$20)-1),I90)</f>
        <v>0</v>
      </c>
      <c r="J91" s="107">
        <f ca="1">COUNTIF($D90:INDIRECT("$D" &amp;  SUM(ROW()-1,'03.Muestra'!$D$20)-1),J90)</f>
        <v>3</v>
      </c>
      <c r="K91" s="132">
        <f ca="1">IF(COUNTIF('03.Muestra'!$D$8:$D$17,"Página Web")=0,0,COUNTBLANK($D90:INDIRECT("$D" &amp;  SUM(ROW()-1,COUNTIF('03.Muestra'!$D$8:$D$17,"Página Web"))-1)))</f>
        <v>0</v>
      </c>
      <c r="L91" s="18"/>
      <c r="M91" s="18"/>
      <c r="N91" s="18"/>
      <c r="O91" s="18"/>
      <c r="P91" s="18"/>
      <c r="Q91" s="18"/>
      <c r="R91" s="18"/>
      <c r="S91" s="18"/>
      <c r="T91" s="18"/>
      <c r="U91" s="18"/>
      <c r="V91" s="18"/>
      <c r="W91" s="18"/>
      <c r="X91" s="18"/>
      <c r="Y91" s="18"/>
      <c r="Z91" s="22"/>
      <c r="AA91" s="22"/>
      <c r="AB91" s="22"/>
      <c r="AC91" s="22"/>
      <c r="AD91" s="22"/>
      <c r="AE91" s="22"/>
      <c r="AF91" s="22"/>
      <c r="AG91" s="22"/>
      <c r="AH91" s="22"/>
      <c r="AI91" s="22"/>
      <c r="AJ91" s="22"/>
      <c r="AK91" s="22"/>
      <c r="AL91" s="22"/>
      <c r="AM91" s="22"/>
      <c r="AN91" s="22"/>
      <c r="AO91" s="22"/>
      <c r="AP91" s="22"/>
    </row>
    <row r="92" spans="1:42" ht="12" customHeight="1">
      <c r="A92" s="98">
        <f t="array" ref="A92">IFERROR(INDEX('03.Muestra'!$B$8:$B$17,SMALL(IF("Página Web"='03.Muestra'!$D$8:$D$17,ROW('03.Muestra'!$B$8:$B$17)-MIN(ROW('03.Muestra'!$D$8:$D$17))+1,""),ROW()-89)),"")</f>
        <v>3</v>
      </c>
      <c r="B92" s="129" t="str">
        <f t="array" ref="B92">IFERROR(INDEX('03.Muestra'!$C$8:$C$17,SMALL(IF("Página Web"='03.Muestra'!$D$8:$D$17,ROW('03.Muestra'!$C$8:$C$17)-MIN(ROW('03.Muestra'!$D$8:$D$17))+1,""),ROW()-89)),"")</f>
        <v>Servicios</v>
      </c>
      <c r="C92" s="130" t="str">
        <f t="array" ref="C92">IFERROR(INDEX('03.Muestra'!$F$8:$F$17,SMALL(IF("Página Web"='03.Muestra'!$D$8:$D$17,ROW('03.Muestra'!$F$8:$F$17)-MIN(ROW('03.Muestra'!$D$8:$D$17))+1,""),ROW()-89)),"")</f>
        <v>https://pigmentoayd.com/servicios</v>
      </c>
      <c r="D92" s="103" t="s">
        <v>87</v>
      </c>
      <c r="E92" s="66" t="str">
        <f t="shared" si="12"/>
        <v/>
      </c>
      <c r="F92" s="22"/>
      <c r="G92" s="22"/>
      <c r="H92" s="22"/>
      <c r="I92" s="22"/>
      <c r="J92" s="22"/>
      <c r="K92" s="148"/>
      <c r="L92" s="18"/>
      <c r="M92" s="18"/>
      <c r="N92" s="18"/>
      <c r="O92" s="18"/>
      <c r="P92" s="18"/>
      <c r="Q92" s="18"/>
      <c r="R92" s="18"/>
      <c r="S92" s="18"/>
      <c r="T92" s="18"/>
      <c r="U92" s="18"/>
      <c r="V92" s="18"/>
      <c r="W92" s="18"/>
      <c r="X92" s="18"/>
      <c r="Y92" s="18"/>
      <c r="Z92" s="22"/>
      <c r="AA92" s="22"/>
      <c r="AB92" s="22"/>
      <c r="AC92" s="22"/>
      <c r="AD92" s="22"/>
      <c r="AE92" s="22"/>
      <c r="AF92" s="22"/>
      <c r="AG92" s="22"/>
      <c r="AH92" s="22"/>
      <c r="AI92" s="22"/>
      <c r="AJ92" s="22"/>
      <c r="AK92" s="22"/>
      <c r="AL92" s="22"/>
      <c r="AM92" s="22"/>
      <c r="AN92" s="22"/>
      <c r="AO92" s="22"/>
      <c r="AP92" s="22"/>
    </row>
    <row r="93" spans="1:42" ht="12" customHeight="1">
      <c r="A93" s="98" t="str">
        <f t="array" ref="A93">IFERROR(INDEX('03.Muestra'!$B$8:$B$17,SMALL(IF("Página Web"='03.Muestra'!$D$8:$D$17,ROW('03.Muestra'!$B$8:$B$17)-MIN(ROW('03.Muestra'!$D$8:$D$17))+1,""),ROW()-89)),"")</f>
        <v/>
      </c>
      <c r="B93" s="129" t="str">
        <f t="array" ref="B93">IFERROR(INDEX('03.Muestra'!$C$8:$C$17,SMALL(IF("Página Web"='03.Muestra'!$D$8:$D$17,ROW('03.Muestra'!$C$8:$C$17)-MIN(ROW('03.Muestra'!$D$8:$D$17))+1,""),ROW()-89)),"")</f>
        <v/>
      </c>
      <c r="C93" s="129" t="str">
        <f t="array" ref="C93">IFERROR(INDEX('03.Muestra'!$F$8:$F$17,SMALL(IF("Página Web"='03.Muestra'!$D$8:$D$17,ROW('03.Muestra'!$F$8:$F$17)-MIN(ROW('03.Muestra'!$D$8:$D$17))+1,""),ROW()-89)),"")</f>
        <v/>
      </c>
      <c r="D93" s="103" t="str">
        <f t="shared" ref="D93:D99" si="13">IF(C93="","",$D$18)</f>
        <v/>
      </c>
      <c r="E93" s="66" t="str">
        <f t="shared" si="12"/>
        <v/>
      </c>
      <c r="F93" s="22"/>
      <c r="G93" s="18"/>
      <c r="H93" s="18"/>
      <c r="I93" s="18"/>
      <c r="J93" s="18"/>
      <c r="K93" s="148"/>
      <c r="L93" s="18"/>
      <c r="M93" s="18"/>
      <c r="N93" s="18"/>
      <c r="O93" s="18"/>
      <c r="P93" s="18"/>
      <c r="Q93" s="18"/>
      <c r="R93" s="18"/>
      <c r="S93" s="18"/>
      <c r="T93" s="18"/>
      <c r="U93" s="18"/>
      <c r="V93" s="18"/>
      <c r="W93" s="18"/>
      <c r="X93" s="18"/>
      <c r="Y93" s="18"/>
      <c r="Z93" s="22"/>
      <c r="AA93" s="22"/>
      <c r="AB93" s="22"/>
      <c r="AC93" s="22"/>
      <c r="AD93" s="22"/>
      <c r="AE93" s="22"/>
      <c r="AF93" s="22"/>
      <c r="AG93" s="22"/>
      <c r="AH93" s="22"/>
      <c r="AI93" s="22"/>
      <c r="AJ93" s="22"/>
      <c r="AK93" s="22"/>
      <c r="AL93" s="22"/>
      <c r="AM93" s="22"/>
      <c r="AN93" s="22"/>
      <c r="AO93" s="22"/>
      <c r="AP93" s="22"/>
    </row>
    <row r="94" spans="1:42" ht="12" customHeight="1">
      <c r="A94" s="98" t="str">
        <f t="array" ref="A94">IFERROR(INDEX('03.Muestra'!$B$8:$B$17,SMALL(IF("Página Web"='03.Muestra'!$D$8:$D$17,ROW('03.Muestra'!$B$8:$B$17)-MIN(ROW('03.Muestra'!$D$8:$D$17))+1,""),ROW()-89)),"")</f>
        <v/>
      </c>
      <c r="B94" s="129" t="str">
        <f t="array" ref="B94">IFERROR(INDEX('03.Muestra'!$C$8:$C$17,SMALL(IF("Página Web"='03.Muestra'!$D$8:$D$17,ROW('03.Muestra'!$C$8:$C$17)-MIN(ROW('03.Muestra'!$D$8:$D$17))+1,""),ROW()-89)),"")</f>
        <v/>
      </c>
      <c r="C94" s="129" t="str">
        <f t="array" ref="C94">IFERROR(INDEX('03.Muestra'!$F$8:$F$17,SMALL(IF("Página Web"='03.Muestra'!$D$8:$D$17,ROW('03.Muestra'!$F$8:$F$17)-MIN(ROW('03.Muestra'!$D$8:$D$17))+1,""),ROW()-89)),"")</f>
        <v/>
      </c>
      <c r="D94" s="103" t="str">
        <f t="shared" si="13"/>
        <v/>
      </c>
      <c r="E94" s="66" t="str">
        <f t="shared" si="12"/>
        <v/>
      </c>
      <c r="F94" s="22"/>
      <c r="G94" s="18"/>
      <c r="H94" s="18"/>
      <c r="I94" s="18"/>
      <c r="J94" s="18"/>
      <c r="K94" s="148"/>
      <c r="L94" s="18"/>
      <c r="M94" s="18"/>
      <c r="N94" s="18"/>
      <c r="O94" s="18"/>
      <c r="P94" s="18"/>
      <c r="Q94" s="18"/>
      <c r="R94" s="18"/>
      <c r="S94" s="18"/>
      <c r="T94" s="18"/>
      <c r="U94" s="18"/>
      <c r="V94" s="18"/>
      <c r="W94" s="18"/>
      <c r="X94" s="18"/>
      <c r="Y94" s="18"/>
      <c r="Z94" s="22"/>
      <c r="AA94" s="22"/>
      <c r="AB94" s="22"/>
      <c r="AC94" s="22"/>
      <c r="AD94" s="22"/>
      <c r="AE94" s="22"/>
      <c r="AF94" s="22"/>
      <c r="AG94" s="22"/>
      <c r="AH94" s="22"/>
      <c r="AI94" s="22"/>
      <c r="AJ94" s="22"/>
      <c r="AK94" s="22"/>
      <c r="AL94" s="22"/>
      <c r="AM94" s="22"/>
      <c r="AN94" s="22"/>
      <c r="AO94" s="22"/>
      <c r="AP94" s="22"/>
    </row>
    <row r="95" spans="1:42" ht="12" customHeight="1">
      <c r="A95" s="98" t="str">
        <f t="array" ref="A95">IFERROR(INDEX('03.Muestra'!$B$8:$B$17,SMALL(IF("Página Web"='03.Muestra'!$D$8:$D$17,ROW('03.Muestra'!$B$8:$B$17)-MIN(ROW('03.Muestra'!$D$8:$D$17))+1,""),ROW()-89)),"")</f>
        <v/>
      </c>
      <c r="B95" s="129" t="str">
        <f t="array" ref="B95">IFERROR(INDEX('03.Muestra'!$C$8:$C$17,SMALL(IF("Página Web"='03.Muestra'!$D$8:$D$17,ROW('03.Muestra'!$C$8:$C$17)-MIN(ROW('03.Muestra'!$D$8:$D$17))+1,""),ROW()-89)),"")</f>
        <v/>
      </c>
      <c r="C95" s="129" t="str">
        <f t="array" ref="C95">IFERROR(INDEX('03.Muestra'!$F$8:$F$17,SMALL(IF("Página Web"='03.Muestra'!$D$8:$D$17,ROW('03.Muestra'!$F$8:$F$17)-MIN(ROW('03.Muestra'!$D$8:$D$17))+1,""),ROW()-89)),"")</f>
        <v/>
      </c>
      <c r="D95" s="103" t="str">
        <f t="shared" si="13"/>
        <v/>
      </c>
      <c r="E95" s="66" t="str">
        <f t="shared" si="12"/>
        <v/>
      </c>
      <c r="F95" s="22"/>
      <c r="G95" s="18"/>
      <c r="H95" s="18"/>
      <c r="I95" s="18"/>
      <c r="J95" s="18"/>
      <c r="K95" s="148"/>
      <c r="L95" s="18"/>
      <c r="M95" s="18"/>
      <c r="N95" s="18"/>
      <c r="O95" s="18"/>
      <c r="P95" s="18"/>
      <c r="Q95" s="18"/>
      <c r="R95" s="18"/>
      <c r="S95" s="18"/>
      <c r="T95" s="18"/>
      <c r="U95" s="18"/>
      <c r="V95" s="18"/>
      <c r="W95" s="18"/>
      <c r="X95" s="18"/>
      <c r="Y95" s="18"/>
      <c r="Z95" s="22"/>
      <c r="AA95" s="22"/>
      <c r="AB95" s="22"/>
      <c r="AC95" s="22"/>
      <c r="AD95" s="22"/>
      <c r="AE95" s="22"/>
      <c r="AF95" s="22"/>
      <c r="AG95" s="22"/>
      <c r="AH95" s="22"/>
      <c r="AI95" s="22"/>
      <c r="AJ95" s="22"/>
      <c r="AK95" s="22"/>
      <c r="AL95" s="22"/>
      <c r="AM95" s="22"/>
      <c r="AN95" s="22"/>
      <c r="AO95" s="22"/>
      <c r="AP95" s="22"/>
    </row>
    <row r="96" spans="1:42" ht="12" customHeight="1">
      <c r="A96" s="98" t="str">
        <f t="array" ref="A96">IFERROR(INDEX('03.Muestra'!$B$8:$B$17,SMALL(IF("Página Web"='03.Muestra'!$D$8:$D$17,ROW('03.Muestra'!$B$8:$B$17)-MIN(ROW('03.Muestra'!$D$8:$D$17))+1,""),ROW()-89)),"")</f>
        <v/>
      </c>
      <c r="B96" s="129" t="str">
        <f t="array" ref="B96">IFERROR(INDEX('03.Muestra'!$C$8:$C$17,SMALL(IF("Página Web"='03.Muestra'!$D$8:$D$17,ROW('03.Muestra'!$C$8:$C$17)-MIN(ROW('03.Muestra'!$D$8:$D$17))+1,""),ROW()-89)),"")</f>
        <v/>
      </c>
      <c r="C96" s="129" t="str">
        <f t="array" ref="C96">IFERROR(INDEX('03.Muestra'!$F$8:$F$17,SMALL(IF("Página Web"='03.Muestra'!$D$8:$D$17,ROW('03.Muestra'!$F$8:$F$17)-MIN(ROW('03.Muestra'!$D$8:$D$17))+1,""),ROW()-89)),"")</f>
        <v/>
      </c>
      <c r="D96" s="103" t="str">
        <f t="shared" si="13"/>
        <v/>
      </c>
      <c r="E96" s="66" t="str">
        <f t="shared" si="12"/>
        <v/>
      </c>
      <c r="F96" s="18"/>
      <c r="G96" s="18"/>
      <c r="H96" s="18"/>
      <c r="I96" s="18"/>
      <c r="J96" s="18"/>
      <c r="K96" s="148"/>
      <c r="L96" s="18"/>
      <c r="M96" s="18"/>
      <c r="N96" s="18"/>
      <c r="O96" s="18"/>
      <c r="P96" s="18"/>
      <c r="Q96" s="18"/>
      <c r="R96" s="18"/>
      <c r="S96" s="18"/>
      <c r="T96" s="18"/>
      <c r="U96" s="18"/>
      <c r="V96" s="18"/>
      <c r="W96" s="18"/>
      <c r="X96" s="18"/>
      <c r="Y96" s="18"/>
      <c r="Z96" s="22"/>
      <c r="AA96" s="22"/>
      <c r="AB96" s="22"/>
      <c r="AC96" s="22"/>
      <c r="AD96" s="22"/>
      <c r="AE96" s="22"/>
      <c r="AF96" s="22"/>
      <c r="AG96" s="22"/>
      <c r="AH96" s="22"/>
      <c r="AI96" s="22"/>
      <c r="AJ96" s="22"/>
      <c r="AK96" s="22"/>
      <c r="AL96" s="22"/>
      <c r="AM96" s="22"/>
      <c r="AN96" s="22"/>
      <c r="AO96" s="22"/>
      <c r="AP96" s="22"/>
    </row>
    <row r="97" spans="1:42" ht="12" customHeight="1">
      <c r="A97" s="98" t="str">
        <f t="array" ref="A97">IFERROR(INDEX('03.Muestra'!$B$8:$B$17,SMALL(IF("Página Web"='03.Muestra'!$D$8:$D$17,ROW('03.Muestra'!$B$8:$B$17)-MIN(ROW('03.Muestra'!$D$8:$D$17))+1,""),ROW()-89)),"")</f>
        <v/>
      </c>
      <c r="B97" s="129" t="str">
        <f t="array" ref="B97">IFERROR(INDEX('03.Muestra'!$C$8:$C$17,SMALL(IF("Página Web"='03.Muestra'!$D$8:$D$17,ROW('03.Muestra'!$C$8:$C$17)-MIN(ROW('03.Muestra'!$D$8:$D$17))+1,""),ROW()-89)),"")</f>
        <v/>
      </c>
      <c r="C97" s="129" t="str">
        <f t="array" ref="C97">IFERROR(INDEX('03.Muestra'!$F$8:$F$17,SMALL(IF("Página Web"='03.Muestra'!$D$8:$D$17,ROW('03.Muestra'!$F$8:$F$17)-MIN(ROW('03.Muestra'!$D$8:$D$17))+1,""),ROW()-89)),"")</f>
        <v/>
      </c>
      <c r="D97" s="103" t="str">
        <f t="shared" si="13"/>
        <v/>
      </c>
      <c r="E97" s="66" t="str">
        <f t="shared" si="12"/>
        <v/>
      </c>
      <c r="F97" s="18"/>
      <c r="G97" s="18"/>
      <c r="H97" s="18"/>
      <c r="I97" s="18"/>
      <c r="J97" s="18"/>
      <c r="K97" s="148"/>
      <c r="L97" s="18"/>
      <c r="M97" s="18"/>
      <c r="N97" s="18"/>
      <c r="O97" s="18"/>
      <c r="P97" s="18"/>
      <c r="Q97" s="18"/>
      <c r="R97" s="18"/>
      <c r="S97" s="18"/>
      <c r="T97" s="18"/>
      <c r="U97" s="18"/>
      <c r="V97" s="18"/>
      <c r="W97" s="18"/>
      <c r="X97" s="18"/>
      <c r="Y97" s="18"/>
      <c r="Z97" s="22"/>
      <c r="AA97" s="22"/>
      <c r="AB97" s="22"/>
      <c r="AC97" s="22"/>
      <c r="AD97" s="22"/>
      <c r="AE97" s="22"/>
      <c r="AF97" s="22"/>
      <c r="AG97" s="22"/>
      <c r="AH97" s="22"/>
      <c r="AI97" s="22"/>
      <c r="AJ97" s="22"/>
      <c r="AK97" s="22"/>
      <c r="AL97" s="22"/>
      <c r="AM97" s="22"/>
      <c r="AN97" s="22"/>
      <c r="AO97" s="22"/>
      <c r="AP97" s="22"/>
    </row>
    <row r="98" spans="1:42" ht="12" customHeight="1">
      <c r="A98" s="98" t="str">
        <f t="array" ref="A98">IFERROR(INDEX('03.Muestra'!$B$8:$B$17,SMALL(IF("Página Web"='03.Muestra'!$D$8:$D$17,ROW('03.Muestra'!$B$8:$B$17)-MIN(ROW('03.Muestra'!$D$8:$D$17))+1,""),ROW()-89)),"")</f>
        <v/>
      </c>
      <c r="B98" s="129" t="str">
        <f t="array" ref="B98">IFERROR(INDEX('03.Muestra'!$C$8:$C$17,SMALL(IF("Página Web"='03.Muestra'!$D$8:$D$17,ROW('03.Muestra'!$C$8:$C$17)-MIN(ROW('03.Muestra'!$D$8:$D$17))+1,""),ROW()-89)),"")</f>
        <v/>
      </c>
      <c r="C98" s="129" t="str">
        <f t="array" ref="C98">IFERROR(INDEX('03.Muestra'!$F$8:$F$17,SMALL(IF("Página Web"='03.Muestra'!$D$8:$D$17,ROW('03.Muestra'!$F$8:$F$17)-MIN(ROW('03.Muestra'!$D$8:$D$17))+1,""),ROW()-89)),"")</f>
        <v/>
      </c>
      <c r="D98" s="103" t="str">
        <f t="shared" si="13"/>
        <v/>
      </c>
      <c r="E98" s="66" t="str">
        <f t="shared" si="12"/>
        <v/>
      </c>
      <c r="F98" s="18"/>
      <c r="G98" s="18"/>
      <c r="H98" s="18"/>
      <c r="I98" s="18"/>
      <c r="J98" s="18"/>
      <c r="K98" s="148"/>
      <c r="L98" s="18"/>
      <c r="M98" s="18"/>
      <c r="N98" s="18"/>
      <c r="O98" s="18"/>
      <c r="P98" s="18"/>
      <c r="Q98" s="18"/>
      <c r="R98" s="18"/>
      <c r="S98" s="18"/>
      <c r="T98" s="18"/>
      <c r="U98" s="18"/>
      <c r="V98" s="18"/>
      <c r="W98" s="18"/>
      <c r="X98" s="18"/>
      <c r="Y98" s="18"/>
      <c r="Z98" s="22"/>
      <c r="AA98" s="22"/>
      <c r="AB98" s="22"/>
      <c r="AC98" s="22"/>
      <c r="AD98" s="22"/>
      <c r="AE98" s="22"/>
      <c r="AF98" s="22"/>
      <c r="AG98" s="22"/>
      <c r="AH98" s="22"/>
      <c r="AI98" s="22"/>
      <c r="AJ98" s="22"/>
      <c r="AK98" s="22"/>
      <c r="AL98" s="22"/>
      <c r="AM98" s="22"/>
      <c r="AN98" s="22"/>
      <c r="AO98" s="22"/>
      <c r="AP98" s="22"/>
    </row>
    <row r="99" spans="1:42" ht="12" customHeight="1">
      <c r="A99" s="98" t="str">
        <f t="array" ref="A99">IFERROR(INDEX('03.Muestra'!$B$8:$B$17,SMALL(IF("Página Web"='03.Muestra'!$D$8:$D$17,ROW('03.Muestra'!$B$8:$B$17)-MIN(ROW('03.Muestra'!$D$8:$D$17))+1,""),ROW()-89)),"")</f>
        <v/>
      </c>
      <c r="B99" s="129" t="str">
        <f t="array" ref="B99">IFERROR(INDEX('03.Muestra'!$C$8:$C$17,SMALL(IF("Página Web"='03.Muestra'!$D$8:$D$17,ROW('03.Muestra'!$C$8:$C$17)-MIN(ROW('03.Muestra'!$D$8:$D$17))+1,""),ROW()-89)),"")</f>
        <v/>
      </c>
      <c r="C99" s="129" t="str">
        <f t="array" ref="C99">IFERROR(INDEX('03.Muestra'!$F$8:$F$17,SMALL(IF("Página Web"='03.Muestra'!$D$8:$D$17,ROW('03.Muestra'!$F$8:$F$17)-MIN(ROW('03.Muestra'!$D$8:$D$17))+1,""),ROW()-89)),"")</f>
        <v/>
      </c>
      <c r="D99" s="103" t="str">
        <f t="shared" si="13"/>
        <v/>
      </c>
      <c r="E99" s="66" t="str">
        <f t="shared" si="12"/>
        <v/>
      </c>
      <c r="F99" s="18"/>
      <c r="G99" s="18"/>
      <c r="H99" s="18"/>
      <c r="I99" s="18"/>
      <c r="J99" s="18"/>
      <c r="K99" s="148"/>
      <c r="L99" s="18"/>
      <c r="M99" s="18"/>
      <c r="N99" s="18"/>
      <c r="O99" s="18"/>
      <c r="P99" s="18"/>
      <c r="Q99" s="18"/>
      <c r="R99" s="18"/>
      <c r="S99" s="18"/>
      <c r="T99" s="18"/>
      <c r="U99" s="18"/>
      <c r="V99" s="18"/>
      <c r="W99" s="18"/>
      <c r="X99" s="18"/>
      <c r="Y99" s="18"/>
      <c r="Z99" s="22"/>
      <c r="AA99" s="22"/>
      <c r="AB99" s="22"/>
      <c r="AC99" s="22"/>
      <c r="AD99" s="22"/>
      <c r="AE99" s="22"/>
      <c r="AF99" s="22"/>
      <c r="AG99" s="22"/>
      <c r="AH99" s="22"/>
      <c r="AI99" s="22"/>
      <c r="AJ99" s="22"/>
      <c r="AK99" s="22"/>
      <c r="AL99" s="22"/>
      <c r="AM99" s="22"/>
      <c r="AN99" s="22"/>
      <c r="AO99" s="22"/>
      <c r="AP99" s="22"/>
    </row>
    <row r="100" spans="1:42" ht="12" customHeight="1">
      <c r="A100" s="63"/>
      <c r="B100" s="133"/>
      <c r="C100" s="133"/>
      <c r="D100" s="134"/>
      <c r="E100" s="66"/>
      <c r="F100" s="18"/>
      <c r="G100" s="18"/>
      <c r="H100" s="18"/>
      <c r="I100" s="18"/>
      <c r="J100" s="18"/>
      <c r="K100" s="148"/>
      <c r="L100" s="18"/>
      <c r="M100" s="18"/>
      <c r="N100" s="18"/>
      <c r="O100" s="18"/>
      <c r="P100" s="18"/>
      <c r="Q100" s="18"/>
      <c r="R100" s="18"/>
      <c r="S100" s="18"/>
      <c r="T100" s="18"/>
      <c r="U100" s="18"/>
      <c r="V100" s="18"/>
      <c r="W100" s="18"/>
      <c r="X100" s="18"/>
      <c r="Y100" s="18"/>
      <c r="Z100" s="22"/>
      <c r="AA100" s="22"/>
      <c r="AB100" s="22"/>
      <c r="AC100" s="22"/>
      <c r="AD100" s="22"/>
      <c r="AE100" s="22"/>
      <c r="AF100" s="22"/>
      <c r="AG100" s="22"/>
      <c r="AH100" s="22"/>
      <c r="AI100" s="22"/>
      <c r="AJ100" s="22"/>
      <c r="AK100" s="22"/>
      <c r="AL100" s="22"/>
      <c r="AM100" s="22"/>
      <c r="AN100" s="22"/>
      <c r="AO100" s="22"/>
      <c r="AP100" s="22"/>
    </row>
    <row r="101" spans="1:42" ht="12" customHeight="1">
      <c r="A101" s="63"/>
      <c r="B101" s="133"/>
      <c r="C101" s="133"/>
      <c r="D101" s="134"/>
      <c r="E101" s="66"/>
      <c r="F101" s="18"/>
      <c r="G101" s="18"/>
      <c r="H101" s="18"/>
      <c r="I101" s="18"/>
      <c r="J101" s="18"/>
      <c r="K101" s="148"/>
      <c r="L101" s="18"/>
      <c r="M101" s="18"/>
      <c r="N101" s="18"/>
      <c r="O101" s="18"/>
      <c r="P101" s="18"/>
      <c r="Q101" s="18"/>
      <c r="R101" s="18"/>
      <c r="S101" s="18"/>
      <c r="T101" s="18"/>
      <c r="U101" s="18"/>
      <c r="V101" s="18"/>
      <c r="W101" s="18"/>
      <c r="X101" s="18"/>
      <c r="Y101" s="18"/>
      <c r="Z101" s="22"/>
      <c r="AA101" s="22"/>
      <c r="AB101" s="22"/>
      <c r="AC101" s="22"/>
      <c r="AD101" s="22"/>
      <c r="AE101" s="22"/>
      <c r="AF101" s="22"/>
      <c r="AG101" s="22"/>
      <c r="AH101" s="22"/>
      <c r="AI101" s="22"/>
      <c r="AJ101" s="22"/>
      <c r="AK101" s="22"/>
      <c r="AL101" s="22"/>
      <c r="AM101" s="22"/>
      <c r="AN101" s="22"/>
      <c r="AO101" s="22"/>
      <c r="AP101" s="22"/>
    </row>
    <row r="102" spans="1:42" ht="12.75" customHeight="1">
      <c r="A102" s="111"/>
      <c r="B102" s="112"/>
      <c r="C102" s="111"/>
      <c r="D102" s="135"/>
      <c r="E102" s="113"/>
      <c r="F102" s="18"/>
      <c r="G102" s="18"/>
      <c r="H102" s="18"/>
      <c r="I102" s="18"/>
      <c r="J102" s="18"/>
      <c r="K102" s="148"/>
      <c r="L102" s="18"/>
      <c r="M102" s="18"/>
      <c r="N102" s="18"/>
      <c r="O102" s="18"/>
      <c r="P102" s="18"/>
      <c r="Q102" s="18"/>
      <c r="R102" s="18"/>
      <c r="S102" s="18"/>
      <c r="T102" s="18"/>
      <c r="U102" s="18"/>
      <c r="V102" s="18"/>
      <c r="W102" s="18"/>
      <c r="X102" s="18"/>
      <c r="Y102" s="18"/>
      <c r="Z102" s="22"/>
      <c r="AA102" s="22"/>
      <c r="AB102" s="22"/>
      <c r="AC102" s="22"/>
      <c r="AD102" s="22"/>
      <c r="AE102" s="22"/>
      <c r="AF102" s="22"/>
      <c r="AG102" s="22"/>
      <c r="AH102" s="22"/>
      <c r="AI102" s="22"/>
      <c r="AJ102" s="22"/>
      <c r="AK102" s="22"/>
      <c r="AL102" s="22"/>
      <c r="AM102" s="22"/>
      <c r="AN102" s="22"/>
      <c r="AO102" s="22"/>
      <c r="AP102" s="22"/>
    </row>
    <row r="103" spans="1:42" ht="12" customHeight="1">
      <c r="A103" s="109"/>
      <c r="B103" s="109"/>
      <c r="C103" s="109"/>
      <c r="D103" s="136"/>
      <c r="E103" s="109"/>
      <c r="F103" s="109"/>
      <c r="G103" s="18"/>
      <c r="H103" s="18"/>
      <c r="I103" s="18"/>
      <c r="J103" s="18"/>
      <c r="K103" s="148"/>
      <c r="L103" s="18"/>
      <c r="M103" s="18"/>
      <c r="N103" s="18"/>
      <c r="O103" s="18"/>
      <c r="P103" s="18"/>
      <c r="Q103" s="18"/>
      <c r="R103" s="18"/>
      <c r="S103" s="18"/>
      <c r="T103" s="18"/>
      <c r="U103" s="18"/>
      <c r="V103" s="18"/>
      <c r="W103" s="18"/>
      <c r="X103" s="18"/>
      <c r="Y103" s="18"/>
      <c r="Z103" s="22"/>
      <c r="AA103" s="22"/>
      <c r="AB103" s="22"/>
      <c r="AC103" s="22"/>
      <c r="AD103" s="22"/>
      <c r="AE103" s="22"/>
      <c r="AF103" s="22"/>
      <c r="AG103" s="22"/>
      <c r="AH103" s="22"/>
      <c r="AI103" s="22"/>
      <c r="AJ103" s="22"/>
      <c r="AK103" s="22"/>
      <c r="AL103" s="22"/>
      <c r="AM103" s="22"/>
      <c r="AN103" s="22"/>
      <c r="AO103" s="22"/>
      <c r="AP103" s="22"/>
    </row>
    <row r="104" spans="1:42" ht="12" customHeight="1">
      <c r="A104" s="22"/>
      <c r="B104" s="18"/>
      <c r="C104" s="18"/>
      <c r="D104" s="127"/>
      <c r="E104" s="66"/>
      <c r="F104" s="18"/>
      <c r="G104" s="18"/>
      <c r="H104" s="18"/>
      <c r="I104" s="18"/>
      <c r="J104" s="18"/>
      <c r="K104" s="148"/>
      <c r="L104" s="18"/>
      <c r="M104" s="18"/>
      <c r="N104" s="18"/>
      <c r="O104" s="18"/>
      <c r="P104" s="18"/>
      <c r="Q104" s="18"/>
      <c r="R104" s="18"/>
      <c r="S104" s="18"/>
      <c r="T104" s="18"/>
      <c r="U104" s="18"/>
      <c r="V104" s="18"/>
      <c r="W104" s="18"/>
      <c r="X104" s="18"/>
      <c r="Y104" s="18"/>
      <c r="Z104" s="22"/>
      <c r="AA104" s="22"/>
      <c r="AB104" s="22"/>
      <c r="AC104" s="22"/>
      <c r="AD104" s="22"/>
      <c r="AE104" s="22"/>
      <c r="AF104" s="22"/>
      <c r="AG104" s="22"/>
      <c r="AH104" s="22"/>
      <c r="AI104" s="22"/>
      <c r="AJ104" s="22"/>
      <c r="AK104" s="22"/>
      <c r="AL104" s="22"/>
      <c r="AM104" s="22"/>
      <c r="AN104" s="22"/>
      <c r="AO104" s="22"/>
      <c r="AP104" s="22"/>
    </row>
    <row r="105" spans="1:42" ht="12" customHeight="1">
      <c r="A105" s="22"/>
      <c r="B105" s="18"/>
      <c r="C105" s="18"/>
      <c r="D105" s="127"/>
      <c r="E105" s="100"/>
      <c r="F105" s="18"/>
      <c r="G105" s="18"/>
      <c r="H105" s="18"/>
      <c r="I105" s="18"/>
      <c r="J105" s="18"/>
      <c r="K105" s="148"/>
      <c r="L105" s="18"/>
      <c r="M105" s="18"/>
      <c r="N105" s="18"/>
      <c r="O105" s="18"/>
      <c r="P105" s="18"/>
      <c r="Q105" s="18"/>
      <c r="R105" s="18"/>
      <c r="S105" s="18"/>
      <c r="T105" s="18"/>
      <c r="U105" s="18"/>
      <c r="V105" s="18"/>
      <c r="W105" s="18"/>
      <c r="X105" s="18"/>
      <c r="Y105" s="18"/>
      <c r="Z105" s="22"/>
      <c r="AA105" s="22"/>
      <c r="AB105" s="22"/>
      <c r="AC105" s="22"/>
      <c r="AD105" s="22"/>
      <c r="AE105" s="22"/>
      <c r="AF105" s="22"/>
      <c r="AG105" s="22"/>
      <c r="AH105" s="22"/>
      <c r="AI105" s="22"/>
      <c r="AJ105" s="22"/>
      <c r="AK105" s="22"/>
      <c r="AL105" s="22"/>
      <c r="AM105" s="22"/>
      <c r="AN105" s="22"/>
      <c r="AO105" s="22"/>
      <c r="AP105" s="22"/>
    </row>
    <row r="106" spans="1:42" ht="29.25" customHeight="1">
      <c r="A106" s="94" t="s">
        <v>100</v>
      </c>
      <c r="B106" s="95" t="s">
        <v>86</v>
      </c>
      <c r="C106" s="96" t="s">
        <v>149</v>
      </c>
      <c r="D106" s="128" t="s">
        <v>106</v>
      </c>
      <c r="E106" s="114"/>
      <c r="F106" s="22"/>
      <c r="G106" s="22"/>
      <c r="H106" s="22"/>
      <c r="I106" s="22"/>
      <c r="J106" s="22"/>
      <c r="K106" s="148"/>
      <c r="L106" s="18"/>
      <c r="M106" s="18"/>
      <c r="N106" s="18"/>
      <c r="O106" s="18"/>
      <c r="P106" s="18"/>
      <c r="Q106" s="18"/>
      <c r="R106" s="18"/>
      <c r="S106" s="18"/>
      <c r="T106" s="18"/>
      <c r="U106" s="18"/>
      <c r="V106" s="18"/>
      <c r="W106" s="18"/>
      <c r="X106" s="18"/>
      <c r="Y106" s="18"/>
      <c r="Z106" s="22"/>
      <c r="AA106" s="22"/>
      <c r="AB106" s="22"/>
      <c r="AC106" s="22"/>
      <c r="AD106" s="22"/>
      <c r="AE106" s="22"/>
      <c r="AF106" s="22"/>
      <c r="AG106" s="22"/>
      <c r="AH106" s="22"/>
      <c r="AI106" s="22"/>
      <c r="AJ106" s="22"/>
      <c r="AK106" s="22"/>
      <c r="AL106" s="22"/>
      <c r="AM106" s="22"/>
      <c r="AN106" s="22"/>
      <c r="AO106" s="22"/>
      <c r="AP106" s="22"/>
    </row>
    <row r="107" spans="1:42" ht="12" customHeight="1">
      <c r="A107" s="98">
        <f t="array" ref="A107">IFERROR(INDEX('03.Muestra'!$B$8:$B$17,SMALL(IF("Página Web"='03.Muestra'!$D$8:$D$17,ROW('03.Muestra'!$B$8:$B$17)-MIN(ROW('03.Muestra'!$D$8:$D$17))+1,""),ROW()-106)),"")</f>
        <v>1</v>
      </c>
      <c r="B107" s="129" t="str">
        <f t="array" ref="B107">IFERROR(INDEX('03.Muestra'!$C$8:$C$17,SMALL(IF("Página Web"='03.Muestra'!$D$8:$D$17,ROW('03.Muestra'!$C$8:$C$17)-MIN(ROW('03.Muestra'!$D$8:$D$17))+1,""),ROW()-106)),"")</f>
        <v>Home</v>
      </c>
      <c r="C107" s="130" t="str">
        <f t="array" ref="C107">IFERROR(INDEX('03.Muestra'!$F$8:$F$17,SMALL(IF("Página Web"='03.Muestra'!$D$8:$D$17,ROW('03.Muestra'!$F$8:$F$17)-MIN(ROW('03.Muestra'!$D$8:$D$17))+1,""),ROW()-106)),"")</f>
        <v>https://pigmentoayd.com/</v>
      </c>
      <c r="D107" s="103" t="str">
        <f t="shared" ref="D107:D116" si="14">IF(C107="","",$D$18)</f>
        <v>N/A</v>
      </c>
      <c r="E107" s="66" t="str">
        <f t="shared" ref="E107:E116" si="15">IF(D107&lt;&gt;"",IF(AND(B107&lt;&gt;"",C107&lt;&gt;""),"","ERR"),"")</f>
        <v/>
      </c>
      <c r="F107" s="104" t="s">
        <v>89</v>
      </c>
      <c r="G107" s="89" t="s">
        <v>98</v>
      </c>
      <c r="H107" s="84" t="s">
        <v>93</v>
      </c>
      <c r="I107" s="105" t="s">
        <v>91</v>
      </c>
      <c r="J107" s="106" t="s">
        <v>87</v>
      </c>
      <c r="K107" s="131" t="s">
        <v>97</v>
      </c>
      <c r="L107" s="18"/>
      <c r="M107" s="18"/>
      <c r="N107" s="18"/>
      <c r="O107" s="18"/>
      <c r="P107" s="18"/>
      <c r="Q107" s="18"/>
      <c r="R107" s="18"/>
      <c r="S107" s="18"/>
      <c r="T107" s="18"/>
      <c r="U107" s="18"/>
      <c r="V107" s="18"/>
      <c r="W107" s="18"/>
      <c r="X107" s="18"/>
      <c r="Y107" s="18"/>
      <c r="Z107" s="22"/>
      <c r="AA107" s="22"/>
      <c r="AB107" s="22"/>
      <c r="AC107" s="22"/>
      <c r="AD107" s="22"/>
      <c r="AE107" s="22"/>
      <c r="AF107" s="22"/>
      <c r="AG107" s="22"/>
      <c r="AH107" s="22"/>
      <c r="AI107" s="22"/>
      <c r="AJ107" s="22"/>
      <c r="AK107" s="22"/>
      <c r="AL107" s="22"/>
      <c r="AM107" s="22"/>
      <c r="AN107" s="22"/>
      <c r="AO107" s="22"/>
      <c r="AP107" s="22"/>
    </row>
    <row r="108" spans="1:42" ht="12" customHeight="1">
      <c r="A108" s="98">
        <f t="array" ref="A108">IFERROR(INDEX('03.Muestra'!$B$8:$B$17,SMALL(IF("Página Web"='03.Muestra'!$D$8:$D$17,ROW('03.Muestra'!$B$8:$B$17)-MIN(ROW('03.Muestra'!$D$8:$D$17))+1,""),ROW()-106)),"")</f>
        <v>2</v>
      </c>
      <c r="B108" s="129" t="str">
        <f t="array" ref="B108">IFERROR(INDEX('03.Muestra'!$C$8:$C$17,SMALL(IF("Página Web"='03.Muestra'!$D$8:$D$17,ROW('03.Muestra'!$C$8:$C$17)-MIN(ROW('03.Muestra'!$D$8:$D$17))+1,""),ROW()-106)),"")</f>
        <v>Contacto</v>
      </c>
      <c r="C108" s="130" t="str">
        <f t="array" ref="C108">IFERROR(INDEX('03.Muestra'!$F$8:$F$17,SMALL(IF("Página Web"='03.Muestra'!$D$8:$D$17,ROW('03.Muestra'!$F$8:$F$17)-MIN(ROW('03.Muestra'!$D$8:$D$17))+1,""),ROW()-106)),"")</f>
        <v>https://pigmentoayd.com/contacto</v>
      </c>
      <c r="D108" s="103" t="str">
        <f t="shared" si="14"/>
        <v>N/A</v>
      </c>
      <c r="E108" s="66" t="str">
        <f t="shared" si="15"/>
        <v/>
      </c>
      <c r="F108" s="107">
        <f ca="1">COUNTIF($D107:INDIRECT("$D" &amp;  SUM(ROW()-1,'03.Muestra'!$D$20)-1),F107)</f>
        <v>0</v>
      </c>
      <c r="G108" s="107">
        <f ca="1">COUNTIF($D107:INDIRECT("$D" &amp;  SUM(ROW()-1,'03.Muestra'!$D$20)-1),G107)</f>
        <v>0</v>
      </c>
      <c r="H108" s="107">
        <f ca="1">COUNTIF($D107:INDIRECT("$D" &amp;  SUM(ROW()-1,'03.Muestra'!$D$20)-1),H107)</f>
        <v>3</v>
      </c>
      <c r="I108" s="107">
        <f ca="1">COUNTIF($D107:INDIRECT("$D" &amp;  SUM(ROW()-1,'03.Muestra'!$D$20)-1),I107)</f>
        <v>0</v>
      </c>
      <c r="J108" s="107">
        <f ca="1">COUNTIF($D107:INDIRECT("$D" &amp;  SUM(ROW()-1,'03.Muestra'!$D$20)-1),J107)</f>
        <v>0</v>
      </c>
      <c r="K108" s="132">
        <f ca="1">IF(COUNTIF('03.Muestra'!$D$8:$D$17,"Página Web")=0,0,COUNTBLANK($D107:INDIRECT("$D" &amp;  SUM(ROW()-1,COUNTIF('03.Muestra'!$D$8:$D$17,"Página Web"))-1)))</f>
        <v>0</v>
      </c>
      <c r="L108" s="18"/>
      <c r="M108" s="18"/>
      <c r="N108" s="18"/>
      <c r="O108" s="18"/>
      <c r="P108" s="18"/>
      <c r="Q108" s="18"/>
      <c r="R108" s="18"/>
      <c r="S108" s="18"/>
      <c r="T108" s="18"/>
      <c r="U108" s="18"/>
      <c r="V108" s="18"/>
      <c r="W108" s="18"/>
      <c r="X108" s="18"/>
      <c r="Y108" s="18"/>
      <c r="Z108" s="22"/>
      <c r="AA108" s="22"/>
      <c r="AB108" s="22"/>
      <c r="AC108" s="22"/>
      <c r="AD108" s="22"/>
      <c r="AE108" s="22"/>
      <c r="AF108" s="22"/>
      <c r="AG108" s="22"/>
      <c r="AH108" s="22"/>
      <c r="AI108" s="22"/>
      <c r="AJ108" s="22"/>
      <c r="AK108" s="22"/>
      <c r="AL108" s="22"/>
      <c r="AM108" s="22"/>
      <c r="AN108" s="22"/>
      <c r="AO108" s="22"/>
      <c r="AP108" s="22"/>
    </row>
    <row r="109" spans="1:42" ht="12" customHeight="1">
      <c r="A109" s="98">
        <f t="array" ref="A109">IFERROR(INDEX('03.Muestra'!$B$8:$B$17,SMALL(IF("Página Web"='03.Muestra'!$D$8:$D$17,ROW('03.Muestra'!$B$8:$B$17)-MIN(ROW('03.Muestra'!$D$8:$D$17))+1,""),ROW()-106)),"")</f>
        <v>3</v>
      </c>
      <c r="B109" s="129" t="str">
        <f t="array" ref="B109">IFERROR(INDEX('03.Muestra'!$C$8:$C$17,SMALL(IF("Página Web"='03.Muestra'!$D$8:$D$17,ROW('03.Muestra'!$C$8:$C$17)-MIN(ROW('03.Muestra'!$D$8:$D$17))+1,""),ROW()-106)),"")</f>
        <v>Servicios</v>
      </c>
      <c r="C109" s="130" t="str">
        <f t="array" ref="C109">IFERROR(INDEX('03.Muestra'!$F$8:$F$17,SMALL(IF("Página Web"='03.Muestra'!$D$8:$D$17,ROW('03.Muestra'!$F$8:$F$17)-MIN(ROW('03.Muestra'!$D$8:$D$17))+1,""),ROW()-106)),"")</f>
        <v>https://pigmentoayd.com/servicios</v>
      </c>
      <c r="D109" s="103" t="str">
        <f t="shared" si="14"/>
        <v>N/A</v>
      </c>
      <c r="E109" s="66" t="str">
        <f t="shared" si="15"/>
        <v/>
      </c>
      <c r="F109" s="22"/>
      <c r="G109" s="18"/>
      <c r="H109" s="18"/>
      <c r="I109" s="18"/>
      <c r="J109" s="18"/>
      <c r="K109" s="148"/>
      <c r="L109" s="18"/>
      <c r="M109" s="18"/>
      <c r="N109" s="18"/>
      <c r="O109" s="18"/>
      <c r="P109" s="18"/>
      <c r="Q109" s="18"/>
      <c r="R109" s="18"/>
      <c r="S109" s="18"/>
      <c r="T109" s="18"/>
      <c r="U109" s="18"/>
      <c r="V109" s="18"/>
      <c r="W109" s="18"/>
      <c r="X109" s="18"/>
      <c r="Y109" s="18"/>
      <c r="Z109" s="22"/>
      <c r="AA109" s="22"/>
      <c r="AB109" s="22"/>
      <c r="AC109" s="22"/>
      <c r="AD109" s="22"/>
      <c r="AE109" s="22"/>
      <c r="AF109" s="22"/>
      <c r="AG109" s="22"/>
      <c r="AH109" s="22"/>
      <c r="AI109" s="22"/>
      <c r="AJ109" s="22"/>
      <c r="AK109" s="22"/>
      <c r="AL109" s="22"/>
      <c r="AM109" s="22"/>
      <c r="AN109" s="22"/>
      <c r="AO109" s="22"/>
      <c r="AP109" s="22"/>
    </row>
    <row r="110" spans="1:42" ht="12" customHeight="1">
      <c r="A110" s="98" t="str">
        <f t="array" ref="A110">IFERROR(INDEX('03.Muestra'!$B$8:$B$17,SMALL(IF("Página Web"='03.Muestra'!$D$8:$D$17,ROW('03.Muestra'!$B$8:$B$17)-MIN(ROW('03.Muestra'!$D$8:$D$17))+1,""),ROW()-106)),"")</f>
        <v/>
      </c>
      <c r="B110" s="129" t="str">
        <f t="array" ref="B110">IFERROR(INDEX('03.Muestra'!$C$8:$C$17,SMALL(IF("Página Web"='03.Muestra'!$D$8:$D$17,ROW('03.Muestra'!$C$8:$C$17)-MIN(ROW('03.Muestra'!$D$8:$D$17))+1,""),ROW()-106)),"")</f>
        <v/>
      </c>
      <c r="C110" s="129" t="str">
        <f t="array" ref="C110">IFERROR(INDEX('03.Muestra'!$F$8:$F$17,SMALL(IF("Página Web"='03.Muestra'!$D$8:$D$17,ROW('03.Muestra'!$F$8:$F$17)-MIN(ROW('03.Muestra'!$D$8:$D$17))+1,""),ROW()-106)),"")</f>
        <v/>
      </c>
      <c r="D110" s="103" t="str">
        <f t="shared" si="14"/>
        <v/>
      </c>
      <c r="E110" s="66" t="str">
        <f t="shared" si="15"/>
        <v/>
      </c>
      <c r="F110" s="22"/>
      <c r="G110" s="18"/>
      <c r="H110" s="18"/>
      <c r="I110" s="18"/>
      <c r="J110" s="18"/>
      <c r="K110" s="148"/>
      <c r="L110" s="18"/>
      <c r="M110" s="18"/>
      <c r="N110" s="18"/>
      <c r="O110" s="18"/>
      <c r="P110" s="18"/>
      <c r="Q110" s="18"/>
      <c r="R110" s="18"/>
      <c r="S110" s="18"/>
      <c r="T110" s="18"/>
      <c r="U110" s="18"/>
      <c r="V110" s="18"/>
      <c r="W110" s="18"/>
      <c r="X110" s="18"/>
      <c r="Y110" s="18"/>
      <c r="Z110" s="22"/>
      <c r="AA110" s="22"/>
      <c r="AB110" s="22"/>
      <c r="AC110" s="22"/>
      <c r="AD110" s="22"/>
      <c r="AE110" s="22"/>
      <c r="AF110" s="22"/>
      <c r="AG110" s="22"/>
      <c r="AH110" s="22"/>
      <c r="AI110" s="22"/>
      <c r="AJ110" s="22"/>
      <c r="AK110" s="22"/>
      <c r="AL110" s="22"/>
      <c r="AM110" s="22"/>
      <c r="AN110" s="22"/>
      <c r="AO110" s="22"/>
      <c r="AP110" s="22"/>
    </row>
    <row r="111" spans="1:42" ht="12" customHeight="1">
      <c r="A111" s="98" t="str">
        <f t="array" ref="A111">IFERROR(INDEX('03.Muestra'!$B$8:$B$17,SMALL(IF("Página Web"='03.Muestra'!$D$8:$D$17,ROW('03.Muestra'!$B$8:$B$17)-MIN(ROW('03.Muestra'!$D$8:$D$17))+1,""),ROW()-106)),"")</f>
        <v/>
      </c>
      <c r="B111" s="129" t="str">
        <f t="array" ref="B111">IFERROR(INDEX('03.Muestra'!$C$8:$C$17,SMALL(IF("Página Web"='03.Muestra'!$D$8:$D$17,ROW('03.Muestra'!$C$8:$C$17)-MIN(ROW('03.Muestra'!$D$8:$D$17))+1,""),ROW()-106)),"")</f>
        <v/>
      </c>
      <c r="C111" s="129" t="str">
        <f t="array" ref="C111">IFERROR(INDEX('03.Muestra'!$F$8:$F$17,SMALL(IF("Página Web"='03.Muestra'!$D$8:$D$17,ROW('03.Muestra'!$F$8:$F$17)-MIN(ROW('03.Muestra'!$D$8:$D$17))+1,""),ROW()-106)),"")</f>
        <v/>
      </c>
      <c r="D111" s="103" t="str">
        <f t="shared" si="14"/>
        <v/>
      </c>
      <c r="E111" s="66" t="str">
        <f t="shared" si="15"/>
        <v/>
      </c>
      <c r="F111" s="22"/>
      <c r="G111" s="18"/>
      <c r="H111" s="18"/>
      <c r="I111" s="18"/>
      <c r="J111" s="18"/>
      <c r="K111" s="148"/>
      <c r="L111" s="18"/>
      <c r="M111" s="18"/>
      <c r="N111" s="18"/>
      <c r="O111" s="18"/>
      <c r="P111" s="18"/>
      <c r="Q111" s="18"/>
      <c r="R111" s="18"/>
      <c r="S111" s="18"/>
      <c r="T111" s="18"/>
      <c r="U111" s="18"/>
      <c r="V111" s="18"/>
      <c r="W111" s="18"/>
      <c r="X111" s="18"/>
      <c r="Y111" s="18"/>
      <c r="Z111" s="22"/>
      <c r="AA111" s="22"/>
      <c r="AB111" s="22"/>
      <c r="AC111" s="22"/>
      <c r="AD111" s="22"/>
      <c r="AE111" s="22"/>
      <c r="AF111" s="22"/>
      <c r="AG111" s="22"/>
      <c r="AH111" s="22"/>
      <c r="AI111" s="22"/>
      <c r="AJ111" s="22"/>
      <c r="AK111" s="22"/>
      <c r="AL111" s="22"/>
      <c r="AM111" s="22"/>
      <c r="AN111" s="22"/>
      <c r="AO111" s="22"/>
      <c r="AP111" s="22"/>
    </row>
    <row r="112" spans="1:42" ht="12" customHeight="1">
      <c r="A112" s="98" t="str">
        <f t="array" ref="A112">IFERROR(INDEX('03.Muestra'!$B$8:$B$17,SMALL(IF("Página Web"='03.Muestra'!$D$8:$D$17,ROW('03.Muestra'!$B$8:$B$17)-MIN(ROW('03.Muestra'!$D$8:$D$17))+1,""),ROW()-106)),"")</f>
        <v/>
      </c>
      <c r="B112" s="129" t="str">
        <f t="array" ref="B112">IFERROR(INDEX('03.Muestra'!$C$8:$C$17,SMALL(IF("Página Web"='03.Muestra'!$D$8:$D$17,ROW('03.Muestra'!$C$8:$C$17)-MIN(ROW('03.Muestra'!$D$8:$D$17))+1,""),ROW()-106)),"")</f>
        <v/>
      </c>
      <c r="C112" s="129" t="str">
        <f t="array" ref="C112">IFERROR(INDEX('03.Muestra'!$F$8:$F$17,SMALL(IF("Página Web"='03.Muestra'!$D$8:$D$17,ROW('03.Muestra'!$F$8:$F$17)-MIN(ROW('03.Muestra'!$D$8:$D$17))+1,""),ROW()-106)),"")</f>
        <v/>
      </c>
      <c r="D112" s="103" t="str">
        <f t="shared" si="14"/>
        <v/>
      </c>
      <c r="E112" s="66" t="str">
        <f t="shared" si="15"/>
        <v/>
      </c>
      <c r="F112" s="22"/>
      <c r="G112" s="18"/>
      <c r="H112" s="18"/>
      <c r="I112" s="18"/>
      <c r="J112" s="18"/>
      <c r="K112" s="148"/>
      <c r="L112" s="18"/>
      <c r="M112" s="18"/>
      <c r="N112" s="18"/>
      <c r="O112" s="18"/>
      <c r="P112" s="18"/>
      <c r="Q112" s="18"/>
      <c r="R112" s="18"/>
      <c r="S112" s="18"/>
      <c r="T112" s="18"/>
      <c r="U112" s="18"/>
      <c r="V112" s="18"/>
      <c r="W112" s="18"/>
      <c r="X112" s="18"/>
      <c r="Y112" s="18"/>
      <c r="Z112" s="22"/>
      <c r="AA112" s="22"/>
      <c r="AB112" s="22"/>
      <c r="AC112" s="22"/>
      <c r="AD112" s="22"/>
      <c r="AE112" s="22"/>
      <c r="AF112" s="22"/>
      <c r="AG112" s="22"/>
      <c r="AH112" s="22"/>
      <c r="AI112" s="22"/>
      <c r="AJ112" s="22"/>
      <c r="AK112" s="22"/>
      <c r="AL112" s="22"/>
      <c r="AM112" s="22"/>
      <c r="AN112" s="22"/>
      <c r="AO112" s="22"/>
      <c r="AP112" s="22"/>
    </row>
    <row r="113" spans="1:42" ht="12" customHeight="1">
      <c r="A113" s="98" t="str">
        <f t="array" ref="A113">IFERROR(INDEX('03.Muestra'!$B$8:$B$17,SMALL(IF("Página Web"='03.Muestra'!$D$8:$D$17,ROW('03.Muestra'!$B$8:$B$17)-MIN(ROW('03.Muestra'!$D$8:$D$17))+1,""),ROW()-106)),"")</f>
        <v/>
      </c>
      <c r="B113" s="129" t="str">
        <f t="array" ref="B113">IFERROR(INDEX('03.Muestra'!$C$8:$C$17,SMALL(IF("Página Web"='03.Muestra'!$D$8:$D$17,ROW('03.Muestra'!$C$8:$C$17)-MIN(ROW('03.Muestra'!$D$8:$D$17))+1,""),ROW()-106)),"")</f>
        <v/>
      </c>
      <c r="C113" s="129" t="str">
        <f t="array" ref="C113">IFERROR(INDEX('03.Muestra'!$F$8:$F$17,SMALL(IF("Página Web"='03.Muestra'!$D$8:$D$17,ROW('03.Muestra'!$F$8:$F$17)-MIN(ROW('03.Muestra'!$D$8:$D$17))+1,""),ROW()-106)),"")</f>
        <v/>
      </c>
      <c r="D113" s="103" t="str">
        <f t="shared" si="14"/>
        <v/>
      </c>
      <c r="E113" s="66" t="str">
        <f t="shared" si="15"/>
        <v/>
      </c>
      <c r="F113" s="18"/>
      <c r="G113" s="18"/>
      <c r="H113" s="18"/>
      <c r="I113" s="18"/>
      <c r="J113" s="18"/>
      <c r="K113" s="148"/>
      <c r="L113" s="18"/>
      <c r="M113" s="18"/>
      <c r="N113" s="18"/>
      <c r="O113" s="18"/>
      <c r="P113" s="18"/>
      <c r="Q113" s="18"/>
      <c r="R113" s="18"/>
      <c r="S113" s="18"/>
      <c r="T113" s="18"/>
      <c r="U113" s="18"/>
      <c r="V113" s="18"/>
      <c r="W113" s="18"/>
      <c r="X113" s="18"/>
      <c r="Y113" s="18"/>
      <c r="Z113" s="22"/>
      <c r="AA113" s="22"/>
      <c r="AB113" s="22"/>
      <c r="AC113" s="22"/>
      <c r="AD113" s="22"/>
      <c r="AE113" s="22"/>
      <c r="AF113" s="22"/>
      <c r="AG113" s="22"/>
      <c r="AH113" s="22"/>
      <c r="AI113" s="22"/>
      <c r="AJ113" s="22"/>
      <c r="AK113" s="22"/>
      <c r="AL113" s="22"/>
      <c r="AM113" s="22"/>
      <c r="AN113" s="22"/>
      <c r="AO113" s="22"/>
      <c r="AP113" s="22"/>
    </row>
    <row r="114" spans="1:42" ht="12" customHeight="1">
      <c r="A114" s="98" t="str">
        <f t="array" ref="A114">IFERROR(INDEX('03.Muestra'!$B$8:$B$17,SMALL(IF("Página Web"='03.Muestra'!$D$8:$D$17,ROW('03.Muestra'!$B$8:$B$17)-MIN(ROW('03.Muestra'!$D$8:$D$17))+1,""),ROW()-106)),"")</f>
        <v/>
      </c>
      <c r="B114" s="129" t="str">
        <f t="array" ref="B114">IFERROR(INDEX('03.Muestra'!$C$8:$C$17,SMALL(IF("Página Web"='03.Muestra'!$D$8:$D$17,ROW('03.Muestra'!$C$8:$C$17)-MIN(ROW('03.Muestra'!$D$8:$D$17))+1,""),ROW()-106)),"")</f>
        <v/>
      </c>
      <c r="C114" s="129" t="str">
        <f t="array" ref="C114">IFERROR(INDEX('03.Muestra'!$F$8:$F$17,SMALL(IF("Página Web"='03.Muestra'!$D$8:$D$17,ROW('03.Muestra'!$F$8:$F$17)-MIN(ROW('03.Muestra'!$D$8:$D$17))+1,""),ROW()-106)),"")</f>
        <v/>
      </c>
      <c r="D114" s="103" t="str">
        <f t="shared" si="14"/>
        <v/>
      </c>
      <c r="E114" s="66" t="str">
        <f t="shared" si="15"/>
        <v/>
      </c>
      <c r="F114" s="18"/>
      <c r="G114" s="18"/>
      <c r="H114" s="18"/>
      <c r="I114" s="18"/>
      <c r="J114" s="18"/>
      <c r="K114" s="148"/>
      <c r="L114" s="18"/>
      <c r="M114" s="18"/>
      <c r="N114" s="18"/>
      <c r="O114" s="18"/>
      <c r="P114" s="18"/>
      <c r="Q114" s="18"/>
      <c r="R114" s="18"/>
      <c r="S114" s="18"/>
      <c r="T114" s="18"/>
      <c r="U114" s="18"/>
      <c r="V114" s="18"/>
      <c r="W114" s="18"/>
      <c r="X114" s="18"/>
      <c r="Y114" s="18"/>
      <c r="Z114" s="22"/>
      <c r="AA114" s="22"/>
      <c r="AB114" s="22"/>
      <c r="AC114" s="22"/>
      <c r="AD114" s="22"/>
      <c r="AE114" s="22"/>
      <c r="AF114" s="22"/>
      <c r="AG114" s="22"/>
      <c r="AH114" s="22"/>
      <c r="AI114" s="22"/>
      <c r="AJ114" s="22"/>
      <c r="AK114" s="22"/>
      <c r="AL114" s="22"/>
      <c r="AM114" s="22"/>
      <c r="AN114" s="22"/>
      <c r="AO114" s="22"/>
      <c r="AP114" s="22"/>
    </row>
    <row r="115" spans="1:42" ht="12" customHeight="1">
      <c r="A115" s="98" t="str">
        <f t="array" ref="A115">IFERROR(INDEX('03.Muestra'!$B$8:$B$17,SMALL(IF("Página Web"='03.Muestra'!$D$8:$D$17,ROW('03.Muestra'!$B$8:$B$17)-MIN(ROW('03.Muestra'!$D$8:$D$17))+1,""),ROW()-106)),"")</f>
        <v/>
      </c>
      <c r="B115" s="129" t="str">
        <f t="array" ref="B115">IFERROR(INDEX('03.Muestra'!$C$8:$C$17,SMALL(IF("Página Web"='03.Muestra'!$D$8:$D$17,ROW('03.Muestra'!$C$8:$C$17)-MIN(ROW('03.Muestra'!$D$8:$D$17))+1,""),ROW()-106)),"")</f>
        <v/>
      </c>
      <c r="C115" s="129" t="str">
        <f t="array" ref="C115">IFERROR(INDEX('03.Muestra'!$F$8:$F$17,SMALL(IF("Página Web"='03.Muestra'!$D$8:$D$17,ROW('03.Muestra'!$F$8:$F$17)-MIN(ROW('03.Muestra'!$D$8:$D$17))+1,""),ROW()-106)),"")</f>
        <v/>
      </c>
      <c r="D115" s="103" t="str">
        <f t="shared" si="14"/>
        <v/>
      </c>
      <c r="E115" s="66" t="str">
        <f t="shared" si="15"/>
        <v/>
      </c>
      <c r="F115" s="18"/>
      <c r="G115" s="18"/>
      <c r="H115" s="18"/>
      <c r="I115" s="18"/>
      <c r="J115" s="18"/>
      <c r="K115" s="148"/>
      <c r="L115" s="18"/>
      <c r="M115" s="18"/>
      <c r="N115" s="18"/>
      <c r="O115" s="18"/>
      <c r="P115" s="18"/>
      <c r="Q115" s="18"/>
      <c r="R115" s="18"/>
      <c r="S115" s="18"/>
      <c r="T115" s="18"/>
      <c r="U115" s="18"/>
      <c r="V115" s="18"/>
      <c r="W115" s="18"/>
      <c r="X115" s="18"/>
      <c r="Y115" s="18"/>
      <c r="Z115" s="22"/>
      <c r="AA115" s="22"/>
      <c r="AB115" s="22"/>
      <c r="AC115" s="22"/>
      <c r="AD115" s="22"/>
      <c r="AE115" s="22"/>
      <c r="AF115" s="22"/>
      <c r="AG115" s="22"/>
      <c r="AH115" s="22"/>
      <c r="AI115" s="22"/>
      <c r="AJ115" s="22"/>
      <c r="AK115" s="22"/>
      <c r="AL115" s="22"/>
      <c r="AM115" s="22"/>
      <c r="AN115" s="22"/>
      <c r="AO115" s="22"/>
      <c r="AP115" s="22"/>
    </row>
    <row r="116" spans="1:42" ht="12" customHeight="1">
      <c r="A116" s="98" t="str">
        <f t="array" ref="A116">IFERROR(INDEX('03.Muestra'!$B$8:$B$17,SMALL(IF("Página Web"='03.Muestra'!$D$8:$D$17,ROW('03.Muestra'!$B$8:$B$17)-MIN(ROW('03.Muestra'!$D$8:$D$17))+1,""),ROW()-106)),"")</f>
        <v/>
      </c>
      <c r="B116" s="129" t="str">
        <f t="array" ref="B116">IFERROR(INDEX('03.Muestra'!$C$8:$C$17,SMALL(IF("Página Web"='03.Muestra'!$D$8:$D$17,ROW('03.Muestra'!$C$8:$C$17)-MIN(ROW('03.Muestra'!$D$8:$D$17))+1,""),ROW()-106)),"")</f>
        <v/>
      </c>
      <c r="C116" s="129" t="str">
        <f t="array" ref="C116">IFERROR(INDEX('03.Muestra'!$F$8:$F$17,SMALL(IF("Página Web"='03.Muestra'!$D$8:$D$17,ROW('03.Muestra'!$F$8:$F$17)-MIN(ROW('03.Muestra'!$D$8:$D$17))+1,""),ROW()-106)),"")</f>
        <v/>
      </c>
      <c r="D116" s="103" t="str">
        <f t="shared" si="14"/>
        <v/>
      </c>
      <c r="E116" s="66" t="str">
        <f t="shared" si="15"/>
        <v/>
      </c>
      <c r="F116" s="18"/>
      <c r="G116" s="18"/>
      <c r="H116" s="18"/>
      <c r="I116" s="18"/>
      <c r="J116" s="18"/>
      <c r="K116" s="148"/>
      <c r="L116" s="18"/>
      <c r="M116" s="18"/>
      <c r="N116" s="18"/>
      <c r="O116" s="18"/>
      <c r="P116" s="18"/>
      <c r="Q116" s="18"/>
      <c r="R116" s="18"/>
      <c r="S116" s="18"/>
      <c r="T116" s="18"/>
      <c r="U116" s="18"/>
      <c r="V116" s="18"/>
      <c r="W116" s="18"/>
      <c r="X116" s="18"/>
      <c r="Y116" s="18"/>
      <c r="Z116" s="22"/>
      <c r="AA116" s="22"/>
      <c r="AB116" s="22"/>
      <c r="AC116" s="22"/>
      <c r="AD116" s="22"/>
      <c r="AE116" s="22"/>
      <c r="AF116" s="22"/>
      <c r="AG116" s="22"/>
      <c r="AH116" s="22"/>
      <c r="AI116" s="22"/>
      <c r="AJ116" s="22"/>
      <c r="AK116" s="22"/>
      <c r="AL116" s="22"/>
      <c r="AM116" s="22"/>
      <c r="AN116" s="22"/>
      <c r="AO116" s="22"/>
      <c r="AP116" s="22"/>
    </row>
    <row r="117" spans="1:42" ht="12" customHeight="1">
      <c r="A117" s="63"/>
      <c r="B117" s="133"/>
      <c r="C117" s="133"/>
      <c r="D117" s="134"/>
      <c r="E117" s="66"/>
      <c r="F117" s="18"/>
      <c r="G117" s="18"/>
      <c r="H117" s="18"/>
      <c r="I117" s="18"/>
      <c r="J117" s="18"/>
      <c r="K117" s="148"/>
      <c r="L117" s="18"/>
      <c r="M117" s="18"/>
      <c r="N117" s="18"/>
      <c r="O117" s="18"/>
      <c r="P117" s="18"/>
      <c r="Q117" s="18"/>
      <c r="R117" s="18"/>
      <c r="S117" s="18"/>
      <c r="T117" s="18"/>
      <c r="U117" s="18"/>
      <c r="V117" s="18"/>
      <c r="W117" s="18"/>
      <c r="X117" s="18"/>
      <c r="Y117" s="18"/>
      <c r="Z117" s="22"/>
      <c r="AA117" s="22"/>
      <c r="AB117" s="22"/>
      <c r="AC117" s="22"/>
      <c r="AD117" s="22"/>
      <c r="AE117" s="22"/>
      <c r="AF117" s="22"/>
      <c r="AG117" s="22"/>
      <c r="AH117" s="22"/>
      <c r="AI117" s="22"/>
      <c r="AJ117" s="22"/>
      <c r="AK117" s="22"/>
      <c r="AL117" s="22"/>
      <c r="AM117" s="22"/>
      <c r="AN117" s="22"/>
      <c r="AO117" s="22"/>
      <c r="AP117" s="22"/>
    </row>
    <row r="118" spans="1:42" ht="12" customHeight="1">
      <c r="A118" s="63"/>
      <c r="B118" s="133"/>
      <c r="C118" s="133"/>
      <c r="D118" s="134"/>
      <c r="E118" s="66"/>
      <c r="F118" s="18"/>
      <c r="G118" s="18"/>
      <c r="H118" s="18"/>
      <c r="I118" s="18"/>
      <c r="J118" s="18"/>
      <c r="K118" s="148"/>
      <c r="L118" s="18"/>
      <c r="M118" s="18"/>
      <c r="N118" s="18"/>
      <c r="O118" s="18"/>
      <c r="P118" s="18"/>
      <c r="Q118" s="18"/>
      <c r="R118" s="18"/>
      <c r="S118" s="18"/>
      <c r="T118" s="18"/>
      <c r="U118" s="18"/>
      <c r="V118" s="18"/>
      <c r="W118" s="18"/>
      <c r="X118" s="18"/>
      <c r="Y118" s="18"/>
      <c r="Z118" s="22"/>
      <c r="AA118" s="22"/>
      <c r="AB118" s="22"/>
      <c r="AC118" s="22"/>
      <c r="AD118" s="22"/>
      <c r="AE118" s="22"/>
      <c r="AF118" s="22"/>
      <c r="AG118" s="22"/>
      <c r="AH118" s="22"/>
      <c r="AI118" s="22"/>
      <c r="AJ118" s="22"/>
      <c r="AK118" s="22"/>
      <c r="AL118" s="22"/>
      <c r="AM118" s="22"/>
      <c r="AN118" s="22"/>
      <c r="AO118" s="22"/>
      <c r="AP118" s="22"/>
    </row>
    <row r="119" spans="1:42" ht="12.75" customHeight="1">
      <c r="A119" s="111"/>
      <c r="B119" s="112"/>
      <c r="C119" s="111"/>
      <c r="D119" s="135"/>
      <c r="E119" s="113"/>
      <c r="F119" s="18"/>
      <c r="G119" s="18"/>
      <c r="H119" s="18"/>
      <c r="I119" s="18"/>
      <c r="J119" s="18"/>
      <c r="K119" s="148"/>
      <c r="L119" s="18"/>
      <c r="M119" s="18"/>
      <c r="N119" s="18"/>
      <c r="O119" s="18"/>
      <c r="P119" s="18"/>
      <c r="Q119" s="18"/>
      <c r="R119" s="18"/>
      <c r="S119" s="18"/>
      <c r="T119" s="18"/>
      <c r="U119" s="18"/>
      <c r="V119" s="18"/>
      <c r="W119" s="18"/>
      <c r="X119" s="18"/>
      <c r="Y119" s="18"/>
      <c r="Z119" s="22"/>
      <c r="AA119" s="22"/>
      <c r="AB119" s="22"/>
      <c r="AC119" s="22"/>
      <c r="AD119" s="22"/>
      <c r="AE119" s="22"/>
      <c r="AF119" s="22"/>
      <c r="AG119" s="22"/>
      <c r="AH119" s="22"/>
      <c r="AI119" s="22"/>
      <c r="AJ119" s="22"/>
      <c r="AK119" s="22"/>
      <c r="AL119" s="22"/>
      <c r="AM119" s="22"/>
      <c r="AN119" s="22"/>
      <c r="AO119" s="22"/>
      <c r="AP119" s="22"/>
    </row>
    <row r="120" spans="1:42" ht="12" customHeight="1">
      <c r="A120" s="109"/>
      <c r="B120" s="109"/>
      <c r="C120" s="109"/>
      <c r="D120" s="136"/>
      <c r="E120" s="109"/>
      <c r="F120" s="109"/>
      <c r="G120" s="18"/>
      <c r="H120" s="18"/>
      <c r="I120" s="18"/>
      <c r="J120" s="18"/>
      <c r="K120" s="148"/>
      <c r="L120" s="18"/>
      <c r="M120" s="18"/>
      <c r="N120" s="18"/>
      <c r="O120" s="18"/>
      <c r="P120" s="18"/>
      <c r="Q120" s="18"/>
      <c r="R120" s="18"/>
      <c r="S120" s="18"/>
      <c r="T120" s="18"/>
      <c r="U120" s="18"/>
      <c r="V120" s="18"/>
      <c r="W120" s="18"/>
      <c r="X120" s="18"/>
      <c r="Y120" s="18"/>
      <c r="Z120" s="22"/>
      <c r="AA120" s="22"/>
      <c r="AB120" s="22"/>
      <c r="AC120" s="22"/>
      <c r="AD120" s="22"/>
      <c r="AE120" s="22"/>
      <c r="AF120" s="22"/>
      <c r="AG120" s="22"/>
      <c r="AH120" s="22"/>
      <c r="AI120" s="22"/>
      <c r="AJ120" s="22"/>
      <c r="AK120" s="22"/>
      <c r="AL120" s="22"/>
      <c r="AM120" s="22"/>
      <c r="AN120" s="22"/>
      <c r="AO120" s="22"/>
      <c r="AP120" s="22"/>
    </row>
    <row r="121" spans="1:42" ht="12" customHeight="1">
      <c r="A121" s="22"/>
      <c r="B121" s="18"/>
      <c r="C121" s="18"/>
      <c r="D121" s="127"/>
      <c r="E121" s="66"/>
      <c r="F121" s="18"/>
      <c r="G121" s="18"/>
      <c r="H121" s="18"/>
      <c r="I121" s="18"/>
      <c r="J121" s="18"/>
      <c r="K121" s="148"/>
      <c r="L121" s="18"/>
      <c r="M121" s="18"/>
      <c r="N121" s="18"/>
      <c r="O121" s="18"/>
      <c r="P121" s="18"/>
      <c r="Q121" s="18"/>
      <c r="R121" s="18"/>
      <c r="S121" s="18"/>
      <c r="T121" s="18"/>
      <c r="U121" s="18"/>
      <c r="V121" s="18"/>
      <c r="W121" s="18"/>
      <c r="X121" s="18"/>
      <c r="Y121" s="18"/>
      <c r="Z121" s="22"/>
      <c r="AA121" s="22"/>
      <c r="AB121" s="22"/>
      <c r="AC121" s="22"/>
      <c r="AD121" s="22"/>
      <c r="AE121" s="22"/>
      <c r="AF121" s="22"/>
      <c r="AG121" s="22"/>
      <c r="AH121" s="22"/>
      <c r="AI121" s="22"/>
      <c r="AJ121" s="22"/>
      <c r="AK121" s="22"/>
      <c r="AL121" s="22"/>
      <c r="AM121" s="22"/>
      <c r="AN121" s="22"/>
      <c r="AO121" s="22"/>
      <c r="AP121" s="22"/>
    </row>
    <row r="122" spans="1:42" ht="12" customHeight="1">
      <c r="A122" s="22"/>
      <c r="B122" s="18"/>
      <c r="C122" s="18"/>
      <c r="D122" s="127"/>
      <c r="E122" s="100"/>
      <c r="F122" s="18"/>
      <c r="G122" s="18"/>
      <c r="H122" s="18"/>
      <c r="I122" s="18"/>
      <c r="J122" s="18"/>
      <c r="K122" s="148"/>
      <c r="L122" s="18"/>
      <c r="M122" s="18"/>
      <c r="N122" s="18"/>
      <c r="O122" s="18"/>
      <c r="P122" s="18"/>
      <c r="Q122" s="18"/>
      <c r="R122" s="18"/>
      <c r="S122" s="18"/>
      <c r="T122" s="18"/>
      <c r="U122" s="18"/>
      <c r="V122" s="18"/>
      <c r="W122" s="18"/>
      <c r="X122" s="18"/>
      <c r="Y122" s="18"/>
      <c r="Z122" s="22"/>
      <c r="AA122" s="22"/>
      <c r="AB122" s="22"/>
      <c r="AC122" s="22"/>
      <c r="AD122" s="22"/>
      <c r="AE122" s="22"/>
      <c r="AF122" s="22"/>
      <c r="AG122" s="22"/>
      <c r="AH122" s="22"/>
      <c r="AI122" s="22"/>
      <c r="AJ122" s="22"/>
      <c r="AK122" s="22"/>
      <c r="AL122" s="22"/>
      <c r="AM122" s="22"/>
      <c r="AN122" s="22"/>
      <c r="AO122" s="22"/>
      <c r="AP122" s="22"/>
    </row>
    <row r="123" spans="1:42" ht="29.25" customHeight="1">
      <c r="A123" s="94" t="s">
        <v>100</v>
      </c>
      <c r="B123" s="95" t="s">
        <v>86</v>
      </c>
      <c r="C123" s="96" t="s">
        <v>150</v>
      </c>
      <c r="D123" s="128" t="s">
        <v>106</v>
      </c>
      <c r="E123" s="114"/>
      <c r="F123" s="22"/>
      <c r="G123" s="22"/>
      <c r="H123" s="22"/>
      <c r="I123" s="22"/>
      <c r="J123" s="22"/>
      <c r="K123" s="148"/>
      <c r="L123" s="18"/>
      <c r="M123" s="18"/>
      <c r="N123" s="18"/>
      <c r="O123" s="18"/>
      <c r="P123" s="18"/>
      <c r="Q123" s="18"/>
      <c r="R123" s="18"/>
      <c r="S123" s="18"/>
      <c r="T123" s="18"/>
      <c r="U123" s="18"/>
      <c r="V123" s="18"/>
      <c r="W123" s="18"/>
      <c r="X123" s="18"/>
      <c r="Y123" s="18"/>
      <c r="Z123" s="22"/>
      <c r="AA123" s="22"/>
      <c r="AB123" s="22"/>
      <c r="AC123" s="22"/>
      <c r="AD123" s="22"/>
      <c r="AE123" s="22"/>
      <c r="AF123" s="22"/>
      <c r="AG123" s="22"/>
      <c r="AH123" s="22"/>
      <c r="AI123" s="22"/>
      <c r="AJ123" s="22"/>
      <c r="AK123" s="22"/>
      <c r="AL123" s="22"/>
      <c r="AM123" s="22"/>
      <c r="AN123" s="22"/>
      <c r="AO123" s="22"/>
      <c r="AP123" s="22"/>
    </row>
    <row r="124" spans="1:42" ht="12" customHeight="1">
      <c r="A124" s="98">
        <f t="array" ref="A124">IFERROR(INDEX('03.Muestra'!$B$8:$B$17,SMALL(IF("Página Web"='03.Muestra'!$D$8:$D$17,ROW('03.Muestra'!$B$8:$B$17)-MIN(ROW('03.Muestra'!$D$8:$D$17))+1,""),ROW()-123)),"")</f>
        <v>1</v>
      </c>
      <c r="B124" s="129" t="str">
        <f t="array" ref="B124">IFERROR(INDEX('03.Muestra'!$C$8:$C$17,SMALL(IF("Página Web"='03.Muestra'!$D$8:$D$17,ROW('03.Muestra'!$C$8:$C$17)-MIN(ROW('03.Muestra'!$D$8:$D$17))+1,""),ROW()-123)),"")</f>
        <v>Home</v>
      </c>
      <c r="C124" s="130" t="str">
        <f t="array" ref="C124">IFERROR(INDEX('03.Muestra'!$F$8:$F$17,SMALL(IF("Página Web"='03.Muestra'!$D$8:$D$17,ROW('03.Muestra'!$F$8:$F$17)-MIN(ROW('03.Muestra'!$D$8:$D$17))+1,""),ROW()-123)),"")</f>
        <v>https://pigmentoayd.com/</v>
      </c>
      <c r="D124" s="103" t="s">
        <v>87</v>
      </c>
      <c r="E124" s="66" t="str">
        <f t="shared" ref="E124:E133" si="16">IF(D124&lt;&gt;"",IF(AND(B124&lt;&gt;"",C124&lt;&gt;""),"","ERR"),"")</f>
        <v/>
      </c>
      <c r="F124" s="104" t="s">
        <v>89</v>
      </c>
      <c r="G124" s="89" t="s">
        <v>98</v>
      </c>
      <c r="H124" s="84" t="s">
        <v>93</v>
      </c>
      <c r="I124" s="105" t="s">
        <v>91</v>
      </c>
      <c r="J124" s="106" t="s">
        <v>87</v>
      </c>
      <c r="K124" s="131" t="s">
        <v>97</v>
      </c>
      <c r="L124" s="18"/>
      <c r="M124" s="18"/>
      <c r="N124" s="18"/>
      <c r="O124" s="18"/>
      <c r="P124" s="18"/>
      <c r="Q124" s="18"/>
      <c r="R124" s="18"/>
      <c r="S124" s="18"/>
      <c r="T124" s="18"/>
      <c r="U124" s="18"/>
      <c r="V124" s="18"/>
      <c r="W124" s="18"/>
      <c r="X124" s="18"/>
      <c r="Y124" s="18"/>
      <c r="Z124" s="22"/>
      <c r="AA124" s="22"/>
      <c r="AB124" s="22"/>
      <c r="AC124" s="22"/>
      <c r="AD124" s="22"/>
      <c r="AE124" s="22"/>
      <c r="AF124" s="22"/>
      <c r="AG124" s="22"/>
      <c r="AH124" s="22"/>
      <c r="AI124" s="22"/>
      <c r="AJ124" s="22"/>
      <c r="AK124" s="22"/>
      <c r="AL124" s="22"/>
      <c r="AM124" s="22"/>
      <c r="AN124" s="22"/>
      <c r="AO124" s="22"/>
      <c r="AP124" s="22"/>
    </row>
    <row r="125" spans="1:42" ht="12" customHeight="1">
      <c r="A125" s="98">
        <f t="array" ref="A125">IFERROR(INDEX('03.Muestra'!$B$8:$B$17,SMALL(IF("Página Web"='03.Muestra'!$D$8:$D$17,ROW('03.Muestra'!$B$8:$B$17)-MIN(ROW('03.Muestra'!$D$8:$D$17))+1,""),ROW()-123)),"")</f>
        <v>2</v>
      </c>
      <c r="B125" s="129" t="str">
        <f t="array" ref="B125">IFERROR(INDEX('03.Muestra'!$C$8:$C$17,SMALL(IF("Página Web"='03.Muestra'!$D$8:$D$17,ROW('03.Muestra'!$C$8:$C$17)-MIN(ROW('03.Muestra'!$D$8:$D$17))+1,""),ROW()-123)),"")</f>
        <v>Contacto</v>
      </c>
      <c r="C125" s="130" t="str">
        <f t="array" ref="C125">IFERROR(INDEX('03.Muestra'!$F$8:$F$17,SMALL(IF("Página Web"='03.Muestra'!$D$8:$D$17,ROW('03.Muestra'!$F$8:$F$17)-MIN(ROW('03.Muestra'!$D$8:$D$17))+1,""),ROW()-123)),"")</f>
        <v>https://pigmentoayd.com/contacto</v>
      </c>
      <c r="D125" s="103" t="s">
        <v>87</v>
      </c>
      <c r="E125" s="66" t="str">
        <f t="shared" si="16"/>
        <v/>
      </c>
      <c r="F125" s="107">
        <f ca="1">COUNTIF($D124:INDIRECT("$D" &amp;  SUM(ROW()-1,'03.Muestra'!$D$20)-1),F124)</f>
        <v>0</v>
      </c>
      <c r="G125" s="107">
        <f ca="1">COUNTIF($D124:INDIRECT("$D" &amp;  SUM(ROW()-1,'03.Muestra'!$D$20)-1),G124)</f>
        <v>0</v>
      </c>
      <c r="H125" s="107">
        <f ca="1">COUNTIF($D124:INDIRECT("$D" &amp;  SUM(ROW()-1,'03.Muestra'!$D$20)-1),H124)</f>
        <v>0</v>
      </c>
      <c r="I125" s="107">
        <f ca="1">COUNTIF($D124:INDIRECT("$D" &amp;  SUM(ROW()-1,'03.Muestra'!$D$20)-1),I124)</f>
        <v>0</v>
      </c>
      <c r="J125" s="107">
        <f ca="1">COUNTIF($D124:INDIRECT("$D" &amp;  SUM(ROW()-1,'03.Muestra'!$D$20)-1),J124)</f>
        <v>3</v>
      </c>
      <c r="K125" s="132">
        <f ca="1">IF(COUNTIF('03.Muestra'!$D$8:$D$17,"Página Web")=0,0,COUNTBLANK($D124:INDIRECT("$D" &amp;  SUM(ROW()-1,COUNTIF('03.Muestra'!$D$8:$D$17,"Página Web"))-1)))</f>
        <v>0</v>
      </c>
      <c r="L125" s="18"/>
      <c r="M125" s="18"/>
      <c r="N125" s="18"/>
      <c r="O125" s="18"/>
      <c r="P125" s="18"/>
      <c r="Q125" s="18"/>
      <c r="R125" s="18"/>
      <c r="S125" s="18"/>
      <c r="T125" s="18"/>
      <c r="U125" s="18"/>
      <c r="V125" s="18"/>
      <c r="W125" s="18"/>
      <c r="X125" s="18"/>
      <c r="Y125" s="18"/>
      <c r="Z125" s="22"/>
      <c r="AA125" s="22"/>
      <c r="AB125" s="22"/>
      <c r="AC125" s="22"/>
      <c r="AD125" s="22"/>
      <c r="AE125" s="22"/>
      <c r="AF125" s="22"/>
      <c r="AG125" s="22"/>
      <c r="AH125" s="22"/>
      <c r="AI125" s="22"/>
      <c r="AJ125" s="22"/>
      <c r="AK125" s="22"/>
      <c r="AL125" s="22"/>
      <c r="AM125" s="22"/>
      <c r="AN125" s="22"/>
      <c r="AO125" s="22"/>
      <c r="AP125" s="22"/>
    </row>
    <row r="126" spans="1:42" ht="12" customHeight="1">
      <c r="A126" s="98">
        <f t="array" ref="A126">IFERROR(INDEX('03.Muestra'!$B$8:$B$17,SMALL(IF("Página Web"='03.Muestra'!$D$8:$D$17,ROW('03.Muestra'!$B$8:$B$17)-MIN(ROW('03.Muestra'!$D$8:$D$17))+1,""),ROW()-123)),"")</f>
        <v>3</v>
      </c>
      <c r="B126" s="129" t="str">
        <f t="array" ref="B126">IFERROR(INDEX('03.Muestra'!$C$8:$C$17,SMALL(IF("Página Web"='03.Muestra'!$D$8:$D$17,ROW('03.Muestra'!$C$8:$C$17)-MIN(ROW('03.Muestra'!$D$8:$D$17))+1,""),ROW()-123)),"")</f>
        <v>Servicios</v>
      </c>
      <c r="C126" s="130" t="str">
        <f t="array" ref="C126">IFERROR(INDEX('03.Muestra'!$F$8:$F$17,SMALL(IF("Página Web"='03.Muestra'!$D$8:$D$17,ROW('03.Muestra'!$F$8:$F$17)-MIN(ROW('03.Muestra'!$D$8:$D$17))+1,""),ROW()-123)),"")</f>
        <v>https://pigmentoayd.com/servicios</v>
      </c>
      <c r="D126" s="103" t="s">
        <v>87</v>
      </c>
      <c r="E126" s="66" t="str">
        <f t="shared" si="16"/>
        <v/>
      </c>
      <c r="F126" s="22"/>
      <c r="G126" s="18"/>
      <c r="H126" s="18"/>
      <c r="I126" s="18"/>
      <c r="J126" s="18"/>
      <c r="K126" s="148"/>
      <c r="L126" s="18"/>
      <c r="M126" s="18"/>
      <c r="N126" s="18"/>
      <c r="O126" s="18"/>
      <c r="P126" s="18"/>
      <c r="Q126" s="18"/>
      <c r="R126" s="18"/>
      <c r="S126" s="18"/>
      <c r="T126" s="18"/>
      <c r="U126" s="18"/>
      <c r="V126" s="18"/>
      <c r="W126" s="18"/>
      <c r="X126" s="18"/>
      <c r="Y126" s="18"/>
      <c r="Z126" s="22"/>
      <c r="AA126" s="22"/>
      <c r="AB126" s="22"/>
      <c r="AC126" s="22"/>
      <c r="AD126" s="22"/>
      <c r="AE126" s="22"/>
      <c r="AF126" s="22"/>
      <c r="AG126" s="22"/>
      <c r="AH126" s="22"/>
      <c r="AI126" s="22"/>
      <c r="AJ126" s="22"/>
      <c r="AK126" s="22"/>
      <c r="AL126" s="22"/>
      <c r="AM126" s="22"/>
      <c r="AN126" s="22"/>
      <c r="AO126" s="22"/>
      <c r="AP126" s="22"/>
    </row>
    <row r="127" spans="1:42" ht="12" customHeight="1">
      <c r="A127" s="98" t="str">
        <f t="array" ref="A127">IFERROR(INDEX('03.Muestra'!$B$8:$B$17,SMALL(IF("Página Web"='03.Muestra'!$D$8:$D$17,ROW('03.Muestra'!$B$8:$B$17)-MIN(ROW('03.Muestra'!$D$8:$D$17))+1,""),ROW()-123)),"")</f>
        <v/>
      </c>
      <c r="B127" s="129" t="str">
        <f t="array" ref="B127">IFERROR(INDEX('03.Muestra'!$C$8:$C$17,SMALL(IF("Página Web"='03.Muestra'!$D$8:$D$17,ROW('03.Muestra'!$C$8:$C$17)-MIN(ROW('03.Muestra'!$D$8:$D$17))+1,""),ROW()-123)),"")</f>
        <v/>
      </c>
      <c r="C127" s="129" t="str">
        <f t="array" ref="C127">IFERROR(INDEX('03.Muestra'!$F$8:$F$17,SMALL(IF("Página Web"='03.Muestra'!$D$8:$D$17,ROW('03.Muestra'!$F$8:$F$17)-MIN(ROW('03.Muestra'!$D$8:$D$17))+1,""),ROW()-123)),"")</f>
        <v/>
      </c>
      <c r="D127" s="103" t="str">
        <f t="shared" ref="D127:D133" si="17">IF(C127="","",$D$18)</f>
        <v/>
      </c>
      <c r="E127" s="66" t="str">
        <f t="shared" si="16"/>
        <v/>
      </c>
      <c r="F127" s="22"/>
      <c r="G127" s="18"/>
      <c r="H127" s="18"/>
      <c r="I127" s="18"/>
      <c r="J127" s="18"/>
      <c r="K127" s="148"/>
      <c r="L127" s="18"/>
      <c r="M127" s="18"/>
      <c r="N127" s="18"/>
      <c r="O127" s="18"/>
      <c r="P127" s="18"/>
      <c r="Q127" s="18"/>
      <c r="R127" s="18"/>
      <c r="S127" s="18"/>
      <c r="T127" s="18"/>
      <c r="U127" s="18"/>
      <c r="V127" s="18"/>
      <c r="W127" s="18"/>
      <c r="X127" s="18"/>
      <c r="Y127" s="18"/>
      <c r="Z127" s="22"/>
      <c r="AA127" s="22"/>
      <c r="AB127" s="22"/>
      <c r="AC127" s="22"/>
      <c r="AD127" s="22"/>
      <c r="AE127" s="22"/>
      <c r="AF127" s="22"/>
      <c r="AG127" s="22"/>
      <c r="AH127" s="22"/>
      <c r="AI127" s="22"/>
      <c r="AJ127" s="22"/>
      <c r="AK127" s="22"/>
      <c r="AL127" s="22"/>
      <c r="AM127" s="22"/>
      <c r="AN127" s="22"/>
      <c r="AO127" s="22"/>
      <c r="AP127" s="22"/>
    </row>
    <row r="128" spans="1:42" ht="12" customHeight="1">
      <c r="A128" s="98" t="str">
        <f t="array" ref="A128">IFERROR(INDEX('03.Muestra'!$B$8:$B$17,SMALL(IF("Página Web"='03.Muestra'!$D$8:$D$17,ROW('03.Muestra'!$B$8:$B$17)-MIN(ROW('03.Muestra'!$D$8:$D$17))+1,""),ROW()-123)),"")</f>
        <v/>
      </c>
      <c r="B128" s="129" t="str">
        <f t="array" ref="B128">IFERROR(INDEX('03.Muestra'!$C$8:$C$17,SMALL(IF("Página Web"='03.Muestra'!$D$8:$D$17,ROW('03.Muestra'!$C$8:$C$17)-MIN(ROW('03.Muestra'!$D$8:$D$17))+1,""),ROW()-123)),"")</f>
        <v/>
      </c>
      <c r="C128" s="129" t="str">
        <f t="array" ref="C128">IFERROR(INDEX('03.Muestra'!$F$8:$F$17,SMALL(IF("Página Web"='03.Muestra'!$D$8:$D$17,ROW('03.Muestra'!$F$8:$F$17)-MIN(ROW('03.Muestra'!$D$8:$D$17))+1,""),ROW()-123)),"")</f>
        <v/>
      </c>
      <c r="D128" s="103" t="str">
        <f t="shared" si="17"/>
        <v/>
      </c>
      <c r="E128" s="66" t="str">
        <f t="shared" si="16"/>
        <v/>
      </c>
      <c r="F128" s="22"/>
      <c r="G128" s="18"/>
      <c r="H128" s="18"/>
      <c r="I128" s="18"/>
      <c r="J128" s="18"/>
      <c r="K128" s="148"/>
      <c r="L128" s="18"/>
      <c r="M128" s="18"/>
      <c r="N128" s="18"/>
      <c r="O128" s="18"/>
      <c r="P128" s="18"/>
      <c r="Q128" s="18"/>
      <c r="R128" s="18"/>
      <c r="S128" s="18"/>
      <c r="T128" s="18"/>
      <c r="U128" s="18"/>
      <c r="V128" s="18"/>
      <c r="W128" s="18"/>
      <c r="X128" s="18"/>
      <c r="Y128" s="18"/>
      <c r="Z128" s="22"/>
      <c r="AA128" s="22"/>
      <c r="AB128" s="22"/>
      <c r="AC128" s="22"/>
      <c r="AD128" s="22"/>
      <c r="AE128" s="22"/>
      <c r="AF128" s="22"/>
      <c r="AG128" s="22"/>
      <c r="AH128" s="22"/>
      <c r="AI128" s="22"/>
      <c r="AJ128" s="22"/>
      <c r="AK128" s="22"/>
      <c r="AL128" s="22"/>
      <c r="AM128" s="22"/>
      <c r="AN128" s="22"/>
      <c r="AO128" s="22"/>
      <c r="AP128" s="22"/>
    </row>
    <row r="129" spans="1:42" ht="12" customHeight="1">
      <c r="A129" s="98" t="str">
        <f t="array" ref="A129">IFERROR(INDEX('03.Muestra'!$B$8:$B$17,SMALL(IF("Página Web"='03.Muestra'!$D$8:$D$17,ROW('03.Muestra'!$B$8:$B$17)-MIN(ROW('03.Muestra'!$D$8:$D$17))+1,""),ROW()-123)),"")</f>
        <v/>
      </c>
      <c r="B129" s="129" t="str">
        <f t="array" ref="B129">IFERROR(INDEX('03.Muestra'!$C$8:$C$17,SMALL(IF("Página Web"='03.Muestra'!$D$8:$D$17,ROW('03.Muestra'!$C$8:$C$17)-MIN(ROW('03.Muestra'!$D$8:$D$17))+1,""),ROW()-123)),"")</f>
        <v/>
      </c>
      <c r="C129" s="129" t="str">
        <f t="array" ref="C129">IFERROR(INDEX('03.Muestra'!$F$8:$F$17,SMALL(IF("Página Web"='03.Muestra'!$D$8:$D$17,ROW('03.Muestra'!$F$8:$F$17)-MIN(ROW('03.Muestra'!$D$8:$D$17))+1,""),ROW()-123)),"")</f>
        <v/>
      </c>
      <c r="D129" s="103" t="str">
        <f t="shared" si="17"/>
        <v/>
      </c>
      <c r="E129" s="66" t="str">
        <f t="shared" si="16"/>
        <v/>
      </c>
      <c r="F129" s="22"/>
      <c r="G129" s="18"/>
      <c r="H129" s="18"/>
      <c r="I129" s="18"/>
      <c r="J129" s="18"/>
      <c r="K129" s="148"/>
      <c r="L129" s="18"/>
      <c r="M129" s="18"/>
      <c r="N129" s="18"/>
      <c r="O129" s="18"/>
      <c r="P129" s="18"/>
      <c r="Q129" s="18"/>
      <c r="R129" s="18"/>
      <c r="S129" s="18"/>
      <c r="T129" s="18"/>
      <c r="U129" s="18"/>
      <c r="V129" s="18"/>
      <c r="W129" s="18"/>
      <c r="X129" s="18"/>
      <c r="Y129" s="18"/>
      <c r="Z129" s="22"/>
      <c r="AA129" s="22"/>
      <c r="AB129" s="22"/>
      <c r="AC129" s="22"/>
      <c r="AD129" s="22"/>
      <c r="AE129" s="22"/>
      <c r="AF129" s="22"/>
      <c r="AG129" s="22"/>
      <c r="AH129" s="22"/>
      <c r="AI129" s="22"/>
      <c r="AJ129" s="22"/>
      <c r="AK129" s="22"/>
      <c r="AL129" s="22"/>
      <c r="AM129" s="22"/>
      <c r="AN129" s="22"/>
      <c r="AO129" s="22"/>
      <c r="AP129" s="22"/>
    </row>
    <row r="130" spans="1:42" ht="12" customHeight="1">
      <c r="A130" s="98" t="str">
        <f t="array" ref="A130">IFERROR(INDEX('03.Muestra'!$B$8:$B$17,SMALL(IF("Página Web"='03.Muestra'!$D$8:$D$17,ROW('03.Muestra'!$B$8:$B$17)-MIN(ROW('03.Muestra'!$D$8:$D$17))+1,""),ROW()-123)),"")</f>
        <v/>
      </c>
      <c r="B130" s="129" t="str">
        <f t="array" ref="B130">IFERROR(INDEX('03.Muestra'!$C$8:$C$17,SMALL(IF("Página Web"='03.Muestra'!$D$8:$D$17,ROW('03.Muestra'!$C$8:$C$17)-MIN(ROW('03.Muestra'!$D$8:$D$17))+1,""),ROW()-123)),"")</f>
        <v/>
      </c>
      <c r="C130" s="129" t="str">
        <f t="array" ref="C130">IFERROR(INDEX('03.Muestra'!$F$8:$F$17,SMALL(IF("Página Web"='03.Muestra'!$D$8:$D$17,ROW('03.Muestra'!$F$8:$F$17)-MIN(ROW('03.Muestra'!$D$8:$D$17))+1,""),ROW()-123)),"")</f>
        <v/>
      </c>
      <c r="D130" s="103" t="str">
        <f t="shared" si="17"/>
        <v/>
      </c>
      <c r="E130" s="66" t="str">
        <f t="shared" si="16"/>
        <v/>
      </c>
      <c r="F130" s="18"/>
      <c r="G130" s="18"/>
      <c r="H130" s="18"/>
      <c r="I130" s="18"/>
      <c r="J130" s="18"/>
      <c r="K130" s="148"/>
      <c r="L130" s="18"/>
      <c r="M130" s="18"/>
      <c r="N130" s="18"/>
      <c r="O130" s="18"/>
      <c r="P130" s="18"/>
      <c r="Q130" s="18"/>
      <c r="R130" s="18"/>
      <c r="S130" s="18"/>
      <c r="T130" s="18"/>
      <c r="U130" s="18"/>
      <c r="V130" s="18"/>
      <c r="W130" s="18"/>
      <c r="X130" s="18"/>
      <c r="Y130" s="18"/>
      <c r="Z130" s="22"/>
      <c r="AA130" s="22"/>
      <c r="AB130" s="22"/>
      <c r="AC130" s="22"/>
      <c r="AD130" s="22"/>
      <c r="AE130" s="22"/>
      <c r="AF130" s="22"/>
      <c r="AG130" s="22"/>
      <c r="AH130" s="22"/>
      <c r="AI130" s="22"/>
      <c r="AJ130" s="22"/>
      <c r="AK130" s="22"/>
      <c r="AL130" s="22"/>
      <c r="AM130" s="22"/>
      <c r="AN130" s="22"/>
      <c r="AO130" s="22"/>
      <c r="AP130" s="22"/>
    </row>
    <row r="131" spans="1:42" ht="12" customHeight="1">
      <c r="A131" s="98" t="str">
        <f t="array" ref="A131">IFERROR(INDEX('03.Muestra'!$B$8:$B$17,SMALL(IF("Página Web"='03.Muestra'!$D$8:$D$17,ROW('03.Muestra'!$B$8:$B$17)-MIN(ROW('03.Muestra'!$D$8:$D$17))+1,""),ROW()-123)),"")</f>
        <v/>
      </c>
      <c r="B131" s="129" t="str">
        <f t="array" ref="B131">IFERROR(INDEX('03.Muestra'!$C$8:$C$17,SMALL(IF("Página Web"='03.Muestra'!$D$8:$D$17,ROW('03.Muestra'!$C$8:$C$17)-MIN(ROW('03.Muestra'!$D$8:$D$17))+1,""),ROW()-123)),"")</f>
        <v/>
      </c>
      <c r="C131" s="129" t="str">
        <f t="array" ref="C131">IFERROR(INDEX('03.Muestra'!$F$8:$F$17,SMALL(IF("Página Web"='03.Muestra'!$D$8:$D$17,ROW('03.Muestra'!$F$8:$F$17)-MIN(ROW('03.Muestra'!$D$8:$D$17))+1,""),ROW()-123)),"")</f>
        <v/>
      </c>
      <c r="D131" s="103" t="str">
        <f t="shared" si="17"/>
        <v/>
      </c>
      <c r="E131" s="66" t="str">
        <f t="shared" si="16"/>
        <v/>
      </c>
      <c r="F131" s="18"/>
      <c r="G131" s="18"/>
      <c r="H131" s="18"/>
      <c r="I131" s="18"/>
      <c r="J131" s="18"/>
      <c r="K131" s="148"/>
      <c r="L131" s="18"/>
      <c r="M131" s="18"/>
      <c r="N131" s="18"/>
      <c r="O131" s="18"/>
      <c r="P131" s="18"/>
      <c r="Q131" s="18"/>
      <c r="R131" s="18"/>
      <c r="S131" s="18"/>
      <c r="T131" s="18"/>
      <c r="U131" s="18"/>
      <c r="V131" s="18"/>
      <c r="W131" s="18"/>
      <c r="X131" s="18"/>
      <c r="Y131" s="18"/>
      <c r="Z131" s="22"/>
      <c r="AA131" s="22"/>
      <c r="AB131" s="22"/>
      <c r="AC131" s="22"/>
      <c r="AD131" s="22"/>
      <c r="AE131" s="22"/>
      <c r="AF131" s="22"/>
      <c r="AG131" s="22"/>
      <c r="AH131" s="22"/>
      <c r="AI131" s="22"/>
      <c r="AJ131" s="22"/>
      <c r="AK131" s="22"/>
      <c r="AL131" s="22"/>
      <c r="AM131" s="22"/>
      <c r="AN131" s="22"/>
      <c r="AO131" s="22"/>
      <c r="AP131" s="22"/>
    </row>
    <row r="132" spans="1:42" ht="12" customHeight="1">
      <c r="A132" s="98" t="str">
        <f t="array" ref="A132">IFERROR(INDEX('03.Muestra'!$B$8:$B$17,SMALL(IF("Página Web"='03.Muestra'!$D$8:$D$17,ROW('03.Muestra'!$B$8:$B$17)-MIN(ROW('03.Muestra'!$D$8:$D$17))+1,""),ROW()-123)),"")</f>
        <v/>
      </c>
      <c r="B132" s="129" t="str">
        <f t="array" ref="B132">IFERROR(INDEX('03.Muestra'!$C$8:$C$17,SMALL(IF("Página Web"='03.Muestra'!$D$8:$D$17,ROW('03.Muestra'!$C$8:$C$17)-MIN(ROW('03.Muestra'!$D$8:$D$17))+1,""),ROW()-123)),"")</f>
        <v/>
      </c>
      <c r="C132" s="129" t="str">
        <f t="array" ref="C132">IFERROR(INDEX('03.Muestra'!$F$8:$F$17,SMALL(IF("Página Web"='03.Muestra'!$D$8:$D$17,ROW('03.Muestra'!$F$8:$F$17)-MIN(ROW('03.Muestra'!$D$8:$D$17))+1,""),ROW()-123)),"")</f>
        <v/>
      </c>
      <c r="D132" s="103" t="str">
        <f t="shared" si="17"/>
        <v/>
      </c>
      <c r="E132" s="66" t="str">
        <f t="shared" si="16"/>
        <v/>
      </c>
      <c r="F132" s="18"/>
      <c r="G132" s="18"/>
      <c r="H132" s="18"/>
      <c r="I132" s="18"/>
      <c r="J132" s="18"/>
      <c r="K132" s="148"/>
      <c r="L132" s="18"/>
      <c r="M132" s="18"/>
      <c r="N132" s="18"/>
      <c r="O132" s="18"/>
      <c r="P132" s="18"/>
      <c r="Q132" s="18"/>
      <c r="R132" s="18"/>
      <c r="S132" s="18"/>
      <c r="T132" s="18"/>
      <c r="U132" s="18"/>
      <c r="V132" s="18"/>
      <c r="W132" s="18"/>
      <c r="X132" s="18"/>
      <c r="Y132" s="18"/>
      <c r="Z132" s="22"/>
      <c r="AA132" s="22"/>
      <c r="AB132" s="22"/>
      <c r="AC132" s="22"/>
      <c r="AD132" s="22"/>
      <c r="AE132" s="22"/>
      <c r="AF132" s="22"/>
      <c r="AG132" s="22"/>
      <c r="AH132" s="22"/>
      <c r="AI132" s="22"/>
      <c r="AJ132" s="22"/>
      <c r="AK132" s="22"/>
      <c r="AL132" s="22"/>
      <c r="AM132" s="22"/>
      <c r="AN132" s="22"/>
      <c r="AO132" s="22"/>
      <c r="AP132" s="22"/>
    </row>
    <row r="133" spans="1:42" ht="12" customHeight="1">
      <c r="A133" s="98" t="str">
        <f t="array" ref="A133">IFERROR(INDEX('03.Muestra'!$B$8:$B$17,SMALL(IF("Página Web"='03.Muestra'!$D$8:$D$17,ROW('03.Muestra'!$B$8:$B$17)-MIN(ROW('03.Muestra'!$D$8:$D$17))+1,""),ROW()-123)),"")</f>
        <v/>
      </c>
      <c r="B133" s="129" t="str">
        <f t="array" ref="B133">IFERROR(INDEX('03.Muestra'!$C$8:$C$17,SMALL(IF("Página Web"='03.Muestra'!$D$8:$D$17,ROW('03.Muestra'!$C$8:$C$17)-MIN(ROW('03.Muestra'!$D$8:$D$17))+1,""),ROW()-123)),"")</f>
        <v/>
      </c>
      <c r="C133" s="129" t="str">
        <f t="array" ref="C133">IFERROR(INDEX('03.Muestra'!$F$8:$F$17,SMALL(IF("Página Web"='03.Muestra'!$D$8:$D$17,ROW('03.Muestra'!$F$8:$F$17)-MIN(ROW('03.Muestra'!$D$8:$D$17))+1,""),ROW()-123)),"")</f>
        <v/>
      </c>
      <c r="D133" s="103" t="str">
        <f t="shared" si="17"/>
        <v/>
      </c>
      <c r="E133" s="66" t="str">
        <f t="shared" si="16"/>
        <v/>
      </c>
      <c r="F133" s="18"/>
      <c r="G133" s="18"/>
      <c r="H133" s="18"/>
      <c r="I133" s="18"/>
      <c r="J133" s="18"/>
      <c r="K133" s="148"/>
      <c r="L133" s="18"/>
      <c r="M133" s="18"/>
      <c r="N133" s="18"/>
      <c r="O133" s="18"/>
      <c r="P133" s="18"/>
      <c r="Q133" s="18"/>
      <c r="R133" s="18"/>
      <c r="S133" s="18"/>
      <c r="T133" s="18"/>
      <c r="U133" s="18"/>
      <c r="V133" s="18"/>
      <c r="W133" s="18"/>
      <c r="X133" s="18"/>
      <c r="Y133" s="18"/>
      <c r="Z133" s="22"/>
      <c r="AA133" s="22"/>
      <c r="AB133" s="22"/>
      <c r="AC133" s="22"/>
      <c r="AD133" s="22"/>
      <c r="AE133" s="22"/>
      <c r="AF133" s="22"/>
      <c r="AG133" s="22"/>
      <c r="AH133" s="22"/>
      <c r="AI133" s="22"/>
      <c r="AJ133" s="22"/>
      <c r="AK133" s="22"/>
      <c r="AL133" s="22"/>
      <c r="AM133" s="22"/>
      <c r="AN133" s="22"/>
      <c r="AO133" s="22"/>
      <c r="AP133" s="22"/>
    </row>
    <row r="134" spans="1:42" ht="12" customHeight="1">
      <c r="A134" s="63"/>
      <c r="B134" s="133"/>
      <c r="C134" s="133"/>
      <c r="D134" s="134"/>
      <c r="E134" s="66"/>
      <c r="F134" s="18"/>
      <c r="G134" s="18"/>
      <c r="H134" s="18"/>
      <c r="I134" s="18"/>
      <c r="J134" s="18"/>
      <c r="K134" s="148"/>
      <c r="L134" s="18"/>
      <c r="M134" s="18"/>
      <c r="N134" s="18"/>
      <c r="O134" s="18"/>
      <c r="P134" s="18"/>
      <c r="Q134" s="18"/>
      <c r="R134" s="18"/>
      <c r="S134" s="18"/>
      <c r="T134" s="18"/>
      <c r="U134" s="18"/>
      <c r="V134" s="18"/>
      <c r="W134" s="18"/>
      <c r="X134" s="18"/>
      <c r="Y134" s="18"/>
      <c r="Z134" s="22"/>
      <c r="AA134" s="22"/>
      <c r="AB134" s="22"/>
      <c r="AC134" s="22"/>
      <c r="AD134" s="22"/>
      <c r="AE134" s="22"/>
      <c r="AF134" s="22"/>
      <c r="AG134" s="22"/>
      <c r="AH134" s="22"/>
      <c r="AI134" s="22"/>
      <c r="AJ134" s="22"/>
      <c r="AK134" s="22"/>
      <c r="AL134" s="22"/>
      <c r="AM134" s="22"/>
      <c r="AN134" s="22"/>
      <c r="AO134" s="22"/>
      <c r="AP134" s="22"/>
    </row>
    <row r="135" spans="1:42" ht="12" customHeight="1">
      <c r="A135" s="63"/>
      <c r="B135" s="133"/>
      <c r="C135" s="133"/>
      <c r="D135" s="134"/>
      <c r="E135" s="66"/>
      <c r="F135" s="18"/>
      <c r="G135" s="18"/>
      <c r="H135" s="18"/>
      <c r="I135" s="18"/>
      <c r="J135" s="18"/>
      <c r="K135" s="148"/>
      <c r="L135" s="18"/>
      <c r="M135" s="18"/>
      <c r="N135" s="18"/>
      <c r="O135" s="18"/>
      <c r="P135" s="18"/>
      <c r="Q135" s="18"/>
      <c r="R135" s="18"/>
      <c r="S135" s="18"/>
      <c r="T135" s="18"/>
      <c r="U135" s="18"/>
      <c r="V135" s="18"/>
      <c r="W135" s="18"/>
      <c r="X135" s="18"/>
      <c r="Y135" s="18"/>
      <c r="Z135" s="22"/>
      <c r="AA135" s="22"/>
      <c r="AB135" s="22"/>
      <c r="AC135" s="22"/>
      <c r="AD135" s="22"/>
      <c r="AE135" s="22"/>
      <c r="AF135" s="22"/>
      <c r="AG135" s="22"/>
      <c r="AH135" s="22"/>
      <c r="AI135" s="22"/>
      <c r="AJ135" s="22"/>
      <c r="AK135" s="22"/>
      <c r="AL135" s="22"/>
      <c r="AM135" s="22"/>
      <c r="AN135" s="22"/>
      <c r="AO135" s="22"/>
      <c r="AP135" s="22"/>
    </row>
    <row r="136" spans="1:42" ht="12.75" customHeight="1">
      <c r="A136" s="111"/>
      <c r="B136" s="112"/>
      <c r="C136" s="111"/>
      <c r="D136" s="135"/>
      <c r="E136" s="113"/>
      <c r="F136" s="18"/>
      <c r="G136" s="18"/>
      <c r="H136" s="18"/>
      <c r="I136" s="18"/>
      <c r="J136" s="18"/>
      <c r="K136" s="148"/>
      <c r="L136" s="18"/>
      <c r="M136" s="18"/>
      <c r="N136" s="18"/>
      <c r="O136" s="18"/>
      <c r="P136" s="18"/>
      <c r="Q136" s="18"/>
      <c r="R136" s="18"/>
      <c r="S136" s="18"/>
      <c r="T136" s="18"/>
      <c r="U136" s="18"/>
      <c r="V136" s="18"/>
      <c r="W136" s="18"/>
      <c r="X136" s="18"/>
      <c r="Y136" s="18"/>
      <c r="Z136" s="22"/>
      <c r="AA136" s="22"/>
      <c r="AB136" s="22"/>
      <c r="AC136" s="22"/>
      <c r="AD136" s="22"/>
      <c r="AE136" s="22"/>
      <c r="AF136" s="22"/>
      <c r="AG136" s="22"/>
      <c r="AH136" s="22"/>
      <c r="AI136" s="22"/>
      <c r="AJ136" s="22"/>
      <c r="AK136" s="22"/>
      <c r="AL136" s="22"/>
      <c r="AM136" s="22"/>
      <c r="AN136" s="22"/>
      <c r="AO136" s="22"/>
      <c r="AP136" s="22"/>
    </row>
    <row r="137" spans="1:42" ht="12" customHeight="1">
      <c r="A137" s="109"/>
      <c r="B137" s="109"/>
      <c r="C137" s="109"/>
      <c r="D137" s="136"/>
      <c r="E137" s="109"/>
      <c r="F137" s="109"/>
      <c r="G137" s="18"/>
      <c r="H137" s="18"/>
      <c r="I137" s="18"/>
      <c r="J137" s="18"/>
      <c r="K137" s="148"/>
      <c r="L137" s="18"/>
      <c r="M137" s="18"/>
      <c r="N137" s="18"/>
      <c r="O137" s="18"/>
      <c r="P137" s="18"/>
      <c r="Q137" s="18"/>
      <c r="R137" s="18"/>
      <c r="S137" s="18"/>
      <c r="T137" s="18"/>
      <c r="U137" s="18"/>
      <c r="V137" s="18"/>
      <c r="W137" s="18"/>
      <c r="X137" s="18"/>
      <c r="Y137" s="18"/>
      <c r="Z137" s="22"/>
      <c r="AA137" s="22"/>
      <c r="AB137" s="22"/>
      <c r="AC137" s="22"/>
      <c r="AD137" s="22"/>
      <c r="AE137" s="22"/>
      <c r="AF137" s="22"/>
      <c r="AG137" s="22"/>
      <c r="AH137" s="22"/>
      <c r="AI137" s="22"/>
      <c r="AJ137" s="22"/>
      <c r="AK137" s="22"/>
      <c r="AL137" s="22"/>
      <c r="AM137" s="22"/>
      <c r="AN137" s="22"/>
      <c r="AO137" s="22"/>
      <c r="AP137" s="22"/>
    </row>
    <row r="138" spans="1:42" ht="12" customHeight="1">
      <c r="A138" s="22"/>
      <c r="B138" s="18"/>
      <c r="C138" s="18"/>
      <c r="D138" s="127"/>
      <c r="E138" s="66"/>
      <c r="F138" s="18"/>
      <c r="G138" s="18"/>
      <c r="H138" s="18"/>
      <c r="I138" s="18"/>
      <c r="J138" s="18"/>
      <c r="K138" s="148"/>
      <c r="L138" s="18"/>
      <c r="M138" s="18"/>
      <c r="N138" s="18"/>
      <c r="O138" s="18"/>
      <c r="P138" s="18"/>
      <c r="Q138" s="18"/>
      <c r="R138" s="18"/>
      <c r="S138" s="18"/>
      <c r="T138" s="18"/>
      <c r="U138" s="18"/>
      <c r="V138" s="18"/>
      <c r="W138" s="18"/>
      <c r="X138" s="18"/>
      <c r="Y138" s="18"/>
      <c r="Z138" s="22"/>
      <c r="AA138" s="22"/>
      <c r="AB138" s="22"/>
      <c r="AC138" s="22"/>
      <c r="AD138" s="22"/>
      <c r="AE138" s="22"/>
      <c r="AF138" s="22"/>
      <c r="AG138" s="22"/>
      <c r="AH138" s="22"/>
      <c r="AI138" s="22"/>
      <c r="AJ138" s="22"/>
      <c r="AK138" s="22"/>
      <c r="AL138" s="22"/>
      <c r="AM138" s="22"/>
      <c r="AN138" s="22"/>
      <c r="AO138" s="22"/>
      <c r="AP138" s="22"/>
    </row>
    <row r="139" spans="1:42" ht="12" customHeight="1">
      <c r="A139" s="22"/>
      <c r="B139" s="18"/>
      <c r="C139" s="18"/>
      <c r="D139" s="127"/>
      <c r="E139" s="100"/>
      <c r="F139" s="18"/>
      <c r="G139" s="18"/>
      <c r="H139" s="18"/>
      <c r="I139" s="18"/>
      <c r="J139" s="18"/>
      <c r="K139" s="148"/>
      <c r="L139" s="18"/>
      <c r="M139" s="18"/>
      <c r="N139" s="18"/>
      <c r="O139" s="18"/>
      <c r="P139" s="18"/>
      <c r="Q139" s="18"/>
      <c r="R139" s="18"/>
      <c r="S139" s="18"/>
      <c r="T139" s="18"/>
      <c r="U139" s="18"/>
      <c r="V139" s="18"/>
      <c r="W139" s="18"/>
      <c r="X139" s="18"/>
      <c r="Y139" s="18"/>
      <c r="Z139" s="22"/>
      <c r="AA139" s="22"/>
      <c r="AB139" s="22"/>
      <c r="AC139" s="22"/>
      <c r="AD139" s="22"/>
      <c r="AE139" s="22"/>
      <c r="AF139" s="22"/>
      <c r="AG139" s="22"/>
      <c r="AH139" s="22"/>
      <c r="AI139" s="22"/>
      <c r="AJ139" s="22"/>
      <c r="AK139" s="22"/>
      <c r="AL139" s="22"/>
      <c r="AM139" s="22"/>
      <c r="AN139" s="22"/>
      <c r="AO139" s="22"/>
      <c r="AP139" s="22"/>
    </row>
    <row r="140" spans="1:42" ht="29.25" customHeight="1">
      <c r="A140" s="94" t="s">
        <v>100</v>
      </c>
      <c r="B140" s="95" t="s">
        <v>86</v>
      </c>
      <c r="C140" s="96" t="s">
        <v>151</v>
      </c>
      <c r="D140" s="128" t="s">
        <v>106</v>
      </c>
      <c r="E140" s="114"/>
      <c r="F140" s="22"/>
      <c r="G140" s="22"/>
      <c r="H140" s="22"/>
      <c r="I140" s="22"/>
      <c r="J140" s="22"/>
      <c r="K140" s="148"/>
      <c r="L140" s="18"/>
      <c r="M140" s="18"/>
      <c r="N140" s="18"/>
      <c r="O140" s="18"/>
      <c r="P140" s="18"/>
      <c r="Q140" s="18"/>
      <c r="R140" s="18"/>
      <c r="S140" s="18"/>
      <c r="T140" s="18"/>
      <c r="U140" s="18"/>
      <c r="V140" s="18"/>
      <c r="W140" s="18"/>
      <c r="X140" s="18"/>
      <c r="Y140" s="18"/>
      <c r="Z140" s="22"/>
      <c r="AA140" s="22"/>
      <c r="AB140" s="22"/>
      <c r="AC140" s="22"/>
      <c r="AD140" s="22"/>
      <c r="AE140" s="22"/>
      <c r="AF140" s="22"/>
      <c r="AG140" s="22"/>
      <c r="AH140" s="22"/>
      <c r="AI140" s="22"/>
      <c r="AJ140" s="22"/>
      <c r="AK140" s="22"/>
      <c r="AL140" s="22"/>
      <c r="AM140" s="22"/>
      <c r="AN140" s="22"/>
      <c r="AO140" s="22"/>
      <c r="AP140" s="22"/>
    </row>
    <row r="141" spans="1:42" ht="12" customHeight="1">
      <c r="A141" s="98">
        <f t="array" ref="A141">IFERROR(INDEX('03.Muestra'!$B$8:$B$17,SMALL(IF("Página Web"='03.Muestra'!$D$8:$D$17,ROW('03.Muestra'!$B$8:$B$17)-MIN(ROW('03.Muestra'!$D$8:$D$17))+1,""),ROW()-140)),"")</f>
        <v>1</v>
      </c>
      <c r="B141" s="129" t="str">
        <f t="array" ref="B141">IFERROR(INDEX('03.Muestra'!$C$8:$C$17,SMALL(IF("Página Web"='03.Muestra'!$D$8:$D$17,ROW('03.Muestra'!$C$8:$C$17)-MIN(ROW('03.Muestra'!$D$8:$D$17))+1,""),ROW()-140)),"")</f>
        <v>Home</v>
      </c>
      <c r="C141" s="130" t="str">
        <f t="array" ref="C141">IFERROR(INDEX('03.Muestra'!$F$8:$F$17,SMALL(IF("Página Web"='03.Muestra'!$D$8:$D$17,ROW('03.Muestra'!$F$8:$F$17)-MIN(ROW('03.Muestra'!$D$8:$D$17))+1,""),ROW()-140)),"")</f>
        <v>https://pigmentoayd.com/</v>
      </c>
      <c r="D141" s="103" t="s">
        <v>87</v>
      </c>
      <c r="E141" s="66" t="str">
        <f t="shared" ref="E141:E150" si="18">IF(D141&lt;&gt;"",IF(AND(B141&lt;&gt;"",C141&lt;&gt;""),"","ERR"),"")</f>
        <v/>
      </c>
      <c r="F141" s="104" t="s">
        <v>89</v>
      </c>
      <c r="G141" s="89" t="s">
        <v>98</v>
      </c>
      <c r="H141" s="84" t="s">
        <v>93</v>
      </c>
      <c r="I141" s="105" t="s">
        <v>91</v>
      </c>
      <c r="J141" s="106" t="s">
        <v>87</v>
      </c>
      <c r="K141" s="131" t="s">
        <v>97</v>
      </c>
      <c r="L141" s="18"/>
      <c r="M141" s="18"/>
      <c r="N141" s="18"/>
      <c r="O141" s="18"/>
      <c r="P141" s="18"/>
      <c r="Q141" s="18"/>
      <c r="R141" s="18"/>
      <c r="S141" s="18"/>
      <c r="T141" s="18"/>
      <c r="U141" s="18"/>
      <c r="V141" s="18"/>
      <c r="W141" s="18"/>
      <c r="X141" s="18"/>
      <c r="Y141" s="18"/>
      <c r="Z141" s="22"/>
      <c r="AA141" s="22"/>
      <c r="AB141" s="22"/>
      <c r="AC141" s="22"/>
      <c r="AD141" s="22"/>
      <c r="AE141" s="22"/>
      <c r="AF141" s="22"/>
      <c r="AG141" s="22"/>
      <c r="AH141" s="22"/>
      <c r="AI141" s="22"/>
      <c r="AJ141" s="22"/>
      <c r="AK141" s="22"/>
      <c r="AL141" s="22"/>
      <c r="AM141" s="22"/>
      <c r="AN141" s="22"/>
      <c r="AO141" s="22"/>
      <c r="AP141" s="22"/>
    </row>
    <row r="142" spans="1:42" ht="12" customHeight="1">
      <c r="A142" s="98">
        <f t="array" ref="A142">IFERROR(INDEX('03.Muestra'!$B$8:$B$17,SMALL(IF("Página Web"='03.Muestra'!$D$8:$D$17,ROW('03.Muestra'!$B$8:$B$17)-MIN(ROW('03.Muestra'!$D$8:$D$17))+1,""),ROW()-140)),"")</f>
        <v>2</v>
      </c>
      <c r="B142" s="129" t="str">
        <f t="array" ref="B142">IFERROR(INDEX('03.Muestra'!$C$8:$C$17,SMALL(IF("Página Web"='03.Muestra'!$D$8:$D$17,ROW('03.Muestra'!$C$8:$C$17)-MIN(ROW('03.Muestra'!$D$8:$D$17))+1,""),ROW()-140)),"")</f>
        <v>Contacto</v>
      </c>
      <c r="C142" s="130" t="str">
        <f t="array" ref="C142">IFERROR(INDEX('03.Muestra'!$F$8:$F$17,SMALL(IF("Página Web"='03.Muestra'!$D$8:$D$17,ROW('03.Muestra'!$F$8:$F$17)-MIN(ROW('03.Muestra'!$D$8:$D$17))+1,""),ROW()-140)),"")</f>
        <v>https://pigmentoayd.com/contacto</v>
      </c>
      <c r="D142" s="103" t="s">
        <v>87</v>
      </c>
      <c r="E142" s="66" t="str">
        <f t="shared" si="18"/>
        <v/>
      </c>
      <c r="F142" s="107">
        <f ca="1">COUNTIF($D141:INDIRECT("$D" &amp;  SUM(ROW()-1,'03.Muestra'!$D$20)-1),F141)</f>
        <v>0</v>
      </c>
      <c r="G142" s="107">
        <f ca="1">COUNTIF($D141:INDIRECT("$D" &amp;  SUM(ROW()-1,'03.Muestra'!$D$20)-1),G141)</f>
        <v>0</v>
      </c>
      <c r="H142" s="107">
        <f ca="1">COUNTIF($D141:INDIRECT("$D" &amp;  SUM(ROW()-1,'03.Muestra'!$D$20)-1),H141)</f>
        <v>0</v>
      </c>
      <c r="I142" s="107">
        <f ca="1">COUNTIF($D141:INDIRECT("$D" &amp;  SUM(ROW()-1,'03.Muestra'!$D$20)-1),I141)</f>
        <v>0</v>
      </c>
      <c r="J142" s="107">
        <f ca="1">COUNTIF($D141:INDIRECT("$D" &amp;  SUM(ROW()-1,'03.Muestra'!$D$20)-1),J141)</f>
        <v>3</v>
      </c>
      <c r="K142" s="132">
        <f ca="1">IF(COUNTIF('03.Muestra'!$D$8:$D$17,"Página Web")=0,0,COUNTBLANK($D141:INDIRECT("$D" &amp;  SUM(ROW()-1,COUNTIF('03.Muestra'!$D$8:$D$17,"Página Web"))-1)))</f>
        <v>0</v>
      </c>
      <c r="L142" s="18"/>
      <c r="M142" s="18"/>
      <c r="N142" s="18"/>
      <c r="O142" s="18"/>
      <c r="P142" s="18"/>
      <c r="Q142" s="18"/>
      <c r="R142" s="18"/>
      <c r="S142" s="18"/>
      <c r="T142" s="18"/>
      <c r="U142" s="18"/>
      <c r="V142" s="18"/>
      <c r="W142" s="18"/>
      <c r="X142" s="18"/>
      <c r="Y142" s="18"/>
      <c r="Z142" s="22"/>
      <c r="AA142" s="22"/>
      <c r="AB142" s="22"/>
      <c r="AC142" s="22"/>
      <c r="AD142" s="22"/>
      <c r="AE142" s="22"/>
      <c r="AF142" s="22"/>
      <c r="AG142" s="22"/>
      <c r="AH142" s="22"/>
      <c r="AI142" s="22"/>
      <c r="AJ142" s="22"/>
      <c r="AK142" s="22"/>
      <c r="AL142" s="22"/>
      <c r="AM142" s="22"/>
      <c r="AN142" s="22"/>
      <c r="AO142" s="22"/>
      <c r="AP142" s="22"/>
    </row>
    <row r="143" spans="1:42" ht="12" customHeight="1">
      <c r="A143" s="98">
        <f t="array" ref="A143">IFERROR(INDEX('03.Muestra'!$B$8:$B$17,SMALL(IF("Página Web"='03.Muestra'!$D$8:$D$17,ROW('03.Muestra'!$B$8:$B$17)-MIN(ROW('03.Muestra'!$D$8:$D$17))+1,""),ROW()-140)),"")</f>
        <v>3</v>
      </c>
      <c r="B143" s="129" t="str">
        <f t="array" ref="B143">IFERROR(INDEX('03.Muestra'!$C$8:$C$17,SMALL(IF("Página Web"='03.Muestra'!$D$8:$D$17,ROW('03.Muestra'!$C$8:$C$17)-MIN(ROW('03.Muestra'!$D$8:$D$17))+1,""),ROW()-140)),"")</f>
        <v>Servicios</v>
      </c>
      <c r="C143" s="130" t="str">
        <f t="array" ref="C143">IFERROR(INDEX('03.Muestra'!$F$8:$F$17,SMALL(IF("Página Web"='03.Muestra'!$D$8:$D$17,ROW('03.Muestra'!$F$8:$F$17)-MIN(ROW('03.Muestra'!$D$8:$D$17))+1,""),ROW()-140)),"")</f>
        <v>https://pigmentoayd.com/servicios</v>
      </c>
      <c r="D143" s="103" t="s">
        <v>87</v>
      </c>
      <c r="E143" s="66" t="str">
        <f t="shared" si="18"/>
        <v/>
      </c>
      <c r="F143" s="22"/>
      <c r="G143" s="18"/>
      <c r="H143" s="18"/>
      <c r="I143" s="18"/>
      <c r="J143" s="18"/>
      <c r="K143" s="148"/>
      <c r="L143" s="18"/>
      <c r="M143" s="18"/>
      <c r="N143" s="18"/>
      <c r="O143" s="18"/>
      <c r="P143" s="18"/>
      <c r="Q143" s="18"/>
      <c r="R143" s="18"/>
      <c r="S143" s="18"/>
      <c r="T143" s="18"/>
      <c r="U143" s="18"/>
      <c r="V143" s="18"/>
      <c r="W143" s="18"/>
      <c r="X143" s="18"/>
      <c r="Y143" s="18"/>
      <c r="Z143" s="22"/>
      <c r="AA143" s="22"/>
      <c r="AB143" s="22"/>
      <c r="AC143" s="22"/>
      <c r="AD143" s="22"/>
      <c r="AE143" s="22"/>
      <c r="AF143" s="22"/>
      <c r="AG143" s="22"/>
      <c r="AH143" s="22"/>
      <c r="AI143" s="22"/>
      <c r="AJ143" s="22"/>
      <c r="AK143" s="22"/>
      <c r="AL143" s="22"/>
      <c r="AM143" s="22"/>
      <c r="AN143" s="22"/>
      <c r="AO143" s="22"/>
      <c r="AP143" s="22"/>
    </row>
    <row r="144" spans="1:42" ht="12" customHeight="1">
      <c r="A144" s="98" t="str">
        <f t="array" ref="A144">IFERROR(INDEX('03.Muestra'!$B$8:$B$17,SMALL(IF("Página Web"='03.Muestra'!$D$8:$D$17,ROW('03.Muestra'!$B$8:$B$17)-MIN(ROW('03.Muestra'!$D$8:$D$17))+1,""),ROW()-140)),"")</f>
        <v/>
      </c>
      <c r="B144" s="129" t="str">
        <f t="array" ref="B144">IFERROR(INDEX('03.Muestra'!$C$8:$C$17,SMALL(IF("Página Web"='03.Muestra'!$D$8:$D$17,ROW('03.Muestra'!$C$8:$C$17)-MIN(ROW('03.Muestra'!$D$8:$D$17))+1,""),ROW()-140)),"")</f>
        <v/>
      </c>
      <c r="C144" s="129" t="str">
        <f t="array" ref="C144">IFERROR(INDEX('03.Muestra'!$F$8:$F$17,SMALL(IF("Página Web"='03.Muestra'!$D$8:$D$17,ROW('03.Muestra'!$F$8:$F$17)-MIN(ROW('03.Muestra'!$D$8:$D$17))+1,""),ROW()-140)),"")</f>
        <v/>
      </c>
      <c r="D144" s="103" t="str">
        <f t="shared" ref="D144:D150" si="19">IF(C144="","",$D$18)</f>
        <v/>
      </c>
      <c r="E144" s="66" t="str">
        <f t="shared" si="18"/>
        <v/>
      </c>
      <c r="F144" s="22"/>
      <c r="G144" s="18"/>
      <c r="H144" s="18"/>
      <c r="I144" s="18"/>
      <c r="J144" s="18"/>
      <c r="K144" s="148"/>
      <c r="L144" s="18"/>
      <c r="M144" s="18"/>
      <c r="N144" s="18"/>
      <c r="O144" s="18"/>
      <c r="P144" s="18"/>
      <c r="Q144" s="18"/>
      <c r="R144" s="18"/>
      <c r="S144" s="18"/>
      <c r="T144" s="18"/>
      <c r="U144" s="18"/>
      <c r="V144" s="18"/>
      <c r="W144" s="18"/>
      <c r="X144" s="18"/>
      <c r="Y144" s="18"/>
      <c r="Z144" s="22"/>
      <c r="AA144" s="22"/>
      <c r="AB144" s="22"/>
      <c r="AC144" s="22"/>
      <c r="AD144" s="22"/>
      <c r="AE144" s="22"/>
      <c r="AF144" s="22"/>
      <c r="AG144" s="22"/>
      <c r="AH144" s="22"/>
      <c r="AI144" s="22"/>
      <c r="AJ144" s="22"/>
      <c r="AK144" s="22"/>
      <c r="AL144" s="22"/>
      <c r="AM144" s="22"/>
      <c r="AN144" s="22"/>
      <c r="AO144" s="22"/>
      <c r="AP144" s="22"/>
    </row>
    <row r="145" spans="1:42" ht="12" customHeight="1">
      <c r="A145" s="98" t="str">
        <f t="array" ref="A145">IFERROR(INDEX('03.Muestra'!$B$8:$B$17,SMALL(IF("Página Web"='03.Muestra'!$D$8:$D$17,ROW('03.Muestra'!$B$8:$B$17)-MIN(ROW('03.Muestra'!$D$8:$D$17))+1,""),ROW()-140)),"")</f>
        <v/>
      </c>
      <c r="B145" s="129" t="str">
        <f t="array" ref="B145">IFERROR(INDEX('03.Muestra'!$C$8:$C$17,SMALL(IF("Página Web"='03.Muestra'!$D$8:$D$17,ROW('03.Muestra'!$C$8:$C$17)-MIN(ROW('03.Muestra'!$D$8:$D$17))+1,""),ROW()-140)),"")</f>
        <v/>
      </c>
      <c r="C145" s="129" t="str">
        <f t="array" ref="C145">IFERROR(INDEX('03.Muestra'!$F$8:$F$17,SMALL(IF("Página Web"='03.Muestra'!$D$8:$D$17,ROW('03.Muestra'!$F$8:$F$17)-MIN(ROW('03.Muestra'!$D$8:$D$17))+1,""),ROW()-140)),"")</f>
        <v/>
      </c>
      <c r="D145" s="103" t="str">
        <f t="shared" si="19"/>
        <v/>
      </c>
      <c r="E145" s="66" t="str">
        <f t="shared" si="18"/>
        <v/>
      </c>
      <c r="F145" s="22"/>
      <c r="G145" s="18"/>
      <c r="H145" s="18"/>
      <c r="I145" s="18"/>
      <c r="J145" s="18"/>
      <c r="K145" s="148"/>
      <c r="L145" s="18"/>
      <c r="M145" s="18"/>
      <c r="N145" s="18"/>
      <c r="O145" s="18"/>
      <c r="P145" s="18"/>
      <c r="Q145" s="18"/>
      <c r="R145" s="18"/>
      <c r="S145" s="18"/>
      <c r="T145" s="18"/>
      <c r="U145" s="18"/>
      <c r="V145" s="18"/>
      <c r="W145" s="18"/>
      <c r="X145" s="18"/>
      <c r="Y145" s="18"/>
      <c r="Z145" s="22"/>
      <c r="AA145" s="22"/>
      <c r="AB145" s="22"/>
      <c r="AC145" s="22"/>
      <c r="AD145" s="22"/>
      <c r="AE145" s="22"/>
      <c r="AF145" s="22"/>
      <c r="AG145" s="22"/>
      <c r="AH145" s="22"/>
      <c r="AI145" s="22"/>
      <c r="AJ145" s="22"/>
      <c r="AK145" s="22"/>
      <c r="AL145" s="22"/>
      <c r="AM145" s="22"/>
      <c r="AN145" s="22"/>
      <c r="AO145" s="22"/>
      <c r="AP145" s="22"/>
    </row>
    <row r="146" spans="1:42" ht="12" customHeight="1">
      <c r="A146" s="98" t="str">
        <f t="array" ref="A146">IFERROR(INDEX('03.Muestra'!$B$8:$B$17,SMALL(IF("Página Web"='03.Muestra'!$D$8:$D$17,ROW('03.Muestra'!$B$8:$B$17)-MIN(ROW('03.Muestra'!$D$8:$D$17))+1,""),ROW()-140)),"")</f>
        <v/>
      </c>
      <c r="B146" s="129" t="str">
        <f t="array" ref="B146">IFERROR(INDEX('03.Muestra'!$C$8:$C$17,SMALL(IF("Página Web"='03.Muestra'!$D$8:$D$17,ROW('03.Muestra'!$C$8:$C$17)-MIN(ROW('03.Muestra'!$D$8:$D$17))+1,""),ROW()-140)),"")</f>
        <v/>
      </c>
      <c r="C146" s="129" t="str">
        <f t="array" ref="C146">IFERROR(INDEX('03.Muestra'!$F$8:$F$17,SMALL(IF("Página Web"='03.Muestra'!$D$8:$D$17,ROW('03.Muestra'!$F$8:$F$17)-MIN(ROW('03.Muestra'!$D$8:$D$17))+1,""),ROW()-140)),"")</f>
        <v/>
      </c>
      <c r="D146" s="103" t="str">
        <f t="shared" si="19"/>
        <v/>
      </c>
      <c r="E146" s="66" t="str">
        <f t="shared" si="18"/>
        <v/>
      </c>
      <c r="F146" s="22"/>
      <c r="G146" s="18"/>
      <c r="H146" s="18"/>
      <c r="I146" s="18"/>
      <c r="J146" s="18"/>
      <c r="K146" s="148"/>
      <c r="L146" s="18"/>
      <c r="M146" s="18"/>
      <c r="N146" s="18"/>
      <c r="O146" s="18"/>
      <c r="P146" s="18"/>
      <c r="Q146" s="18"/>
      <c r="R146" s="18"/>
      <c r="S146" s="18"/>
      <c r="T146" s="18"/>
      <c r="U146" s="18"/>
      <c r="V146" s="18"/>
      <c r="W146" s="18"/>
      <c r="X146" s="18"/>
      <c r="Y146" s="18"/>
      <c r="Z146" s="22"/>
      <c r="AA146" s="22"/>
      <c r="AB146" s="22"/>
      <c r="AC146" s="22"/>
      <c r="AD146" s="22"/>
      <c r="AE146" s="22"/>
      <c r="AF146" s="22"/>
      <c r="AG146" s="22"/>
      <c r="AH146" s="22"/>
      <c r="AI146" s="22"/>
      <c r="AJ146" s="22"/>
      <c r="AK146" s="22"/>
      <c r="AL146" s="22"/>
      <c r="AM146" s="22"/>
      <c r="AN146" s="22"/>
      <c r="AO146" s="22"/>
      <c r="AP146" s="22"/>
    </row>
    <row r="147" spans="1:42" ht="12" customHeight="1">
      <c r="A147" s="98" t="str">
        <f t="array" ref="A147">IFERROR(INDEX('03.Muestra'!$B$8:$B$17,SMALL(IF("Página Web"='03.Muestra'!$D$8:$D$17,ROW('03.Muestra'!$B$8:$B$17)-MIN(ROW('03.Muestra'!$D$8:$D$17))+1,""),ROW()-140)),"")</f>
        <v/>
      </c>
      <c r="B147" s="129" t="str">
        <f t="array" ref="B147">IFERROR(INDEX('03.Muestra'!$C$8:$C$17,SMALL(IF("Página Web"='03.Muestra'!$D$8:$D$17,ROW('03.Muestra'!$C$8:$C$17)-MIN(ROW('03.Muestra'!$D$8:$D$17))+1,""),ROW()-140)),"")</f>
        <v/>
      </c>
      <c r="C147" s="129" t="str">
        <f t="array" ref="C147">IFERROR(INDEX('03.Muestra'!$F$8:$F$17,SMALL(IF("Página Web"='03.Muestra'!$D$8:$D$17,ROW('03.Muestra'!$F$8:$F$17)-MIN(ROW('03.Muestra'!$D$8:$D$17))+1,""),ROW()-140)),"")</f>
        <v/>
      </c>
      <c r="D147" s="103" t="str">
        <f t="shared" si="19"/>
        <v/>
      </c>
      <c r="E147" s="66" t="str">
        <f t="shared" si="18"/>
        <v/>
      </c>
      <c r="F147" s="18"/>
      <c r="G147" s="18"/>
      <c r="H147" s="18"/>
      <c r="I147" s="18"/>
      <c r="J147" s="18"/>
      <c r="K147" s="148"/>
      <c r="L147" s="18"/>
      <c r="M147" s="18"/>
      <c r="N147" s="18"/>
      <c r="O147" s="18"/>
      <c r="P147" s="18"/>
      <c r="Q147" s="18"/>
      <c r="R147" s="18"/>
      <c r="S147" s="18"/>
      <c r="T147" s="18"/>
      <c r="U147" s="18"/>
      <c r="V147" s="18"/>
      <c r="W147" s="18"/>
      <c r="X147" s="18"/>
      <c r="Y147" s="18"/>
      <c r="Z147" s="22"/>
      <c r="AA147" s="22"/>
      <c r="AB147" s="22"/>
      <c r="AC147" s="22"/>
      <c r="AD147" s="22"/>
      <c r="AE147" s="22"/>
      <c r="AF147" s="22"/>
      <c r="AG147" s="22"/>
      <c r="AH147" s="22"/>
      <c r="AI147" s="22"/>
      <c r="AJ147" s="22"/>
      <c r="AK147" s="22"/>
      <c r="AL147" s="22"/>
      <c r="AM147" s="22"/>
      <c r="AN147" s="22"/>
      <c r="AO147" s="22"/>
      <c r="AP147" s="22"/>
    </row>
    <row r="148" spans="1:42" ht="12" customHeight="1">
      <c r="A148" s="98" t="str">
        <f t="array" ref="A148">IFERROR(INDEX('03.Muestra'!$B$8:$B$17,SMALL(IF("Página Web"='03.Muestra'!$D$8:$D$17,ROW('03.Muestra'!$B$8:$B$17)-MIN(ROW('03.Muestra'!$D$8:$D$17))+1,""),ROW()-140)),"")</f>
        <v/>
      </c>
      <c r="B148" s="129" t="str">
        <f t="array" ref="B148">IFERROR(INDEX('03.Muestra'!$C$8:$C$17,SMALL(IF("Página Web"='03.Muestra'!$D$8:$D$17,ROW('03.Muestra'!$C$8:$C$17)-MIN(ROW('03.Muestra'!$D$8:$D$17))+1,""),ROW()-140)),"")</f>
        <v/>
      </c>
      <c r="C148" s="129" t="str">
        <f t="array" ref="C148">IFERROR(INDEX('03.Muestra'!$F$8:$F$17,SMALL(IF("Página Web"='03.Muestra'!$D$8:$D$17,ROW('03.Muestra'!$F$8:$F$17)-MIN(ROW('03.Muestra'!$D$8:$D$17))+1,""),ROW()-140)),"")</f>
        <v/>
      </c>
      <c r="D148" s="103" t="str">
        <f t="shared" si="19"/>
        <v/>
      </c>
      <c r="E148" s="66" t="str">
        <f t="shared" si="18"/>
        <v/>
      </c>
      <c r="F148" s="18"/>
      <c r="G148" s="18"/>
      <c r="H148" s="18"/>
      <c r="I148" s="18"/>
      <c r="J148" s="18"/>
      <c r="K148" s="148"/>
      <c r="L148" s="18"/>
      <c r="M148" s="18"/>
      <c r="N148" s="18"/>
      <c r="O148" s="18"/>
      <c r="P148" s="18"/>
      <c r="Q148" s="18"/>
      <c r="R148" s="18"/>
      <c r="S148" s="18"/>
      <c r="T148" s="18"/>
      <c r="U148" s="18"/>
      <c r="V148" s="18"/>
      <c r="W148" s="18"/>
      <c r="X148" s="18"/>
      <c r="Y148" s="18"/>
      <c r="Z148" s="22"/>
      <c r="AA148" s="22"/>
      <c r="AB148" s="22"/>
      <c r="AC148" s="22"/>
      <c r="AD148" s="22"/>
      <c r="AE148" s="22"/>
      <c r="AF148" s="22"/>
      <c r="AG148" s="22"/>
      <c r="AH148" s="22"/>
      <c r="AI148" s="22"/>
      <c r="AJ148" s="22"/>
      <c r="AK148" s="22"/>
      <c r="AL148" s="22"/>
      <c r="AM148" s="22"/>
      <c r="AN148" s="22"/>
      <c r="AO148" s="22"/>
      <c r="AP148" s="22"/>
    </row>
    <row r="149" spans="1:42" ht="12" customHeight="1">
      <c r="A149" s="98" t="str">
        <f t="array" ref="A149">IFERROR(INDEX('03.Muestra'!$B$8:$B$17,SMALL(IF("Página Web"='03.Muestra'!$D$8:$D$17,ROW('03.Muestra'!$B$8:$B$17)-MIN(ROW('03.Muestra'!$D$8:$D$17))+1,""),ROW()-140)),"")</f>
        <v/>
      </c>
      <c r="B149" s="129" t="str">
        <f t="array" ref="B149">IFERROR(INDEX('03.Muestra'!$C$8:$C$17,SMALL(IF("Página Web"='03.Muestra'!$D$8:$D$17,ROW('03.Muestra'!$C$8:$C$17)-MIN(ROW('03.Muestra'!$D$8:$D$17))+1,""),ROW()-140)),"")</f>
        <v/>
      </c>
      <c r="C149" s="129" t="str">
        <f t="array" ref="C149">IFERROR(INDEX('03.Muestra'!$F$8:$F$17,SMALL(IF("Página Web"='03.Muestra'!$D$8:$D$17,ROW('03.Muestra'!$F$8:$F$17)-MIN(ROW('03.Muestra'!$D$8:$D$17))+1,""),ROW()-140)),"")</f>
        <v/>
      </c>
      <c r="D149" s="103" t="str">
        <f t="shared" si="19"/>
        <v/>
      </c>
      <c r="E149" s="66" t="str">
        <f t="shared" si="18"/>
        <v/>
      </c>
      <c r="F149" s="18"/>
      <c r="G149" s="18"/>
      <c r="H149" s="18"/>
      <c r="I149" s="18"/>
      <c r="J149" s="18"/>
      <c r="K149" s="148"/>
      <c r="L149" s="18"/>
      <c r="M149" s="18"/>
      <c r="N149" s="18"/>
      <c r="O149" s="18"/>
      <c r="P149" s="18"/>
      <c r="Q149" s="18"/>
      <c r="R149" s="18"/>
      <c r="S149" s="18"/>
      <c r="T149" s="18"/>
      <c r="U149" s="18"/>
      <c r="V149" s="18"/>
      <c r="W149" s="18"/>
      <c r="X149" s="18"/>
      <c r="Y149" s="18"/>
      <c r="Z149" s="22"/>
      <c r="AA149" s="22"/>
      <c r="AB149" s="22"/>
      <c r="AC149" s="22"/>
      <c r="AD149" s="22"/>
      <c r="AE149" s="22"/>
      <c r="AF149" s="22"/>
      <c r="AG149" s="22"/>
      <c r="AH149" s="22"/>
      <c r="AI149" s="22"/>
      <c r="AJ149" s="22"/>
      <c r="AK149" s="22"/>
      <c r="AL149" s="22"/>
      <c r="AM149" s="22"/>
      <c r="AN149" s="22"/>
      <c r="AO149" s="22"/>
      <c r="AP149" s="22"/>
    </row>
    <row r="150" spans="1:42" ht="12" customHeight="1">
      <c r="A150" s="98" t="str">
        <f t="array" ref="A150">IFERROR(INDEX('03.Muestra'!$B$8:$B$17,SMALL(IF("Página Web"='03.Muestra'!$D$8:$D$17,ROW('03.Muestra'!$B$8:$B$17)-MIN(ROW('03.Muestra'!$D$8:$D$17))+1,""),ROW()-140)),"")</f>
        <v/>
      </c>
      <c r="B150" s="129" t="str">
        <f t="array" ref="B150">IFERROR(INDEX('03.Muestra'!$C$8:$C$17,SMALL(IF("Página Web"='03.Muestra'!$D$8:$D$17,ROW('03.Muestra'!$C$8:$C$17)-MIN(ROW('03.Muestra'!$D$8:$D$17))+1,""),ROW()-140)),"")</f>
        <v/>
      </c>
      <c r="C150" s="129" t="str">
        <f t="array" ref="C150">IFERROR(INDEX('03.Muestra'!$F$8:$F$17,SMALL(IF("Página Web"='03.Muestra'!$D$8:$D$17,ROW('03.Muestra'!$F$8:$F$17)-MIN(ROW('03.Muestra'!$D$8:$D$17))+1,""),ROW()-140)),"")</f>
        <v/>
      </c>
      <c r="D150" s="103" t="str">
        <f t="shared" si="19"/>
        <v/>
      </c>
      <c r="E150" s="66" t="str">
        <f t="shared" si="18"/>
        <v/>
      </c>
      <c r="F150" s="18"/>
      <c r="G150" s="18"/>
      <c r="H150" s="18"/>
      <c r="I150" s="18"/>
      <c r="J150" s="18"/>
      <c r="K150" s="148"/>
      <c r="L150" s="18"/>
      <c r="M150" s="18"/>
      <c r="N150" s="18"/>
      <c r="O150" s="18"/>
      <c r="P150" s="18"/>
      <c r="Q150" s="18"/>
      <c r="R150" s="18"/>
      <c r="S150" s="18"/>
      <c r="T150" s="18"/>
      <c r="U150" s="18"/>
      <c r="V150" s="18"/>
      <c r="W150" s="18"/>
      <c r="X150" s="18"/>
      <c r="Y150" s="18"/>
      <c r="Z150" s="22"/>
      <c r="AA150" s="22"/>
      <c r="AB150" s="22"/>
      <c r="AC150" s="22"/>
      <c r="AD150" s="22"/>
      <c r="AE150" s="22"/>
      <c r="AF150" s="22"/>
      <c r="AG150" s="22"/>
      <c r="AH150" s="22"/>
      <c r="AI150" s="22"/>
      <c r="AJ150" s="22"/>
      <c r="AK150" s="22"/>
      <c r="AL150" s="22"/>
      <c r="AM150" s="22"/>
      <c r="AN150" s="22"/>
      <c r="AO150" s="22"/>
      <c r="AP150" s="22"/>
    </row>
    <row r="151" spans="1:42" ht="12" customHeight="1">
      <c r="A151" s="63"/>
      <c r="B151" s="133"/>
      <c r="C151" s="133"/>
      <c r="D151" s="134"/>
      <c r="E151" s="66"/>
      <c r="F151" s="18"/>
      <c r="G151" s="18"/>
      <c r="H151" s="18"/>
      <c r="I151" s="18"/>
      <c r="J151" s="18"/>
      <c r="K151" s="148"/>
      <c r="L151" s="18"/>
      <c r="M151" s="18"/>
      <c r="N151" s="18"/>
      <c r="O151" s="18"/>
      <c r="P151" s="18"/>
      <c r="Q151" s="18"/>
      <c r="R151" s="18"/>
      <c r="S151" s="18"/>
      <c r="T151" s="18"/>
      <c r="U151" s="18"/>
      <c r="V151" s="18"/>
      <c r="W151" s="18"/>
      <c r="X151" s="18"/>
      <c r="Y151" s="18"/>
      <c r="Z151" s="22"/>
      <c r="AA151" s="22"/>
      <c r="AB151" s="22"/>
      <c r="AC151" s="22"/>
      <c r="AD151" s="22"/>
      <c r="AE151" s="22"/>
      <c r="AF151" s="22"/>
      <c r="AG151" s="22"/>
      <c r="AH151" s="22"/>
      <c r="AI151" s="22"/>
      <c r="AJ151" s="22"/>
      <c r="AK151" s="22"/>
      <c r="AL151" s="22"/>
      <c r="AM151" s="22"/>
      <c r="AN151" s="22"/>
      <c r="AO151" s="22"/>
      <c r="AP151" s="22"/>
    </row>
    <row r="152" spans="1:42" ht="12" customHeight="1">
      <c r="A152" s="63"/>
      <c r="B152" s="133"/>
      <c r="C152" s="133"/>
      <c r="D152" s="134"/>
      <c r="E152" s="66"/>
      <c r="F152" s="18"/>
      <c r="G152" s="18"/>
      <c r="H152" s="18"/>
      <c r="I152" s="18"/>
      <c r="J152" s="18"/>
      <c r="K152" s="148"/>
      <c r="L152" s="18"/>
      <c r="M152" s="18"/>
      <c r="N152" s="18"/>
      <c r="O152" s="18"/>
      <c r="P152" s="18"/>
      <c r="Q152" s="18"/>
      <c r="R152" s="18"/>
      <c r="S152" s="18"/>
      <c r="T152" s="18"/>
      <c r="U152" s="18"/>
      <c r="V152" s="18"/>
      <c r="W152" s="18"/>
      <c r="X152" s="18"/>
      <c r="Y152" s="18"/>
      <c r="Z152" s="22"/>
      <c r="AA152" s="22"/>
      <c r="AB152" s="22"/>
      <c r="AC152" s="22"/>
      <c r="AD152" s="22"/>
      <c r="AE152" s="22"/>
      <c r="AF152" s="22"/>
      <c r="AG152" s="22"/>
      <c r="AH152" s="22"/>
      <c r="AI152" s="22"/>
      <c r="AJ152" s="22"/>
      <c r="AK152" s="22"/>
      <c r="AL152" s="22"/>
      <c r="AM152" s="22"/>
      <c r="AN152" s="22"/>
      <c r="AO152" s="22"/>
      <c r="AP152" s="22"/>
    </row>
    <row r="153" spans="1:42" ht="12.75" customHeight="1">
      <c r="A153" s="111"/>
      <c r="B153" s="112"/>
      <c r="C153" s="111"/>
      <c r="D153" s="135"/>
      <c r="E153" s="113"/>
      <c r="F153" s="18"/>
      <c r="G153" s="18"/>
      <c r="H153" s="18"/>
      <c r="I153" s="18"/>
      <c r="J153" s="18"/>
      <c r="K153" s="148"/>
      <c r="L153" s="18"/>
      <c r="M153" s="18"/>
      <c r="N153" s="18"/>
      <c r="O153" s="18"/>
      <c r="P153" s="18"/>
      <c r="Q153" s="18"/>
      <c r="R153" s="18"/>
      <c r="S153" s="18"/>
      <c r="T153" s="18"/>
      <c r="U153" s="18"/>
      <c r="V153" s="18"/>
      <c r="W153" s="18"/>
      <c r="X153" s="18"/>
      <c r="Y153" s="18"/>
      <c r="Z153" s="22"/>
      <c r="AA153" s="22"/>
      <c r="AB153" s="22"/>
      <c r="AC153" s="22"/>
      <c r="AD153" s="22"/>
      <c r="AE153" s="22"/>
      <c r="AF153" s="22"/>
      <c r="AG153" s="22"/>
      <c r="AH153" s="22"/>
      <c r="AI153" s="22"/>
      <c r="AJ153" s="22"/>
      <c r="AK153" s="22"/>
      <c r="AL153" s="22"/>
      <c r="AM153" s="22"/>
      <c r="AN153" s="22"/>
      <c r="AO153" s="22"/>
      <c r="AP153" s="22"/>
    </row>
    <row r="154" spans="1:42" ht="12" customHeight="1">
      <c r="A154" s="109"/>
      <c r="B154" s="109"/>
      <c r="C154" s="109"/>
      <c r="D154" s="136"/>
      <c r="E154" s="109"/>
      <c r="F154" s="109"/>
      <c r="G154" s="18"/>
      <c r="H154" s="18"/>
      <c r="I154" s="18"/>
      <c r="J154" s="18"/>
      <c r="K154" s="148"/>
      <c r="L154" s="18"/>
      <c r="M154" s="18"/>
      <c r="N154" s="18"/>
      <c r="O154" s="18"/>
      <c r="P154" s="18"/>
      <c r="Q154" s="18"/>
      <c r="R154" s="18"/>
      <c r="S154" s="18"/>
      <c r="T154" s="18"/>
      <c r="U154" s="18"/>
      <c r="V154" s="18"/>
      <c r="W154" s="18"/>
      <c r="X154" s="18"/>
      <c r="Y154" s="18"/>
      <c r="Z154" s="22"/>
      <c r="AA154" s="22"/>
      <c r="AB154" s="22"/>
      <c r="AC154" s="22"/>
      <c r="AD154" s="22"/>
      <c r="AE154" s="22"/>
      <c r="AF154" s="22"/>
      <c r="AG154" s="22"/>
      <c r="AH154" s="22"/>
      <c r="AI154" s="22"/>
      <c r="AJ154" s="22"/>
      <c r="AK154" s="22"/>
      <c r="AL154" s="22"/>
      <c r="AM154" s="22"/>
      <c r="AN154" s="22"/>
      <c r="AO154" s="22"/>
      <c r="AP154" s="22"/>
    </row>
    <row r="155" spans="1:42" ht="12" customHeight="1">
      <c r="A155" s="22"/>
      <c r="B155" s="18"/>
      <c r="C155" s="18"/>
      <c r="D155" s="127"/>
      <c r="E155" s="66"/>
      <c r="F155" s="18"/>
      <c r="G155" s="18"/>
      <c r="H155" s="18"/>
      <c r="I155" s="18"/>
      <c r="J155" s="18"/>
      <c r="K155" s="148"/>
      <c r="L155" s="18"/>
      <c r="M155" s="18"/>
      <c r="N155" s="18"/>
      <c r="O155" s="18"/>
      <c r="P155" s="18"/>
      <c r="Q155" s="18"/>
      <c r="R155" s="18"/>
      <c r="S155" s="18"/>
      <c r="T155" s="18"/>
      <c r="U155" s="18"/>
      <c r="V155" s="18"/>
      <c r="W155" s="18"/>
      <c r="X155" s="18"/>
      <c r="Y155" s="18"/>
      <c r="Z155" s="22"/>
      <c r="AA155" s="22"/>
      <c r="AB155" s="22"/>
      <c r="AC155" s="22"/>
      <c r="AD155" s="22"/>
      <c r="AE155" s="22"/>
      <c r="AF155" s="22"/>
      <c r="AG155" s="22"/>
      <c r="AH155" s="22"/>
      <c r="AI155" s="22"/>
      <c r="AJ155" s="22"/>
      <c r="AK155" s="22"/>
      <c r="AL155" s="22"/>
      <c r="AM155" s="22"/>
      <c r="AN155" s="22"/>
      <c r="AO155" s="22"/>
      <c r="AP155" s="22"/>
    </row>
    <row r="156" spans="1:42" ht="12" customHeight="1">
      <c r="A156" s="22"/>
      <c r="B156" s="18"/>
      <c r="C156" s="18"/>
      <c r="D156" s="127"/>
      <c r="E156" s="100"/>
      <c r="F156" s="18"/>
      <c r="G156" s="18"/>
      <c r="H156" s="18"/>
      <c r="I156" s="18"/>
      <c r="J156" s="18"/>
      <c r="K156" s="148"/>
      <c r="L156" s="18"/>
      <c r="M156" s="18"/>
      <c r="N156" s="18"/>
      <c r="O156" s="18"/>
      <c r="P156" s="18"/>
      <c r="Q156" s="18"/>
      <c r="R156" s="18"/>
      <c r="S156" s="18"/>
      <c r="T156" s="18"/>
      <c r="U156" s="18"/>
      <c r="V156" s="18"/>
      <c r="W156" s="18"/>
      <c r="X156" s="18"/>
      <c r="Y156" s="18"/>
      <c r="Z156" s="22"/>
      <c r="AA156" s="22"/>
      <c r="AB156" s="22"/>
      <c r="AC156" s="22"/>
      <c r="AD156" s="22"/>
      <c r="AE156" s="22"/>
      <c r="AF156" s="22"/>
      <c r="AG156" s="22"/>
      <c r="AH156" s="22"/>
      <c r="AI156" s="22"/>
      <c r="AJ156" s="22"/>
      <c r="AK156" s="22"/>
      <c r="AL156" s="22"/>
      <c r="AM156" s="22"/>
      <c r="AN156" s="22"/>
      <c r="AO156" s="22"/>
      <c r="AP156" s="22"/>
    </row>
    <row r="157" spans="1:42" ht="29.25" customHeight="1">
      <c r="A157" s="94" t="s">
        <v>100</v>
      </c>
      <c r="B157" s="95" t="s">
        <v>86</v>
      </c>
      <c r="C157" s="96" t="s">
        <v>152</v>
      </c>
      <c r="D157" s="128" t="s">
        <v>106</v>
      </c>
      <c r="E157" s="114"/>
      <c r="F157" s="22"/>
      <c r="G157" s="22"/>
      <c r="H157" s="22"/>
      <c r="I157" s="22"/>
      <c r="J157" s="22"/>
      <c r="K157" s="148"/>
      <c r="L157" s="18"/>
      <c r="M157" s="18"/>
      <c r="N157" s="18"/>
      <c r="O157" s="18"/>
      <c r="P157" s="18"/>
      <c r="Q157" s="18"/>
      <c r="R157" s="18"/>
      <c r="S157" s="18"/>
      <c r="T157" s="18"/>
      <c r="U157" s="18"/>
      <c r="V157" s="18"/>
      <c r="W157" s="18"/>
      <c r="X157" s="18"/>
      <c r="Y157" s="18"/>
      <c r="Z157" s="22"/>
      <c r="AA157" s="22"/>
      <c r="AB157" s="22"/>
      <c r="AC157" s="22"/>
      <c r="AD157" s="22"/>
      <c r="AE157" s="22"/>
      <c r="AF157" s="22"/>
      <c r="AG157" s="22"/>
      <c r="AH157" s="22"/>
      <c r="AI157" s="22"/>
      <c r="AJ157" s="22"/>
      <c r="AK157" s="22"/>
      <c r="AL157" s="22"/>
      <c r="AM157" s="22"/>
      <c r="AN157" s="22"/>
      <c r="AO157" s="22"/>
      <c r="AP157" s="22"/>
    </row>
    <row r="158" spans="1:42" ht="12" customHeight="1">
      <c r="A158" s="98">
        <f t="array" ref="A158">IFERROR(INDEX('03.Muestra'!$B$8:$B$17,SMALL(IF("Página Web"='03.Muestra'!$D$8:$D$17,ROW('03.Muestra'!$B$8:$B$17)-MIN(ROW('03.Muestra'!$D$8:$D$17))+1,""),ROW()-157)),"")</f>
        <v>1</v>
      </c>
      <c r="B158" s="129" t="str">
        <f t="array" ref="B158">IFERROR(INDEX('03.Muestra'!$C$8:$C$17,SMALL(IF("Página Web"='03.Muestra'!$D$8:$D$17,ROW('03.Muestra'!$C$8:$C$17)-MIN(ROW('03.Muestra'!$D$8:$D$17))+1,""),ROW()-157)),"")</f>
        <v>Home</v>
      </c>
      <c r="C158" s="130" t="str">
        <f t="array" ref="C158">IFERROR(INDEX('03.Muestra'!$F$8:$F$17,SMALL(IF("Página Web"='03.Muestra'!$D$8:$D$17,ROW('03.Muestra'!$F$8:$F$17)-MIN(ROW('03.Muestra'!$D$8:$D$17))+1,""),ROW()-157)),"")</f>
        <v>https://pigmentoayd.com/</v>
      </c>
      <c r="D158" s="103" t="s">
        <v>87</v>
      </c>
      <c r="E158" s="66" t="str">
        <f t="shared" ref="E158:E167" si="20">IF(D158&lt;&gt;"",IF(AND(B158&lt;&gt;"",C158&lt;&gt;""),"","ERR"),"")</f>
        <v/>
      </c>
      <c r="F158" s="104" t="s">
        <v>89</v>
      </c>
      <c r="G158" s="89" t="s">
        <v>98</v>
      </c>
      <c r="H158" s="84" t="s">
        <v>93</v>
      </c>
      <c r="I158" s="105" t="s">
        <v>91</v>
      </c>
      <c r="J158" s="106" t="s">
        <v>87</v>
      </c>
      <c r="K158" s="131" t="s">
        <v>97</v>
      </c>
      <c r="L158" s="18"/>
      <c r="M158" s="18"/>
      <c r="N158" s="18"/>
      <c r="O158" s="18"/>
      <c r="P158" s="18"/>
      <c r="Q158" s="18"/>
      <c r="R158" s="18"/>
      <c r="S158" s="18"/>
      <c r="T158" s="18"/>
      <c r="U158" s="18"/>
      <c r="V158" s="18"/>
      <c r="W158" s="18"/>
      <c r="X158" s="18"/>
      <c r="Y158" s="18"/>
      <c r="Z158" s="22"/>
      <c r="AA158" s="22"/>
      <c r="AB158" s="22"/>
      <c r="AC158" s="22"/>
      <c r="AD158" s="22"/>
      <c r="AE158" s="22"/>
      <c r="AF158" s="22"/>
      <c r="AG158" s="22"/>
      <c r="AH158" s="22"/>
      <c r="AI158" s="22"/>
      <c r="AJ158" s="22"/>
      <c r="AK158" s="22"/>
      <c r="AL158" s="22"/>
      <c r="AM158" s="22"/>
      <c r="AN158" s="22"/>
      <c r="AO158" s="22"/>
      <c r="AP158" s="22"/>
    </row>
    <row r="159" spans="1:42" ht="12" customHeight="1">
      <c r="A159" s="98">
        <f t="array" ref="A159">IFERROR(INDEX('03.Muestra'!$B$8:$B$17,SMALL(IF("Página Web"='03.Muestra'!$D$8:$D$17,ROW('03.Muestra'!$B$8:$B$17)-MIN(ROW('03.Muestra'!$D$8:$D$17))+1,""),ROW()-157)),"")</f>
        <v>2</v>
      </c>
      <c r="B159" s="129" t="str">
        <f t="array" ref="B159">IFERROR(INDEX('03.Muestra'!$C$8:$C$17,SMALL(IF("Página Web"='03.Muestra'!$D$8:$D$17,ROW('03.Muestra'!$C$8:$C$17)-MIN(ROW('03.Muestra'!$D$8:$D$17))+1,""),ROW()-157)),"")</f>
        <v>Contacto</v>
      </c>
      <c r="C159" s="130" t="str">
        <f t="array" ref="C159">IFERROR(INDEX('03.Muestra'!$F$8:$F$17,SMALL(IF("Página Web"='03.Muestra'!$D$8:$D$17,ROW('03.Muestra'!$F$8:$F$17)-MIN(ROW('03.Muestra'!$D$8:$D$17))+1,""),ROW()-157)),"")</f>
        <v>https://pigmentoayd.com/contacto</v>
      </c>
      <c r="D159" s="103" t="s">
        <v>87</v>
      </c>
      <c r="E159" s="66" t="str">
        <f t="shared" si="20"/>
        <v/>
      </c>
      <c r="F159" s="107">
        <f ca="1">COUNTIF($D158:INDIRECT("$D" &amp;  SUM(ROW()-1,'03.Muestra'!$D$20)-1),F158)</f>
        <v>0</v>
      </c>
      <c r="G159" s="107">
        <f ca="1">COUNTIF($D158:INDIRECT("$D" &amp;  SUM(ROW()-1,'03.Muestra'!$D$20)-1),G158)</f>
        <v>0</v>
      </c>
      <c r="H159" s="107">
        <f ca="1">COUNTIF($D158:INDIRECT("$D" &amp;  SUM(ROW()-1,'03.Muestra'!$D$20)-1),H158)</f>
        <v>0</v>
      </c>
      <c r="I159" s="107">
        <f ca="1">COUNTIF($D158:INDIRECT("$D" &amp;  SUM(ROW()-1,'03.Muestra'!$D$20)-1),I158)</f>
        <v>0</v>
      </c>
      <c r="J159" s="107">
        <f ca="1">COUNTIF($D158:INDIRECT("$D" &amp;  SUM(ROW()-1,'03.Muestra'!$D$20)-1),J158)</f>
        <v>3</v>
      </c>
      <c r="K159" s="132">
        <f ca="1">IF(COUNTIF('03.Muestra'!$D$8:$D$17,"Página Web")=0,0,COUNTBLANK($D158:INDIRECT("$D" &amp;  SUM(ROW()-1,COUNTIF('03.Muestra'!$D$8:$D$17,"Página Web"))-1)))</f>
        <v>0</v>
      </c>
      <c r="L159" s="18"/>
      <c r="M159" s="18"/>
      <c r="N159" s="18"/>
      <c r="O159" s="18"/>
      <c r="P159" s="18"/>
      <c r="Q159" s="18"/>
      <c r="R159" s="18"/>
      <c r="S159" s="18"/>
      <c r="T159" s="18"/>
      <c r="U159" s="18"/>
      <c r="V159" s="18"/>
      <c r="W159" s="18"/>
      <c r="X159" s="18"/>
      <c r="Y159" s="18"/>
      <c r="Z159" s="22"/>
      <c r="AA159" s="22"/>
      <c r="AB159" s="22"/>
      <c r="AC159" s="22"/>
      <c r="AD159" s="22"/>
      <c r="AE159" s="22"/>
      <c r="AF159" s="22"/>
      <c r="AG159" s="22"/>
      <c r="AH159" s="22"/>
      <c r="AI159" s="22"/>
      <c r="AJ159" s="22"/>
      <c r="AK159" s="22"/>
      <c r="AL159" s="22"/>
      <c r="AM159" s="22"/>
      <c r="AN159" s="22"/>
      <c r="AO159" s="22"/>
      <c r="AP159" s="22"/>
    </row>
    <row r="160" spans="1:42" ht="12" customHeight="1">
      <c r="A160" s="98">
        <f t="array" ref="A160">IFERROR(INDEX('03.Muestra'!$B$8:$B$17,SMALL(IF("Página Web"='03.Muestra'!$D$8:$D$17,ROW('03.Muestra'!$B$8:$B$17)-MIN(ROW('03.Muestra'!$D$8:$D$17))+1,""),ROW()-157)),"")</f>
        <v>3</v>
      </c>
      <c r="B160" s="129" t="str">
        <f t="array" ref="B160">IFERROR(INDEX('03.Muestra'!$C$8:$C$17,SMALL(IF("Página Web"='03.Muestra'!$D$8:$D$17,ROW('03.Muestra'!$C$8:$C$17)-MIN(ROW('03.Muestra'!$D$8:$D$17))+1,""),ROW()-157)),"")</f>
        <v>Servicios</v>
      </c>
      <c r="C160" s="130" t="str">
        <f t="array" ref="C160">IFERROR(INDEX('03.Muestra'!$F$8:$F$17,SMALL(IF("Página Web"='03.Muestra'!$D$8:$D$17,ROW('03.Muestra'!$F$8:$F$17)-MIN(ROW('03.Muestra'!$D$8:$D$17))+1,""),ROW()-157)),"")</f>
        <v>https://pigmentoayd.com/servicios</v>
      </c>
      <c r="D160" s="103" t="s">
        <v>87</v>
      </c>
      <c r="E160" s="66" t="str">
        <f t="shared" si="20"/>
        <v/>
      </c>
      <c r="F160" s="22"/>
      <c r="G160" s="18"/>
      <c r="H160" s="18"/>
      <c r="I160" s="18"/>
      <c r="J160" s="18"/>
      <c r="K160" s="148"/>
      <c r="L160" s="18"/>
      <c r="M160" s="18"/>
      <c r="N160" s="18"/>
      <c r="O160" s="18"/>
      <c r="P160" s="18"/>
      <c r="Q160" s="18"/>
      <c r="R160" s="18"/>
      <c r="S160" s="18"/>
      <c r="T160" s="18"/>
      <c r="U160" s="18"/>
      <c r="V160" s="18"/>
      <c r="W160" s="18"/>
      <c r="X160" s="18"/>
      <c r="Y160" s="18"/>
      <c r="Z160" s="22"/>
      <c r="AA160" s="22"/>
      <c r="AB160" s="22"/>
      <c r="AC160" s="22"/>
      <c r="AD160" s="22"/>
      <c r="AE160" s="22"/>
      <c r="AF160" s="22"/>
      <c r="AG160" s="22"/>
      <c r="AH160" s="22"/>
      <c r="AI160" s="22"/>
      <c r="AJ160" s="22"/>
      <c r="AK160" s="22"/>
      <c r="AL160" s="22"/>
      <c r="AM160" s="22"/>
      <c r="AN160" s="22"/>
      <c r="AO160" s="22"/>
      <c r="AP160" s="22"/>
    </row>
    <row r="161" spans="1:42" ht="12" customHeight="1">
      <c r="A161" s="98" t="str">
        <f t="array" ref="A161">IFERROR(INDEX('03.Muestra'!$B$8:$B$17,SMALL(IF("Página Web"='03.Muestra'!$D$8:$D$17,ROW('03.Muestra'!$B$8:$B$17)-MIN(ROW('03.Muestra'!$D$8:$D$17))+1,""),ROW()-157)),"")</f>
        <v/>
      </c>
      <c r="B161" s="129" t="str">
        <f t="array" ref="B161">IFERROR(INDEX('03.Muestra'!$C$8:$C$17,SMALL(IF("Página Web"='03.Muestra'!$D$8:$D$17,ROW('03.Muestra'!$C$8:$C$17)-MIN(ROW('03.Muestra'!$D$8:$D$17))+1,""),ROW()-157)),"")</f>
        <v/>
      </c>
      <c r="C161" s="129" t="str">
        <f t="array" ref="C161">IFERROR(INDEX('03.Muestra'!$F$8:$F$17,SMALL(IF("Página Web"='03.Muestra'!$D$8:$D$17,ROW('03.Muestra'!$F$8:$F$17)-MIN(ROW('03.Muestra'!$D$8:$D$17))+1,""),ROW()-157)),"")</f>
        <v/>
      </c>
      <c r="D161" s="103" t="str">
        <f t="shared" ref="D161:D167" si="21">IF(C161="","",$D$18)</f>
        <v/>
      </c>
      <c r="E161" s="66" t="str">
        <f t="shared" si="20"/>
        <v/>
      </c>
      <c r="F161" s="22"/>
      <c r="G161" s="18"/>
      <c r="H161" s="18"/>
      <c r="I161" s="18"/>
      <c r="J161" s="18"/>
      <c r="K161" s="148"/>
      <c r="L161" s="18"/>
      <c r="M161" s="18"/>
      <c r="N161" s="18"/>
      <c r="O161" s="18"/>
      <c r="P161" s="18"/>
      <c r="Q161" s="18"/>
      <c r="R161" s="18"/>
      <c r="S161" s="18"/>
      <c r="T161" s="18"/>
      <c r="U161" s="18"/>
      <c r="V161" s="18"/>
      <c r="W161" s="18"/>
      <c r="X161" s="18"/>
      <c r="Y161" s="18"/>
      <c r="Z161" s="22"/>
      <c r="AA161" s="22"/>
      <c r="AB161" s="22"/>
      <c r="AC161" s="22"/>
      <c r="AD161" s="22"/>
      <c r="AE161" s="22"/>
      <c r="AF161" s="22"/>
      <c r="AG161" s="22"/>
      <c r="AH161" s="22"/>
      <c r="AI161" s="22"/>
      <c r="AJ161" s="22"/>
      <c r="AK161" s="22"/>
      <c r="AL161" s="22"/>
      <c r="AM161" s="22"/>
      <c r="AN161" s="22"/>
      <c r="AO161" s="22"/>
      <c r="AP161" s="22"/>
    </row>
    <row r="162" spans="1:42" ht="12" customHeight="1">
      <c r="A162" s="98" t="str">
        <f t="array" ref="A162">IFERROR(INDEX('03.Muestra'!$B$8:$B$17,SMALL(IF("Página Web"='03.Muestra'!$D$8:$D$17,ROW('03.Muestra'!$B$8:$B$17)-MIN(ROW('03.Muestra'!$D$8:$D$17))+1,""),ROW()-157)),"")</f>
        <v/>
      </c>
      <c r="B162" s="129" t="str">
        <f t="array" ref="B162">IFERROR(INDEX('03.Muestra'!$C$8:$C$17,SMALL(IF("Página Web"='03.Muestra'!$D$8:$D$17,ROW('03.Muestra'!$C$8:$C$17)-MIN(ROW('03.Muestra'!$D$8:$D$17))+1,""),ROW()-157)),"")</f>
        <v/>
      </c>
      <c r="C162" s="129" t="str">
        <f t="array" ref="C162">IFERROR(INDEX('03.Muestra'!$F$8:$F$17,SMALL(IF("Página Web"='03.Muestra'!$D$8:$D$17,ROW('03.Muestra'!$F$8:$F$17)-MIN(ROW('03.Muestra'!$D$8:$D$17))+1,""),ROW()-157)),"")</f>
        <v/>
      </c>
      <c r="D162" s="103" t="str">
        <f t="shared" si="21"/>
        <v/>
      </c>
      <c r="E162" s="66" t="str">
        <f t="shared" si="20"/>
        <v/>
      </c>
      <c r="F162" s="22"/>
      <c r="G162" s="18"/>
      <c r="H162" s="18"/>
      <c r="I162" s="18"/>
      <c r="J162" s="18"/>
      <c r="K162" s="148"/>
      <c r="L162" s="18"/>
      <c r="M162" s="18"/>
      <c r="N162" s="18"/>
      <c r="O162" s="18"/>
      <c r="P162" s="18"/>
      <c r="Q162" s="18"/>
      <c r="R162" s="18"/>
      <c r="S162" s="18"/>
      <c r="T162" s="18"/>
      <c r="U162" s="18"/>
      <c r="V162" s="18"/>
      <c r="W162" s="18"/>
      <c r="X162" s="18"/>
      <c r="Y162" s="18"/>
      <c r="Z162" s="22"/>
      <c r="AA162" s="22"/>
      <c r="AB162" s="22"/>
      <c r="AC162" s="22"/>
      <c r="AD162" s="22"/>
      <c r="AE162" s="22"/>
      <c r="AF162" s="22"/>
      <c r="AG162" s="22"/>
      <c r="AH162" s="22"/>
      <c r="AI162" s="22"/>
      <c r="AJ162" s="22"/>
      <c r="AK162" s="22"/>
      <c r="AL162" s="22"/>
      <c r="AM162" s="22"/>
      <c r="AN162" s="22"/>
      <c r="AO162" s="22"/>
      <c r="AP162" s="22"/>
    </row>
    <row r="163" spans="1:42" ht="12" customHeight="1">
      <c r="A163" s="98" t="str">
        <f t="array" ref="A163">IFERROR(INDEX('03.Muestra'!$B$8:$B$17,SMALL(IF("Página Web"='03.Muestra'!$D$8:$D$17,ROW('03.Muestra'!$B$8:$B$17)-MIN(ROW('03.Muestra'!$D$8:$D$17))+1,""),ROW()-157)),"")</f>
        <v/>
      </c>
      <c r="B163" s="129" t="str">
        <f t="array" ref="B163">IFERROR(INDEX('03.Muestra'!$C$8:$C$17,SMALL(IF("Página Web"='03.Muestra'!$D$8:$D$17,ROW('03.Muestra'!$C$8:$C$17)-MIN(ROW('03.Muestra'!$D$8:$D$17))+1,""),ROW()-157)),"")</f>
        <v/>
      </c>
      <c r="C163" s="129" t="str">
        <f t="array" ref="C163">IFERROR(INDEX('03.Muestra'!$F$8:$F$17,SMALL(IF("Página Web"='03.Muestra'!$D$8:$D$17,ROW('03.Muestra'!$F$8:$F$17)-MIN(ROW('03.Muestra'!$D$8:$D$17))+1,""),ROW()-157)),"")</f>
        <v/>
      </c>
      <c r="D163" s="103" t="str">
        <f t="shared" si="21"/>
        <v/>
      </c>
      <c r="E163" s="66" t="str">
        <f t="shared" si="20"/>
        <v/>
      </c>
      <c r="F163" s="22"/>
      <c r="G163" s="18"/>
      <c r="H163" s="18"/>
      <c r="I163" s="18"/>
      <c r="J163" s="18"/>
      <c r="K163" s="148"/>
      <c r="L163" s="18"/>
      <c r="M163" s="18"/>
      <c r="N163" s="18"/>
      <c r="O163" s="18"/>
      <c r="P163" s="18"/>
      <c r="Q163" s="18"/>
      <c r="R163" s="18"/>
      <c r="S163" s="18"/>
      <c r="T163" s="18"/>
      <c r="U163" s="18"/>
      <c r="V163" s="18"/>
      <c r="W163" s="18"/>
      <c r="X163" s="18"/>
      <c r="Y163" s="18"/>
      <c r="Z163" s="22"/>
      <c r="AA163" s="22"/>
      <c r="AB163" s="22"/>
      <c r="AC163" s="22"/>
      <c r="AD163" s="22"/>
      <c r="AE163" s="22"/>
      <c r="AF163" s="22"/>
      <c r="AG163" s="22"/>
      <c r="AH163" s="22"/>
      <c r="AI163" s="22"/>
      <c r="AJ163" s="22"/>
      <c r="AK163" s="22"/>
      <c r="AL163" s="22"/>
      <c r="AM163" s="22"/>
      <c r="AN163" s="22"/>
      <c r="AO163" s="22"/>
      <c r="AP163" s="22"/>
    </row>
    <row r="164" spans="1:42" ht="12" customHeight="1">
      <c r="A164" s="98" t="str">
        <f t="array" ref="A164">IFERROR(INDEX('03.Muestra'!$B$8:$B$17,SMALL(IF("Página Web"='03.Muestra'!$D$8:$D$17,ROW('03.Muestra'!$B$8:$B$17)-MIN(ROW('03.Muestra'!$D$8:$D$17))+1,""),ROW()-157)),"")</f>
        <v/>
      </c>
      <c r="B164" s="129" t="str">
        <f t="array" ref="B164">IFERROR(INDEX('03.Muestra'!$C$8:$C$17,SMALL(IF("Página Web"='03.Muestra'!$D$8:$D$17,ROW('03.Muestra'!$C$8:$C$17)-MIN(ROW('03.Muestra'!$D$8:$D$17))+1,""),ROW()-157)),"")</f>
        <v/>
      </c>
      <c r="C164" s="129" t="str">
        <f t="array" ref="C164">IFERROR(INDEX('03.Muestra'!$F$8:$F$17,SMALL(IF("Página Web"='03.Muestra'!$D$8:$D$17,ROW('03.Muestra'!$F$8:$F$17)-MIN(ROW('03.Muestra'!$D$8:$D$17))+1,""),ROW()-157)),"")</f>
        <v/>
      </c>
      <c r="D164" s="103" t="str">
        <f t="shared" si="21"/>
        <v/>
      </c>
      <c r="E164" s="66" t="str">
        <f t="shared" si="20"/>
        <v/>
      </c>
      <c r="F164" s="18"/>
      <c r="G164" s="18"/>
      <c r="H164" s="18"/>
      <c r="I164" s="18"/>
      <c r="J164" s="18"/>
      <c r="K164" s="148"/>
      <c r="L164" s="18"/>
      <c r="M164" s="18"/>
      <c r="N164" s="18"/>
      <c r="O164" s="18"/>
      <c r="P164" s="18"/>
      <c r="Q164" s="18"/>
      <c r="R164" s="18"/>
      <c r="S164" s="18"/>
      <c r="T164" s="18"/>
      <c r="U164" s="18"/>
      <c r="V164" s="18"/>
      <c r="W164" s="18"/>
      <c r="X164" s="18"/>
      <c r="Y164" s="18"/>
      <c r="Z164" s="22"/>
      <c r="AA164" s="22"/>
      <c r="AB164" s="22"/>
      <c r="AC164" s="22"/>
      <c r="AD164" s="22"/>
      <c r="AE164" s="22"/>
      <c r="AF164" s="22"/>
      <c r="AG164" s="22"/>
      <c r="AH164" s="22"/>
      <c r="AI164" s="22"/>
      <c r="AJ164" s="22"/>
      <c r="AK164" s="22"/>
      <c r="AL164" s="22"/>
      <c r="AM164" s="22"/>
      <c r="AN164" s="22"/>
      <c r="AO164" s="22"/>
      <c r="AP164" s="22"/>
    </row>
    <row r="165" spans="1:42" ht="12" customHeight="1">
      <c r="A165" s="98" t="str">
        <f t="array" ref="A165">IFERROR(INDEX('03.Muestra'!$B$8:$B$17,SMALL(IF("Página Web"='03.Muestra'!$D$8:$D$17,ROW('03.Muestra'!$B$8:$B$17)-MIN(ROW('03.Muestra'!$D$8:$D$17))+1,""),ROW()-157)),"")</f>
        <v/>
      </c>
      <c r="B165" s="129" t="str">
        <f t="array" ref="B165">IFERROR(INDEX('03.Muestra'!$C$8:$C$17,SMALL(IF("Página Web"='03.Muestra'!$D$8:$D$17,ROW('03.Muestra'!$C$8:$C$17)-MIN(ROW('03.Muestra'!$D$8:$D$17))+1,""),ROW()-157)),"")</f>
        <v/>
      </c>
      <c r="C165" s="129" t="str">
        <f t="array" ref="C165">IFERROR(INDEX('03.Muestra'!$F$8:$F$17,SMALL(IF("Página Web"='03.Muestra'!$D$8:$D$17,ROW('03.Muestra'!$F$8:$F$17)-MIN(ROW('03.Muestra'!$D$8:$D$17))+1,""),ROW()-157)),"")</f>
        <v/>
      </c>
      <c r="D165" s="103" t="str">
        <f t="shared" si="21"/>
        <v/>
      </c>
      <c r="E165" s="66" t="str">
        <f t="shared" si="20"/>
        <v/>
      </c>
      <c r="F165" s="18"/>
      <c r="G165" s="18"/>
      <c r="H165" s="18"/>
      <c r="I165" s="18"/>
      <c r="J165" s="18"/>
      <c r="K165" s="148"/>
      <c r="L165" s="18"/>
      <c r="M165" s="18"/>
      <c r="N165" s="18"/>
      <c r="O165" s="18"/>
      <c r="P165" s="18"/>
      <c r="Q165" s="18"/>
      <c r="R165" s="18"/>
      <c r="S165" s="18"/>
      <c r="T165" s="18"/>
      <c r="U165" s="18"/>
      <c r="V165" s="18"/>
      <c r="W165" s="18"/>
      <c r="X165" s="18"/>
      <c r="Y165" s="18"/>
      <c r="Z165" s="22"/>
      <c r="AA165" s="22"/>
      <c r="AB165" s="22"/>
      <c r="AC165" s="22"/>
      <c r="AD165" s="22"/>
      <c r="AE165" s="22"/>
      <c r="AF165" s="22"/>
      <c r="AG165" s="22"/>
      <c r="AH165" s="22"/>
      <c r="AI165" s="22"/>
      <c r="AJ165" s="22"/>
      <c r="AK165" s="22"/>
      <c r="AL165" s="22"/>
      <c r="AM165" s="22"/>
      <c r="AN165" s="22"/>
      <c r="AO165" s="22"/>
      <c r="AP165" s="22"/>
    </row>
    <row r="166" spans="1:42" ht="12" customHeight="1">
      <c r="A166" s="98" t="str">
        <f t="array" ref="A166">IFERROR(INDEX('03.Muestra'!$B$8:$B$17,SMALL(IF("Página Web"='03.Muestra'!$D$8:$D$17,ROW('03.Muestra'!$B$8:$B$17)-MIN(ROW('03.Muestra'!$D$8:$D$17))+1,""),ROW()-157)),"")</f>
        <v/>
      </c>
      <c r="B166" s="129" t="str">
        <f t="array" ref="B166">IFERROR(INDEX('03.Muestra'!$C$8:$C$17,SMALL(IF("Página Web"='03.Muestra'!$D$8:$D$17,ROW('03.Muestra'!$C$8:$C$17)-MIN(ROW('03.Muestra'!$D$8:$D$17))+1,""),ROW()-157)),"")</f>
        <v/>
      </c>
      <c r="C166" s="129" t="str">
        <f t="array" ref="C166">IFERROR(INDEX('03.Muestra'!$F$8:$F$17,SMALL(IF("Página Web"='03.Muestra'!$D$8:$D$17,ROW('03.Muestra'!$F$8:$F$17)-MIN(ROW('03.Muestra'!$D$8:$D$17))+1,""),ROW()-157)),"")</f>
        <v/>
      </c>
      <c r="D166" s="103" t="str">
        <f t="shared" si="21"/>
        <v/>
      </c>
      <c r="E166" s="66" t="str">
        <f t="shared" si="20"/>
        <v/>
      </c>
      <c r="F166" s="18"/>
      <c r="G166" s="18"/>
      <c r="H166" s="18"/>
      <c r="I166" s="18"/>
      <c r="J166" s="18"/>
      <c r="K166" s="148"/>
      <c r="L166" s="18"/>
      <c r="M166" s="18"/>
      <c r="N166" s="18"/>
      <c r="O166" s="18"/>
      <c r="P166" s="18"/>
      <c r="Q166" s="18"/>
      <c r="R166" s="18"/>
      <c r="S166" s="18"/>
      <c r="T166" s="18"/>
      <c r="U166" s="18"/>
      <c r="V166" s="18"/>
      <c r="W166" s="18"/>
      <c r="X166" s="18"/>
      <c r="Y166" s="18"/>
      <c r="Z166" s="22"/>
      <c r="AA166" s="22"/>
      <c r="AB166" s="22"/>
      <c r="AC166" s="22"/>
      <c r="AD166" s="22"/>
      <c r="AE166" s="22"/>
      <c r="AF166" s="22"/>
      <c r="AG166" s="22"/>
      <c r="AH166" s="22"/>
      <c r="AI166" s="22"/>
      <c r="AJ166" s="22"/>
      <c r="AK166" s="22"/>
      <c r="AL166" s="22"/>
      <c r="AM166" s="22"/>
      <c r="AN166" s="22"/>
      <c r="AO166" s="22"/>
      <c r="AP166" s="22"/>
    </row>
    <row r="167" spans="1:42" ht="12" customHeight="1">
      <c r="A167" s="98" t="str">
        <f t="array" ref="A167">IFERROR(INDEX('03.Muestra'!$B$8:$B$17,SMALL(IF("Página Web"='03.Muestra'!$D$8:$D$17,ROW('03.Muestra'!$B$8:$B$17)-MIN(ROW('03.Muestra'!$D$8:$D$17))+1,""),ROW()-157)),"")</f>
        <v/>
      </c>
      <c r="B167" s="129" t="str">
        <f t="array" ref="B167">IFERROR(INDEX('03.Muestra'!$C$8:$C$17,SMALL(IF("Página Web"='03.Muestra'!$D$8:$D$17,ROW('03.Muestra'!$C$8:$C$17)-MIN(ROW('03.Muestra'!$D$8:$D$17))+1,""),ROW()-157)),"")</f>
        <v/>
      </c>
      <c r="C167" s="129" t="str">
        <f t="array" ref="C167">IFERROR(INDEX('03.Muestra'!$F$8:$F$17,SMALL(IF("Página Web"='03.Muestra'!$D$8:$D$17,ROW('03.Muestra'!$F$8:$F$17)-MIN(ROW('03.Muestra'!$D$8:$D$17))+1,""),ROW()-157)),"")</f>
        <v/>
      </c>
      <c r="D167" s="103" t="str">
        <f t="shared" si="21"/>
        <v/>
      </c>
      <c r="E167" s="66" t="str">
        <f t="shared" si="20"/>
        <v/>
      </c>
      <c r="F167" s="18"/>
      <c r="G167" s="18"/>
      <c r="H167" s="18"/>
      <c r="I167" s="18"/>
      <c r="J167" s="18"/>
      <c r="K167" s="148"/>
      <c r="L167" s="18"/>
      <c r="M167" s="18"/>
      <c r="N167" s="18"/>
      <c r="O167" s="18"/>
      <c r="P167" s="18"/>
      <c r="Q167" s="18"/>
      <c r="R167" s="18"/>
      <c r="S167" s="18"/>
      <c r="T167" s="18"/>
      <c r="U167" s="18"/>
      <c r="V167" s="18"/>
      <c r="W167" s="18"/>
      <c r="X167" s="18"/>
      <c r="Y167" s="18"/>
      <c r="Z167" s="22"/>
      <c r="AA167" s="22"/>
      <c r="AB167" s="22"/>
      <c r="AC167" s="22"/>
      <c r="AD167" s="22"/>
      <c r="AE167" s="22"/>
      <c r="AF167" s="22"/>
      <c r="AG167" s="22"/>
      <c r="AH167" s="22"/>
      <c r="AI167" s="22"/>
      <c r="AJ167" s="22"/>
      <c r="AK167" s="22"/>
      <c r="AL167" s="22"/>
      <c r="AM167" s="22"/>
      <c r="AN167" s="22"/>
      <c r="AO167" s="22"/>
      <c r="AP167" s="22"/>
    </row>
    <row r="168" spans="1:42" ht="12" customHeight="1">
      <c r="A168" s="63"/>
      <c r="B168" s="133"/>
      <c r="C168" s="133"/>
      <c r="D168" s="134"/>
      <c r="E168" s="66"/>
      <c r="F168" s="18"/>
      <c r="G168" s="18"/>
      <c r="H168" s="18"/>
      <c r="I168" s="18"/>
      <c r="J168" s="18"/>
      <c r="K168" s="148"/>
      <c r="L168" s="18"/>
      <c r="M168" s="18"/>
      <c r="N168" s="18"/>
      <c r="O168" s="18"/>
      <c r="P168" s="18"/>
      <c r="Q168" s="18"/>
      <c r="R168" s="18"/>
      <c r="S168" s="18"/>
      <c r="T168" s="18"/>
      <c r="U168" s="18"/>
      <c r="V168" s="18"/>
      <c r="W168" s="18"/>
      <c r="X168" s="18"/>
      <c r="Y168" s="18"/>
      <c r="Z168" s="22"/>
      <c r="AA168" s="22"/>
      <c r="AB168" s="22"/>
      <c r="AC168" s="22"/>
      <c r="AD168" s="22"/>
      <c r="AE168" s="22"/>
      <c r="AF168" s="22"/>
      <c r="AG168" s="22"/>
      <c r="AH168" s="22"/>
      <c r="AI168" s="22"/>
      <c r="AJ168" s="22"/>
      <c r="AK168" s="22"/>
      <c r="AL168" s="22"/>
      <c r="AM168" s="22"/>
      <c r="AN168" s="22"/>
      <c r="AO168" s="22"/>
      <c r="AP168" s="22"/>
    </row>
    <row r="169" spans="1:42" ht="12" customHeight="1">
      <c r="A169" s="63"/>
      <c r="B169" s="133"/>
      <c r="C169" s="133"/>
      <c r="D169" s="134"/>
      <c r="E169" s="66"/>
      <c r="F169" s="18"/>
      <c r="G169" s="18"/>
      <c r="H169" s="18"/>
      <c r="I169" s="18"/>
      <c r="J169" s="18"/>
      <c r="K169" s="148"/>
      <c r="L169" s="18"/>
      <c r="M169" s="18"/>
      <c r="N169" s="18"/>
      <c r="O169" s="18"/>
      <c r="P169" s="18"/>
      <c r="Q169" s="18"/>
      <c r="R169" s="18"/>
      <c r="S169" s="18"/>
      <c r="T169" s="18"/>
      <c r="U169" s="18"/>
      <c r="V169" s="18"/>
      <c r="W169" s="18"/>
      <c r="X169" s="18"/>
      <c r="Y169" s="18"/>
      <c r="Z169" s="22"/>
      <c r="AA169" s="22"/>
      <c r="AB169" s="22"/>
      <c r="AC169" s="22"/>
      <c r="AD169" s="22"/>
      <c r="AE169" s="22"/>
      <c r="AF169" s="22"/>
      <c r="AG169" s="22"/>
      <c r="AH169" s="22"/>
      <c r="AI169" s="22"/>
      <c r="AJ169" s="22"/>
      <c r="AK169" s="22"/>
      <c r="AL169" s="22"/>
      <c r="AM169" s="22"/>
      <c r="AN169" s="22"/>
      <c r="AO169" s="22"/>
      <c r="AP169" s="22"/>
    </row>
    <row r="170" spans="1:42" ht="12.75" customHeight="1">
      <c r="A170" s="111"/>
      <c r="B170" s="112"/>
      <c r="C170" s="111"/>
      <c r="D170" s="135"/>
      <c r="E170" s="113"/>
      <c r="F170" s="18"/>
      <c r="G170" s="18"/>
      <c r="H170" s="18"/>
      <c r="I170" s="18"/>
      <c r="J170" s="18"/>
      <c r="K170" s="148"/>
      <c r="L170" s="18"/>
      <c r="M170" s="18"/>
      <c r="N170" s="18"/>
      <c r="O170" s="18"/>
      <c r="P170" s="18"/>
      <c r="Q170" s="18"/>
      <c r="R170" s="18"/>
      <c r="S170" s="18"/>
      <c r="T170" s="18"/>
      <c r="U170" s="18"/>
      <c r="V170" s="18"/>
      <c r="W170" s="18"/>
      <c r="X170" s="18"/>
      <c r="Y170" s="18"/>
      <c r="Z170" s="22"/>
      <c r="AA170" s="22"/>
      <c r="AB170" s="22"/>
      <c r="AC170" s="22"/>
      <c r="AD170" s="22"/>
      <c r="AE170" s="22"/>
      <c r="AF170" s="22"/>
      <c r="AG170" s="22"/>
      <c r="AH170" s="22"/>
      <c r="AI170" s="22"/>
      <c r="AJ170" s="22"/>
      <c r="AK170" s="22"/>
      <c r="AL170" s="22"/>
      <c r="AM170" s="22"/>
      <c r="AN170" s="22"/>
      <c r="AO170" s="22"/>
      <c r="AP170" s="22"/>
    </row>
    <row r="171" spans="1:42" ht="12" customHeight="1">
      <c r="A171" s="109"/>
      <c r="B171" s="109"/>
      <c r="C171" s="109"/>
      <c r="D171" s="136"/>
      <c r="E171" s="109"/>
      <c r="F171" s="109"/>
      <c r="G171" s="18"/>
      <c r="H171" s="18"/>
      <c r="I171" s="18"/>
      <c r="J171" s="18"/>
      <c r="K171" s="148"/>
      <c r="L171" s="18"/>
      <c r="M171" s="18"/>
      <c r="N171" s="18"/>
      <c r="O171" s="18"/>
      <c r="P171" s="18"/>
      <c r="Q171" s="18"/>
      <c r="R171" s="18"/>
      <c r="S171" s="18"/>
      <c r="T171" s="18"/>
      <c r="U171" s="18"/>
      <c r="V171" s="18"/>
      <c r="W171" s="18"/>
      <c r="X171" s="18"/>
      <c r="Y171" s="18"/>
      <c r="Z171" s="22"/>
      <c r="AA171" s="22"/>
      <c r="AB171" s="22"/>
      <c r="AC171" s="22"/>
      <c r="AD171" s="22"/>
      <c r="AE171" s="22"/>
      <c r="AF171" s="22"/>
      <c r="AG171" s="22"/>
      <c r="AH171" s="22"/>
      <c r="AI171" s="22"/>
      <c r="AJ171" s="22"/>
      <c r="AK171" s="22"/>
      <c r="AL171" s="22"/>
      <c r="AM171" s="22"/>
      <c r="AN171" s="22"/>
      <c r="AO171" s="22"/>
      <c r="AP171" s="22"/>
    </row>
    <row r="172" spans="1:42" ht="12" customHeight="1">
      <c r="A172" s="22"/>
      <c r="B172" s="18"/>
      <c r="C172" s="18"/>
      <c r="D172" s="127"/>
      <c r="E172" s="66"/>
      <c r="F172" s="18"/>
      <c r="G172" s="18"/>
      <c r="H172" s="18"/>
      <c r="I172" s="18"/>
      <c r="J172" s="18"/>
      <c r="K172" s="148"/>
      <c r="L172" s="18"/>
      <c r="M172" s="18"/>
      <c r="N172" s="18"/>
      <c r="O172" s="18"/>
      <c r="P172" s="18"/>
      <c r="Q172" s="18"/>
      <c r="R172" s="18"/>
      <c r="S172" s="18"/>
      <c r="T172" s="18"/>
      <c r="U172" s="18"/>
      <c r="V172" s="18"/>
      <c r="W172" s="18"/>
      <c r="X172" s="18"/>
      <c r="Y172" s="18"/>
      <c r="Z172" s="22"/>
      <c r="AA172" s="22"/>
      <c r="AB172" s="22"/>
      <c r="AC172" s="22"/>
      <c r="AD172" s="22"/>
      <c r="AE172" s="22"/>
      <c r="AF172" s="22"/>
      <c r="AG172" s="22"/>
      <c r="AH172" s="22"/>
      <c r="AI172" s="22"/>
      <c r="AJ172" s="22"/>
      <c r="AK172" s="22"/>
      <c r="AL172" s="22"/>
      <c r="AM172" s="22"/>
      <c r="AN172" s="22"/>
      <c r="AO172" s="22"/>
      <c r="AP172" s="22"/>
    </row>
    <row r="173" spans="1:42" ht="12" customHeight="1">
      <c r="A173" s="22"/>
      <c r="B173" s="18"/>
      <c r="C173" s="18"/>
      <c r="D173" s="127"/>
      <c r="E173" s="100"/>
      <c r="F173" s="18"/>
      <c r="G173" s="18"/>
      <c r="H173" s="18"/>
      <c r="I173" s="18"/>
      <c r="J173" s="18"/>
      <c r="K173" s="148"/>
      <c r="L173" s="18"/>
      <c r="M173" s="18"/>
      <c r="N173" s="18"/>
      <c r="O173" s="18"/>
      <c r="P173" s="18"/>
      <c r="Q173" s="18"/>
      <c r="R173" s="18"/>
      <c r="S173" s="18"/>
      <c r="T173" s="18"/>
      <c r="U173" s="18"/>
      <c r="V173" s="18"/>
      <c r="W173" s="18"/>
      <c r="X173" s="18"/>
      <c r="Y173" s="18"/>
      <c r="Z173" s="22"/>
      <c r="AA173" s="22"/>
      <c r="AB173" s="22"/>
      <c r="AC173" s="22"/>
      <c r="AD173" s="22"/>
      <c r="AE173" s="22"/>
      <c r="AF173" s="22"/>
      <c r="AG173" s="22"/>
      <c r="AH173" s="22"/>
      <c r="AI173" s="22"/>
      <c r="AJ173" s="22"/>
      <c r="AK173" s="22"/>
      <c r="AL173" s="22"/>
      <c r="AM173" s="22"/>
      <c r="AN173" s="22"/>
      <c r="AO173" s="22"/>
      <c r="AP173" s="22"/>
    </row>
    <row r="174" spans="1:42" ht="29.25" customHeight="1">
      <c r="A174" s="94" t="s">
        <v>100</v>
      </c>
      <c r="B174" s="95" t="s">
        <v>86</v>
      </c>
      <c r="C174" s="96" t="s">
        <v>153</v>
      </c>
      <c r="D174" s="128" t="s">
        <v>106</v>
      </c>
      <c r="E174" s="114"/>
      <c r="F174" s="22"/>
      <c r="G174" s="22"/>
      <c r="H174" s="22"/>
      <c r="I174" s="22"/>
      <c r="J174" s="22"/>
      <c r="K174" s="148"/>
      <c r="L174" s="18"/>
      <c r="M174" s="18"/>
      <c r="N174" s="18"/>
      <c r="O174" s="18"/>
      <c r="P174" s="18"/>
      <c r="Q174" s="18"/>
      <c r="R174" s="18"/>
      <c r="S174" s="18"/>
      <c r="T174" s="18"/>
      <c r="U174" s="18"/>
      <c r="V174" s="18"/>
      <c r="W174" s="18"/>
      <c r="X174" s="18"/>
      <c r="Y174" s="18"/>
      <c r="Z174" s="22"/>
      <c r="AA174" s="22"/>
      <c r="AB174" s="22"/>
      <c r="AC174" s="22"/>
      <c r="AD174" s="22"/>
      <c r="AE174" s="22"/>
      <c r="AF174" s="22"/>
      <c r="AG174" s="22"/>
      <c r="AH174" s="22"/>
      <c r="AI174" s="22"/>
      <c r="AJ174" s="22"/>
      <c r="AK174" s="22"/>
      <c r="AL174" s="22"/>
      <c r="AM174" s="22"/>
      <c r="AN174" s="22"/>
      <c r="AO174" s="22"/>
      <c r="AP174" s="22"/>
    </row>
    <row r="175" spans="1:42" ht="12" customHeight="1">
      <c r="A175" s="98">
        <f t="array" ref="A175">IFERROR(INDEX('03.Muestra'!$B$8:$B$17,SMALL(IF("Página Web"='03.Muestra'!$D$8:$D$17,ROW('03.Muestra'!$B$8:$B$17)-MIN(ROW('03.Muestra'!$D$8:$D$17))+1,""),ROW()-174)),"")</f>
        <v>1</v>
      </c>
      <c r="B175" s="129" t="str">
        <f t="array" ref="B175">IFERROR(INDEX('03.Muestra'!$C$8:$C$17,SMALL(IF("Página Web"='03.Muestra'!$D$8:$D$17,ROW('03.Muestra'!$C$8:$C$17)-MIN(ROW('03.Muestra'!$D$8:$D$17))+1,""),ROW()-174)),"")</f>
        <v>Home</v>
      </c>
      <c r="C175" s="130" t="str">
        <f t="array" ref="C175">IFERROR(INDEX('03.Muestra'!$F$8:$F$17,SMALL(IF("Página Web"='03.Muestra'!$D$8:$D$17,ROW('03.Muestra'!$F$8:$F$17)-MIN(ROW('03.Muestra'!$D$8:$D$17))+1,""),ROW()-174)),"")</f>
        <v>https://pigmentoayd.com/</v>
      </c>
      <c r="D175" s="103" t="s">
        <v>87</v>
      </c>
      <c r="E175" s="66" t="str">
        <f t="shared" ref="E175:E184" si="22">IF(D175&lt;&gt;"",IF(AND(B175&lt;&gt;"",C175&lt;&gt;""),"","ERR"),"")</f>
        <v/>
      </c>
      <c r="F175" s="104" t="s">
        <v>89</v>
      </c>
      <c r="G175" s="89" t="s">
        <v>98</v>
      </c>
      <c r="H175" s="84" t="s">
        <v>93</v>
      </c>
      <c r="I175" s="105" t="s">
        <v>91</v>
      </c>
      <c r="J175" s="106" t="s">
        <v>87</v>
      </c>
      <c r="K175" s="131" t="s">
        <v>97</v>
      </c>
      <c r="L175" s="18"/>
      <c r="M175" s="18"/>
      <c r="N175" s="18"/>
      <c r="O175" s="18"/>
      <c r="P175" s="18"/>
      <c r="Q175" s="18"/>
      <c r="R175" s="18"/>
      <c r="S175" s="18"/>
      <c r="T175" s="18"/>
      <c r="U175" s="18"/>
      <c r="V175" s="18"/>
      <c r="W175" s="18"/>
      <c r="X175" s="18"/>
      <c r="Y175" s="18"/>
      <c r="Z175" s="22"/>
      <c r="AA175" s="22"/>
      <c r="AB175" s="22"/>
      <c r="AC175" s="22"/>
      <c r="AD175" s="22"/>
      <c r="AE175" s="22"/>
      <c r="AF175" s="22"/>
      <c r="AG175" s="22"/>
      <c r="AH175" s="22"/>
      <c r="AI175" s="22"/>
      <c r="AJ175" s="22"/>
      <c r="AK175" s="22"/>
      <c r="AL175" s="22"/>
      <c r="AM175" s="22"/>
      <c r="AN175" s="22"/>
      <c r="AO175" s="22"/>
      <c r="AP175" s="22"/>
    </row>
    <row r="176" spans="1:42" ht="12" customHeight="1">
      <c r="A176" s="98">
        <f t="array" ref="A176">IFERROR(INDEX('03.Muestra'!$B$8:$B$17,SMALL(IF("Página Web"='03.Muestra'!$D$8:$D$17,ROW('03.Muestra'!$B$8:$B$17)-MIN(ROW('03.Muestra'!$D$8:$D$17))+1,""),ROW()-174)),"")</f>
        <v>2</v>
      </c>
      <c r="B176" s="129" t="str">
        <f t="array" ref="B176">IFERROR(INDEX('03.Muestra'!$C$8:$C$17,SMALL(IF("Página Web"='03.Muestra'!$D$8:$D$17,ROW('03.Muestra'!$C$8:$C$17)-MIN(ROW('03.Muestra'!$D$8:$D$17))+1,""),ROW()-174)),"")</f>
        <v>Contacto</v>
      </c>
      <c r="C176" s="130" t="str">
        <f t="array" ref="C176">IFERROR(INDEX('03.Muestra'!$F$8:$F$17,SMALL(IF("Página Web"='03.Muestra'!$D$8:$D$17,ROW('03.Muestra'!$F$8:$F$17)-MIN(ROW('03.Muestra'!$D$8:$D$17))+1,""),ROW()-174)),"")</f>
        <v>https://pigmentoayd.com/contacto</v>
      </c>
      <c r="D176" s="103" t="s">
        <v>87</v>
      </c>
      <c r="E176" s="66" t="str">
        <f t="shared" si="22"/>
        <v/>
      </c>
      <c r="F176" s="107">
        <f ca="1">COUNTIF($D175:INDIRECT("$D" &amp;  SUM(ROW()-1,'03.Muestra'!$D$20)-1),F175)</f>
        <v>0</v>
      </c>
      <c r="G176" s="107">
        <f ca="1">COUNTIF($D175:INDIRECT("$D" &amp;  SUM(ROW()-1,'03.Muestra'!$D$20)-1),G175)</f>
        <v>0</v>
      </c>
      <c r="H176" s="107">
        <f ca="1">COUNTIF($D175:INDIRECT("$D" &amp;  SUM(ROW()-1,'03.Muestra'!$D$20)-1),H175)</f>
        <v>0</v>
      </c>
      <c r="I176" s="107">
        <f ca="1">COUNTIF($D175:INDIRECT("$D" &amp;  SUM(ROW()-1,'03.Muestra'!$D$20)-1),I175)</f>
        <v>0</v>
      </c>
      <c r="J176" s="107">
        <f ca="1">COUNTIF($D175:INDIRECT("$D" &amp;  SUM(ROW()-1,'03.Muestra'!$D$20)-1),J175)</f>
        <v>3</v>
      </c>
      <c r="K176" s="132">
        <f ca="1">IF(COUNTIF('03.Muestra'!$D$8:$D$17,"Página Web")=0,0,COUNTBLANK($D175:INDIRECT("$D" &amp;  SUM(ROW()-1,COUNTIF('03.Muestra'!$D$8:$D$17,"Página Web"))-1)))</f>
        <v>0</v>
      </c>
      <c r="L176" s="18"/>
      <c r="M176" s="18"/>
      <c r="N176" s="18"/>
      <c r="O176" s="18"/>
      <c r="P176" s="18"/>
      <c r="Q176" s="18"/>
      <c r="R176" s="18"/>
      <c r="S176" s="18"/>
      <c r="T176" s="18"/>
      <c r="U176" s="18"/>
      <c r="V176" s="18"/>
      <c r="W176" s="18"/>
      <c r="X176" s="18"/>
      <c r="Y176" s="18"/>
      <c r="Z176" s="22"/>
      <c r="AA176" s="22"/>
      <c r="AB176" s="22"/>
      <c r="AC176" s="22"/>
      <c r="AD176" s="22"/>
      <c r="AE176" s="22"/>
      <c r="AF176" s="22"/>
      <c r="AG176" s="22"/>
      <c r="AH176" s="22"/>
      <c r="AI176" s="22"/>
      <c r="AJ176" s="22"/>
      <c r="AK176" s="22"/>
      <c r="AL176" s="22"/>
      <c r="AM176" s="22"/>
      <c r="AN176" s="22"/>
      <c r="AO176" s="22"/>
      <c r="AP176" s="22"/>
    </row>
    <row r="177" spans="1:42" ht="12" customHeight="1">
      <c r="A177" s="98">
        <f t="array" ref="A177">IFERROR(INDEX('03.Muestra'!$B$8:$B$17,SMALL(IF("Página Web"='03.Muestra'!$D$8:$D$17,ROW('03.Muestra'!$B$8:$B$17)-MIN(ROW('03.Muestra'!$D$8:$D$17))+1,""),ROW()-174)),"")</f>
        <v>3</v>
      </c>
      <c r="B177" s="129" t="str">
        <f t="array" ref="B177">IFERROR(INDEX('03.Muestra'!$C$8:$C$17,SMALL(IF("Página Web"='03.Muestra'!$D$8:$D$17,ROW('03.Muestra'!$C$8:$C$17)-MIN(ROW('03.Muestra'!$D$8:$D$17))+1,""),ROW()-174)),"")</f>
        <v>Servicios</v>
      </c>
      <c r="C177" s="130" t="str">
        <f t="array" ref="C177">IFERROR(INDEX('03.Muestra'!$F$8:$F$17,SMALL(IF("Página Web"='03.Muestra'!$D$8:$D$17,ROW('03.Muestra'!$F$8:$F$17)-MIN(ROW('03.Muestra'!$D$8:$D$17))+1,""),ROW()-174)),"")</f>
        <v>https://pigmentoayd.com/servicios</v>
      </c>
      <c r="D177" s="103" t="s">
        <v>87</v>
      </c>
      <c r="E177" s="66" t="str">
        <f t="shared" si="22"/>
        <v/>
      </c>
      <c r="F177" s="22"/>
      <c r="G177" s="18"/>
      <c r="H177" s="18"/>
      <c r="I177" s="18"/>
      <c r="J177" s="18"/>
      <c r="K177" s="148"/>
      <c r="L177" s="18"/>
      <c r="M177" s="18"/>
      <c r="N177" s="18"/>
      <c r="O177" s="18"/>
      <c r="P177" s="18"/>
      <c r="Q177" s="18"/>
      <c r="R177" s="18"/>
      <c r="S177" s="18"/>
      <c r="T177" s="18"/>
      <c r="U177" s="18"/>
      <c r="V177" s="18"/>
      <c r="W177" s="18"/>
      <c r="X177" s="18"/>
      <c r="Y177" s="18"/>
      <c r="Z177" s="22"/>
      <c r="AA177" s="22"/>
      <c r="AB177" s="22"/>
      <c r="AC177" s="22"/>
      <c r="AD177" s="22"/>
      <c r="AE177" s="22"/>
      <c r="AF177" s="22"/>
      <c r="AG177" s="22"/>
      <c r="AH177" s="22"/>
      <c r="AI177" s="22"/>
      <c r="AJ177" s="22"/>
      <c r="AK177" s="22"/>
      <c r="AL177" s="22"/>
      <c r="AM177" s="22"/>
      <c r="AN177" s="22"/>
      <c r="AO177" s="22"/>
      <c r="AP177" s="22"/>
    </row>
    <row r="178" spans="1:42" ht="12" customHeight="1">
      <c r="A178" s="98" t="str">
        <f t="array" ref="A178">IFERROR(INDEX('03.Muestra'!$B$8:$B$17,SMALL(IF("Página Web"='03.Muestra'!$D$8:$D$17,ROW('03.Muestra'!$B$8:$B$17)-MIN(ROW('03.Muestra'!$D$8:$D$17))+1,""),ROW()-174)),"")</f>
        <v/>
      </c>
      <c r="B178" s="129" t="str">
        <f t="array" ref="B178">IFERROR(INDEX('03.Muestra'!$C$8:$C$17,SMALL(IF("Página Web"='03.Muestra'!$D$8:$D$17,ROW('03.Muestra'!$C$8:$C$17)-MIN(ROW('03.Muestra'!$D$8:$D$17))+1,""),ROW()-174)),"")</f>
        <v/>
      </c>
      <c r="C178" s="129" t="str">
        <f t="array" ref="C178">IFERROR(INDEX('03.Muestra'!$F$8:$F$17,SMALL(IF("Página Web"='03.Muestra'!$D$8:$D$17,ROW('03.Muestra'!$F$8:$F$17)-MIN(ROW('03.Muestra'!$D$8:$D$17))+1,""),ROW()-174)),"")</f>
        <v/>
      </c>
      <c r="D178" s="103" t="str">
        <f t="shared" ref="D178:D184" si="23">IF(C178="","",$D$18)</f>
        <v/>
      </c>
      <c r="E178" s="66" t="str">
        <f t="shared" si="22"/>
        <v/>
      </c>
      <c r="F178" s="22"/>
      <c r="G178" s="18"/>
      <c r="H178" s="18"/>
      <c r="I178" s="18"/>
      <c r="J178" s="18"/>
      <c r="K178" s="148"/>
      <c r="L178" s="18"/>
      <c r="M178" s="18"/>
      <c r="N178" s="18"/>
      <c r="O178" s="18"/>
      <c r="P178" s="18"/>
      <c r="Q178" s="18"/>
      <c r="R178" s="18"/>
      <c r="S178" s="18"/>
      <c r="T178" s="18"/>
      <c r="U178" s="18"/>
      <c r="V178" s="18"/>
      <c r="W178" s="18"/>
      <c r="X178" s="18"/>
      <c r="Y178" s="18"/>
      <c r="Z178" s="22"/>
      <c r="AA178" s="22"/>
      <c r="AB178" s="22"/>
      <c r="AC178" s="22"/>
      <c r="AD178" s="22"/>
      <c r="AE178" s="22"/>
      <c r="AF178" s="22"/>
      <c r="AG178" s="22"/>
      <c r="AH178" s="22"/>
      <c r="AI178" s="22"/>
      <c r="AJ178" s="22"/>
      <c r="AK178" s="22"/>
      <c r="AL178" s="22"/>
      <c r="AM178" s="22"/>
      <c r="AN178" s="22"/>
      <c r="AO178" s="22"/>
      <c r="AP178" s="22"/>
    </row>
    <row r="179" spans="1:42" ht="12" customHeight="1">
      <c r="A179" s="98" t="str">
        <f t="array" ref="A179">IFERROR(INDEX('03.Muestra'!$B$8:$B$17,SMALL(IF("Página Web"='03.Muestra'!$D$8:$D$17,ROW('03.Muestra'!$B$8:$B$17)-MIN(ROW('03.Muestra'!$D$8:$D$17))+1,""),ROW()-174)),"")</f>
        <v/>
      </c>
      <c r="B179" s="129" t="str">
        <f t="array" ref="B179">IFERROR(INDEX('03.Muestra'!$C$8:$C$17,SMALL(IF("Página Web"='03.Muestra'!$D$8:$D$17,ROW('03.Muestra'!$C$8:$C$17)-MIN(ROW('03.Muestra'!$D$8:$D$17))+1,""),ROW()-174)),"")</f>
        <v/>
      </c>
      <c r="C179" s="129" t="str">
        <f t="array" ref="C179">IFERROR(INDEX('03.Muestra'!$F$8:$F$17,SMALL(IF("Página Web"='03.Muestra'!$D$8:$D$17,ROW('03.Muestra'!$F$8:$F$17)-MIN(ROW('03.Muestra'!$D$8:$D$17))+1,""),ROW()-174)),"")</f>
        <v/>
      </c>
      <c r="D179" s="103" t="str">
        <f t="shared" si="23"/>
        <v/>
      </c>
      <c r="E179" s="66" t="str">
        <f t="shared" si="22"/>
        <v/>
      </c>
      <c r="F179" s="22"/>
      <c r="G179" s="18"/>
      <c r="H179" s="18"/>
      <c r="I179" s="18"/>
      <c r="J179" s="18"/>
      <c r="K179" s="148"/>
      <c r="L179" s="18"/>
      <c r="M179" s="18"/>
      <c r="N179" s="18"/>
      <c r="O179" s="18"/>
      <c r="P179" s="18"/>
      <c r="Q179" s="18"/>
      <c r="R179" s="18"/>
      <c r="S179" s="18"/>
      <c r="T179" s="18"/>
      <c r="U179" s="18"/>
      <c r="V179" s="18"/>
      <c r="W179" s="18"/>
      <c r="X179" s="18"/>
      <c r="Y179" s="18"/>
      <c r="Z179" s="22"/>
      <c r="AA179" s="22"/>
      <c r="AB179" s="22"/>
      <c r="AC179" s="22"/>
      <c r="AD179" s="22"/>
      <c r="AE179" s="22"/>
      <c r="AF179" s="22"/>
      <c r="AG179" s="22"/>
      <c r="AH179" s="22"/>
      <c r="AI179" s="22"/>
      <c r="AJ179" s="22"/>
      <c r="AK179" s="22"/>
      <c r="AL179" s="22"/>
      <c r="AM179" s="22"/>
      <c r="AN179" s="22"/>
      <c r="AO179" s="22"/>
      <c r="AP179" s="22"/>
    </row>
    <row r="180" spans="1:42" ht="12" customHeight="1">
      <c r="A180" s="98" t="str">
        <f t="array" ref="A180">IFERROR(INDEX('03.Muestra'!$B$8:$B$17,SMALL(IF("Página Web"='03.Muestra'!$D$8:$D$17,ROW('03.Muestra'!$B$8:$B$17)-MIN(ROW('03.Muestra'!$D$8:$D$17))+1,""),ROW()-174)),"")</f>
        <v/>
      </c>
      <c r="B180" s="129" t="str">
        <f t="array" ref="B180">IFERROR(INDEX('03.Muestra'!$C$8:$C$17,SMALL(IF("Página Web"='03.Muestra'!$D$8:$D$17,ROW('03.Muestra'!$C$8:$C$17)-MIN(ROW('03.Muestra'!$D$8:$D$17))+1,""),ROW()-174)),"")</f>
        <v/>
      </c>
      <c r="C180" s="129" t="str">
        <f t="array" ref="C180">IFERROR(INDEX('03.Muestra'!$F$8:$F$17,SMALL(IF("Página Web"='03.Muestra'!$D$8:$D$17,ROW('03.Muestra'!$F$8:$F$17)-MIN(ROW('03.Muestra'!$D$8:$D$17))+1,""),ROW()-174)),"")</f>
        <v/>
      </c>
      <c r="D180" s="103" t="str">
        <f t="shared" si="23"/>
        <v/>
      </c>
      <c r="E180" s="66" t="str">
        <f t="shared" si="22"/>
        <v/>
      </c>
      <c r="F180" s="22"/>
      <c r="G180" s="18"/>
      <c r="H180" s="18"/>
      <c r="I180" s="18"/>
      <c r="J180" s="18"/>
      <c r="K180" s="148"/>
      <c r="L180" s="18"/>
      <c r="M180" s="18"/>
      <c r="N180" s="18"/>
      <c r="O180" s="18"/>
      <c r="P180" s="18"/>
      <c r="Q180" s="18"/>
      <c r="R180" s="18"/>
      <c r="S180" s="18"/>
      <c r="T180" s="18"/>
      <c r="U180" s="18"/>
      <c r="V180" s="18"/>
      <c r="W180" s="18"/>
      <c r="X180" s="18"/>
      <c r="Y180" s="18"/>
      <c r="Z180" s="22"/>
      <c r="AA180" s="22"/>
      <c r="AB180" s="22"/>
      <c r="AC180" s="22"/>
      <c r="AD180" s="22"/>
      <c r="AE180" s="22"/>
      <c r="AF180" s="22"/>
      <c r="AG180" s="22"/>
      <c r="AH180" s="22"/>
      <c r="AI180" s="22"/>
      <c r="AJ180" s="22"/>
      <c r="AK180" s="22"/>
      <c r="AL180" s="22"/>
      <c r="AM180" s="22"/>
      <c r="AN180" s="22"/>
      <c r="AO180" s="22"/>
      <c r="AP180" s="22"/>
    </row>
    <row r="181" spans="1:42" ht="12" customHeight="1">
      <c r="A181" s="98" t="str">
        <f t="array" ref="A181">IFERROR(INDEX('03.Muestra'!$B$8:$B$17,SMALL(IF("Página Web"='03.Muestra'!$D$8:$D$17,ROW('03.Muestra'!$B$8:$B$17)-MIN(ROW('03.Muestra'!$D$8:$D$17))+1,""),ROW()-174)),"")</f>
        <v/>
      </c>
      <c r="B181" s="129" t="str">
        <f t="array" ref="B181">IFERROR(INDEX('03.Muestra'!$C$8:$C$17,SMALL(IF("Página Web"='03.Muestra'!$D$8:$D$17,ROW('03.Muestra'!$C$8:$C$17)-MIN(ROW('03.Muestra'!$D$8:$D$17))+1,""),ROW()-174)),"")</f>
        <v/>
      </c>
      <c r="C181" s="129" t="str">
        <f t="array" ref="C181">IFERROR(INDEX('03.Muestra'!$F$8:$F$17,SMALL(IF("Página Web"='03.Muestra'!$D$8:$D$17,ROW('03.Muestra'!$F$8:$F$17)-MIN(ROW('03.Muestra'!$D$8:$D$17))+1,""),ROW()-174)),"")</f>
        <v/>
      </c>
      <c r="D181" s="103" t="str">
        <f t="shared" si="23"/>
        <v/>
      </c>
      <c r="E181" s="66" t="str">
        <f t="shared" si="22"/>
        <v/>
      </c>
      <c r="F181" s="18"/>
      <c r="G181" s="18"/>
      <c r="H181" s="18"/>
      <c r="I181" s="18"/>
      <c r="J181" s="18"/>
      <c r="K181" s="148"/>
      <c r="L181" s="18"/>
      <c r="M181" s="18"/>
      <c r="N181" s="18"/>
      <c r="O181" s="18"/>
      <c r="P181" s="18"/>
      <c r="Q181" s="18"/>
      <c r="R181" s="18"/>
      <c r="S181" s="18"/>
      <c r="T181" s="18"/>
      <c r="U181" s="18"/>
      <c r="V181" s="18"/>
      <c r="W181" s="18"/>
      <c r="X181" s="18"/>
      <c r="Y181" s="18"/>
      <c r="Z181" s="22"/>
      <c r="AA181" s="22"/>
      <c r="AB181" s="22"/>
      <c r="AC181" s="22"/>
      <c r="AD181" s="22"/>
      <c r="AE181" s="22"/>
      <c r="AF181" s="22"/>
      <c r="AG181" s="22"/>
      <c r="AH181" s="22"/>
      <c r="AI181" s="22"/>
      <c r="AJ181" s="22"/>
      <c r="AK181" s="22"/>
      <c r="AL181" s="22"/>
      <c r="AM181" s="22"/>
      <c r="AN181" s="22"/>
      <c r="AO181" s="22"/>
      <c r="AP181" s="22"/>
    </row>
    <row r="182" spans="1:42" ht="12" customHeight="1">
      <c r="A182" s="98" t="str">
        <f t="array" ref="A182">IFERROR(INDEX('03.Muestra'!$B$8:$B$17,SMALL(IF("Página Web"='03.Muestra'!$D$8:$D$17,ROW('03.Muestra'!$B$8:$B$17)-MIN(ROW('03.Muestra'!$D$8:$D$17))+1,""),ROW()-174)),"")</f>
        <v/>
      </c>
      <c r="B182" s="129" t="str">
        <f t="array" ref="B182">IFERROR(INDEX('03.Muestra'!$C$8:$C$17,SMALL(IF("Página Web"='03.Muestra'!$D$8:$D$17,ROW('03.Muestra'!$C$8:$C$17)-MIN(ROW('03.Muestra'!$D$8:$D$17))+1,""),ROW()-174)),"")</f>
        <v/>
      </c>
      <c r="C182" s="129" t="str">
        <f t="array" ref="C182">IFERROR(INDEX('03.Muestra'!$F$8:$F$17,SMALL(IF("Página Web"='03.Muestra'!$D$8:$D$17,ROW('03.Muestra'!$F$8:$F$17)-MIN(ROW('03.Muestra'!$D$8:$D$17))+1,""),ROW()-174)),"")</f>
        <v/>
      </c>
      <c r="D182" s="103" t="str">
        <f t="shared" si="23"/>
        <v/>
      </c>
      <c r="E182" s="66" t="str">
        <f t="shared" si="22"/>
        <v/>
      </c>
      <c r="F182" s="18"/>
      <c r="G182" s="18"/>
      <c r="H182" s="18"/>
      <c r="I182" s="18"/>
      <c r="J182" s="18"/>
      <c r="K182" s="148"/>
      <c r="L182" s="18"/>
      <c r="M182" s="18"/>
      <c r="N182" s="18"/>
      <c r="O182" s="18"/>
      <c r="P182" s="18"/>
      <c r="Q182" s="18"/>
      <c r="R182" s="18"/>
      <c r="S182" s="18"/>
      <c r="T182" s="18"/>
      <c r="U182" s="18"/>
      <c r="V182" s="18"/>
      <c r="W182" s="18"/>
      <c r="X182" s="18"/>
      <c r="Y182" s="18"/>
      <c r="Z182" s="22"/>
      <c r="AA182" s="22"/>
      <c r="AB182" s="22"/>
      <c r="AC182" s="22"/>
      <c r="AD182" s="22"/>
      <c r="AE182" s="22"/>
      <c r="AF182" s="22"/>
      <c r="AG182" s="22"/>
      <c r="AH182" s="22"/>
      <c r="AI182" s="22"/>
      <c r="AJ182" s="22"/>
      <c r="AK182" s="22"/>
      <c r="AL182" s="22"/>
      <c r="AM182" s="22"/>
      <c r="AN182" s="22"/>
      <c r="AO182" s="22"/>
      <c r="AP182" s="22"/>
    </row>
    <row r="183" spans="1:42" ht="12" customHeight="1">
      <c r="A183" s="98" t="str">
        <f t="array" ref="A183">IFERROR(INDEX('03.Muestra'!$B$8:$B$17,SMALL(IF("Página Web"='03.Muestra'!$D$8:$D$17,ROW('03.Muestra'!$B$8:$B$17)-MIN(ROW('03.Muestra'!$D$8:$D$17))+1,""),ROW()-174)),"")</f>
        <v/>
      </c>
      <c r="B183" s="129" t="str">
        <f t="array" ref="B183">IFERROR(INDEX('03.Muestra'!$C$8:$C$17,SMALL(IF("Página Web"='03.Muestra'!$D$8:$D$17,ROW('03.Muestra'!$C$8:$C$17)-MIN(ROW('03.Muestra'!$D$8:$D$17))+1,""),ROW()-174)),"")</f>
        <v/>
      </c>
      <c r="C183" s="129" t="str">
        <f t="array" ref="C183">IFERROR(INDEX('03.Muestra'!$F$8:$F$17,SMALL(IF("Página Web"='03.Muestra'!$D$8:$D$17,ROW('03.Muestra'!$F$8:$F$17)-MIN(ROW('03.Muestra'!$D$8:$D$17))+1,""),ROW()-174)),"")</f>
        <v/>
      </c>
      <c r="D183" s="103" t="str">
        <f t="shared" si="23"/>
        <v/>
      </c>
      <c r="E183" s="66" t="str">
        <f t="shared" si="22"/>
        <v/>
      </c>
      <c r="F183" s="18"/>
      <c r="G183" s="18"/>
      <c r="H183" s="18"/>
      <c r="I183" s="18"/>
      <c r="J183" s="18"/>
      <c r="K183" s="148"/>
      <c r="L183" s="18"/>
      <c r="M183" s="18"/>
      <c r="N183" s="18"/>
      <c r="O183" s="18"/>
      <c r="P183" s="18"/>
      <c r="Q183" s="18"/>
      <c r="R183" s="18"/>
      <c r="S183" s="18"/>
      <c r="T183" s="18"/>
      <c r="U183" s="18"/>
      <c r="V183" s="18"/>
      <c r="W183" s="18"/>
      <c r="X183" s="18"/>
      <c r="Y183" s="18"/>
      <c r="Z183" s="22"/>
      <c r="AA183" s="22"/>
      <c r="AB183" s="22"/>
      <c r="AC183" s="22"/>
      <c r="AD183" s="22"/>
      <c r="AE183" s="22"/>
      <c r="AF183" s="22"/>
      <c r="AG183" s="22"/>
      <c r="AH183" s="22"/>
      <c r="AI183" s="22"/>
      <c r="AJ183" s="22"/>
      <c r="AK183" s="22"/>
      <c r="AL183" s="22"/>
      <c r="AM183" s="22"/>
      <c r="AN183" s="22"/>
      <c r="AO183" s="22"/>
      <c r="AP183" s="22"/>
    </row>
    <row r="184" spans="1:42" ht="12" customHeight="1">
      <c r="A184" s="98" t="str">
        <f t="array" ref="A184">IFERROR(INDEX('03.Muestra'!$B$8:$B$17,SMALL(IF("Página Web"='03.Muestra'!$D$8:$D$17,ROW('03.Muestra'!$B$8:$B$17)-MIN(ROW('03.Muestra'!$D$8:$D$17))+1,""),ROW()-174)),"")</f>
        <v/>
      </c>
      <c r="B184" s="129" t="str">
        <f t="array" ref="B184">IFERROR(INDEX('03.Muestra'!$C$8:$C$17,SMALL(IF("Página Web"='03.Muestra'!$D$8:$D$17,ROW('03.Muestra'!$C$8:$C$17)-MIN(ROW('03.Muestra'!$D$8:$D$17))+1,""),ROW()-174)),"")</f>
        <v/>
      </c>
      <c r="C184" s="129" t="str">
        <f t="array" ref="C184">IFERROR(INDEX('03.Muestra'!$F$8:$F$17,SMALL(IF("Página Web"='03.Muestra'!$D$8:$D$17,ROW('03.Muestra'!$F$8:$F$17)-MIN(ROW('03.Muestra'!$D$8:$D$17))+1,""),ROW()-174)),"")</f>
        <v/>
      </c>
      <c r="D184" s="103" t="str">
        <f t="shared" si="23"/>
        <v/>
      </c>
      <c r="E184" s="66" t="str">
        <f t="shared" si="22"/>
        <v/>
      </c>
      <c r="F184" s="18"/>
      <c r="G184" s="18"/>
      <c r="H184" s="18"/>
      <c r="I184" s="18"/>
      <c r="J184" s="18"/>
      <c r="K184" s="148"/>
      <c r="L184" s="18"/>
      <c r="M184" s="18"/>
      <c r="N184" s="18"/>
      <c r="O184" s="18"/>
      <c r="P184" s="18"/>
      <c r="Q184" s="18"/>
      <c r="R184" s="18"/>
      <c r="S184" s="18"/>
      <c r="T184" s="18"/>
      <c r="U184" s="18"/>
      <c r="V184" s="18"/>
      <c r="W184" s="18"/>
      <c r="X184" s="18"/>
      <c r="Y184" s="18"/>
      <c r="Z184" s="22"/>
      <c r="AA184" s="22"/>
      <c r="AB184" s="22"/>
      <c r="AC184" s="22"/>
      <c r="AD184" s="22"/>
      <c r="AE184" s="22"/>
      <c r="AF184" s="22"/>
      <c r="AG184" s="22"/>
      <c r="AH184" s="22"/>
      <c r="AI184" s="22"/>
      <c r="AJ184" s="22"/>
      <c r="AK184" s="22"/>
      <c r="AL184" s="22"/>
      <c r="AM184" s="22"/>
      <c r="AN184" s="22"/>
      <c r="AO184" s="22"/>
      <c r="AP184" s="22"/>
    </row>
    <row r="185" spans="1:42" ht="12" customHeight="1">
      <c r="A185" s="63"/>
      <c r="B185" s="133"/>
      <c r="C185" s="133"/>
      <c r="D185" s="134"/>
      <c r="E185" s="66"/>
      <c r="F185" s="18"/>
      <c r="G185" s="18"/>
      <c r="H185" s="18"/>
      <c r="I185" s="18"/>
      <c r="J185" s="18"/>
      <c r="K185" s="148"/>
      <c r="L185" s="18"/>
      <c r="M185" s="18"/>
      <c r="N185" s="18"/>
      <c r="O185" s="18"/>
      <c r="P185" s="18"/>
      <c r="Q185" s="18"/>
      <c r="R185" s="18"/>
      <c r="S185" s="18"/>
      <c r="T185" s="18"/>
      <c r="U185" s="18"/>
      <c r="V185" s="18"/>
      <c r="W185" s="18"/>
      <c r="X185" s="18"/>
      <c r="Y185" s="18"/>
      <c r="Z185" s="22"/>
      <c r="AA185" s="22"/>
      <c r="AB185" s="22"/>
      <c r="AC185" s="22"/>
      <c r="AD185" s="22"/>
      <c r="AE185" s="22"/>
      <c r="AF185" s="22"/>
      <c r="AG185" s="22"/>
      <c r="AH185" s="22"/>
      <c r="AI185" s="22"/>
      <c r="AJ185" s="22"/>
      <c r="AK185" s="22"/>
      <c r="AL185" s="22"/>
      <c r="AM185" s="22"/>
      <c r="AN185" s="22"/>
      <c r="AO185" s="22"/>
      <c r="AP185" s="22"/>
    </row>
    <row r="186" spans="1:42" ht="12" customHeight="1">
      <c r="A186" s="63"/>
      <c r="B186" s="133"/>
      <c r="C186" s="133"/>
      <c r="D186" s="134"/>
      <c r="E186" s="66"/>
      <c r="F186" s="18"/>
      <c r="G186" s="18"/>
      <c r="H186" s="18"/>
      <c r="I186" s="18"/>
      <c r="J186" s="18"/>
      <c r="K186" s="148"/>
      <c r="L186" s="18"/>
      <c r="M186" s="18"/>
      <c r="N186" s="18"/>
      <c r="O186" s="18"/>
      <c r="P186" s="18"/>
      <c r="Q186" s="18"/>
      <c r="R186" s="18"/>
      <c r="S186" s="18"/>
      <c r="T186" s="18"/>
      <c r="U186" s="18"/>
      <c r="V186" s="18"/>
      <c r="W186" s="18"/>
      <c r="X186" s="18"/>
      <c r="Y186" s="18"/>
      <c r="Z186" s="22"/>
      <c r="AA186" s="22"/>
      <c r="AB186" s="22"/>
      <c r="AC186" s="22"/>
      <c r="AD186" s="22"/>
      <c r="AE186" s="22"/>
      <c r="AF186" s="22"/>
      <c r="AG186" s="22"/>
      <c r="AH186" s="22"/>
      <c r="AI186" s="22"/>
      <c r="AJ186" s="22"/>
      <c r="AK186" s="22"/>
      <c r="AL186" s="22"/>
      <c r="AM186" s="22"/>
      <c r="AN186" s="22"/>
      <c r="AO186" s="22"/>
      <c r="AP186" s="22"/>
    </row>
    <row r="187" spans="1:42" ht="12.75" customHeight="1">
      <c r="A187" s="111"/>
      <c r="B187" s="112"/>
      <c r="C187" s="111"/>
      <c r="D187" s="135"/>
      <c r="E187" s="113"/>
      <c r="F187" s="18"/>
      <c r="G187" s="18"/>
      <c r="H187" s="18"/>
      <c r="I187" s="18"/>
      <c r="J187" s="18"/>
      <c r="K187" s="148"/>
      <c r="L187" s="18"/>
      <c r="M187" s="18"/>
      <c r="N187" s="18"/>
      <c r="O187" s="18"/>
      <c r="P187" s="18"/>
      <c r="Q187" s="18"/>
      <c r="R187" s="18"/>
      <c r="S187" s="18"/>
      <c r="T187" s="18"/>
      <c r="U187" s="18"/>
      <c r="V187" s="18"/>
      <c r="W187" s="18"/>
      <c r="X187" s="18"/>
      <c r="Y187" s="18"/>
      <c r="Z187" s="22"/>
      <c r="AA187" s="22"/>
      <c r="AB187" s="22"/>
      <c r="AC187" s="22"/>
      <c r="AD187" s="22"/>
      <c r="AE187" s="22"/>
      <c r="AF187" s="22"/>
      <c r="AG187" s="22"/>
      <c r="AH187" s="22"/>
      <c r="AI187" s="22"/>
      <c r="AJ187" s="22"/>
      <c r="AK187" s="22"/>
      <c r="AL187" s="22"/>
      <c r="AM187" s="22"/>
      <c r="AN187" s="22"/>
      <c r="AO187" s="22"/>
      <c r="AP187" s="22"/>
    </row>
    <row r="188" spans="1:42" ht="12" customHeight="1">
      <c r="A188" s="109"/>
      <c r="B188" s="109"/>
      <c r="C188" s="109"/>
      <c r="D188" s="136"/>
      <c r="E188" s="109"/>
      <c r="F188" s="92"/>
      <c r="G188" s="18"/>
      <c r="H188" s="18"/>
      <c r="I188" s="18"/>
      <c r="J188" s="18"/>
      <c r="K188" s="148"/>
      <c r="L188" s="18"/>
      <c r="M188" s="18"/>
      <c r="N188" s="18"/>
      <c r="O188" s="18"/>
      <c r="P188" s="18"/>
      <c r="Q188" s="18"/>
      <c r="R188" s="18"/>
      <c r="S188" s="18"/>
      <c r="T188" s="18"/>
      <c r="U188" s="18"/>
      <c r="V188" s="18"/>
      <c r="W188" s="18"/>
      <c r="X188" s="18"/>
      <c r="Y188" s="18"/>
      <c r="Z188" s="22"/>
      <c r="AA188" s="22"/>
      <c r="AB188" s="22"/>
      <c r="AC188" s="22"/>
      <c r="AD188" s="22"/>
      <c r="AE188" s="22"/>
      <c r="AF188" s="22"/>
      <c r="AG188" s="22"/>
      <c r="AH188" s="22"/>
      <c r="AI188" s="22"/>
      <c r="AJ188" s="22"/>
      <c r="AK188" s="22"/>
      <c r="AL188" s="22"/>
      <c r="AM188" s="22"/>
      <c r="AN188" s="22"/>
      <c r="AO188" s="22"/>
      <c r="AP188" s="22"/>
    </row>
    <row r="189" spans="1:42" ht="12" customHeight="1">
      <c r="A189" s="22"/>
      <c r="B189" s="18"/>
      <c r="C189" s="18"/>
      <c r="D189" s="127"/>
      <c r="E189" s="66"/>
      <c r="F189" s="18"/>
      <c r="G189" s="18"/>
      <c r="H189" s="18"/>
      <c r="I189" s="18"/>
      <c r="J189" s="18"/>
      <c r="K189" s="148"/>
      <c r="L189" s="18"/>
      <c r="M189" s="18"/>
      <c r="N189" s="18"/>
      <c r="O189" s="18"/>
      <c r="P189" s="18"/>
      <c r="Q189" s="18"/>
      <c r="R189" s="18"/>
      <c r="S189" s="18"/>
      <c r="T189" s="18"/>
      <c r="U189" s="18"/>
      <c r="V189" s="18"/>
      <c r="W189" s="18"/>
      <c r="X189" s="18"/>
      <c r="Y189" s="18"/>
      <c r="Z189" s="22"/>
      <c r="AA189" s="22"/>
      <c r="AB189" s="22"/>
      <c r="AC189" s="22"/>
      <c r="AD189" s="22"/>
      <c r="AE189" s="22"/>
      <c r="AF189" s="22"/>
      <c r="AG189" s="22"/>
      <c r="AH189" s="22"/>
      <c r="AI189" s="22"/>
      <c r="AJ189" s="22"/>
      <c r="AK189" s="22"/>
      <c r="AL189" s="22"/>
      <c r="AM189" s="22"/>
      <c r="AN189" s="22"/>
      <c r="AO189" s="22"/>
      <c r="AP189" s="22"/>
    </row>
    <row r="190" spans="1:42" ht="12" customHeight="1">
      <c r="A190" s="22"/>
      <c r="B190" s="18"/>
      <c r="C190" s="18"/>
      <c r="D190" s="127"/>
      <c r="E190" s="100"/>
      <c r="F190" s="18"/>
      <c r="G190" s="18"/>
      <c r="H190" s="18"/>
      <c r="I190" s="18"/>
      <c r="J190" s="18"/>
      <c r="K190" s="148"/>
      <c r="L190" s="18"/>
      <c r="M190" s="18"/>
      <c r="N190" s="18"/>
      <c r="O190" s="18"/>
      <c r="P190" s="18"/>
      <c r="Q190" s="18"/>
      <c r="R190" s="18"/>
      <c r="S190" s="18"/>
      <c r="T190" s="18"/>
      <c r="U190" s="18"/>
      <c r="V190" s="18"/>
      <c r="W190" s="18"/>
      <c r="X190" s="18"/>
      <c r="Y190" s="18"/>
      <c r="Z190" s="22"/>
      <c r="AA190" s="22"/>
      <c r="AB190" s="22"/>
      <c r="AC190" s="22"/>
      <c r="AD190" s="22"/>
      <c r="AE190" s="22"/>
      <c r="AF190" s="22"/>
      <c r="AG190" s="22"/>
      <c r="AH190" s="22"/>
      <c r="AI190" s="22"/>
      <c r="AJ190" s="22"/>
      <c r="AK190" s="22"/>
      <c r="AL190" s="22"/>
      <c r="AM190" s="22"/>
      <c r="AN190" s="22"/>
      <c r="AO190" s="22"/>
      <c r="AP190" s="22"/>
    </row>
    <row r="191" spans="1:42" ht="29.25" customHeight="1">
      <c r="A191" s="94" t="s">
        <v>100</v>
      </c>
      <c r="B191" s="95" t="s">
        <v>86</v>
      </c>
      <c r="C191" s="96" t="s">
        <v>154</v>
      </c>
      <c r="D191" s="128" t="s">
        <v>106</v>
      </c>
      <c r="E191" s="114"/>
      <c r="F191" s="22"/>
      <c r="G191" s="22"/>
      <c r="H191" s="22"/>
      <c r="I191" s="22"/>
      <c r="J191" s="22"/>
      <c r="K191" s="148"/>
      <c r="L191" s="18"/>
      <c r="M191" s="18"/>
      <c r="N191" s="18"/>
      <c r="O191" s="18"/>
      <c r="P191" s="18"/>
      <c r="Q191" s="18"/>
      <c r="R191" s="18"/>
      <c r="S191" s="18"/>
      <c r="T191" s="18"/>
      <c r="U191" s="18"/>
      <c r="V191" s="18"/>
      <c r="W191" s="18"/>
      <c r="X191" s="18"/>
      <c r="Y191" s="18"/>
      <c r="Z191" s="22"/>
      <c r="AA191" s="22"/>
      <c r="AB191" s="22"/>
      <c r="AC191" s="22"/>
      <c r="AD191" s="22"/>
      <c r="AE191" s="22"/>
      <c r="AF191" s="22"/>
      <c r="AG191" s="22"/>
      <c r="AH191" s="22"/>
      <c r="AI191" s="22"/>
      <c r="AJ191" s="22"/>
      <c r="AK191" s="22"/>
      <c r="AL191" s="22"/>
      <c r="AM191" s="22"/>
      <c r="AN191" s="22"/>
      <c r="AO191" s="22"/>
      <c r="AP191" s="22"/>
    </row>
    <row r="192" spans="1:42" ht="12" customHeight="1">
      <c r="A192" s="98">
        <f t="array" ref="A192">IFERROR(INDEX('03.Muestra'!$B$8:$B$17,SMALL(IF("Página Web"='03.Muestra'!$D$8:$D$17,ROW('03.Muestra'!$B$8:$B$17)-MIN(ROW('03.Muestra'!$D$8:$D$17))+1,""),ROW()-191)),"")</f>
        <v>1</v>
      </c>
      <c r="B192" s="129" t="str">
        <f t="array" ref="B192">IFERROR(INDEX('03.Muestra'!$C$8:$C$17,SMALL(IF("Página Web"='03.Muestra'!$D$8:$D$17,ROW('03.Muestra'!$C$8:$C$17)-MIN(ROW('03.Muestra'!$D$8:$D$17))+1,""),ROW()-191)),"")</f>
        <v>Home</v>
      </c>
      <c r="C192" s="130" t="str">
        <f t="array" ref="C192">IFERROR(INDEX('03.Muestra'!$F$8:$F$17,SMALL(IF("Página Web"='03.Muestra'!$D$8:$D$17,ROW('03.Muestra'!$F$8:$F$17)-MIN(ROW('03.Muestra'!$D$8:$D$17))+1,""),ROW()-191)),"")</f>
        <v>https://pigmentoayd.com/</v>
      </c>
      <c r="D192" s="103" t="s">
        <v>91</v>
      </c>
      <c r="E192" s="66" t="str">
        <f t="shared" ref="E192:E201" si="24">IF(D192&lt;&gt;"",IF(AND(B192&lt;&gt;"",C192&lt;&gt;""),"","ERR"),"")</f>
        <v/>
      </c>
      <c r="F192" s="104" t="s">
        <v>89</v>
      </c>
      <c r="G192" s="89" t="s">
        <v>98</v>
      </c>
      <c r="H192" s="84" t="s">
        <v>93</v>
      </c>
      <c r="I192" s="105" t="s">
        <v>91</v>
      </c>
      <c r="J192" s="106" t="s">
        <v>87</v>
      </c>
      <c r="K192" s="131" t="s">
        <v>97</v>
      </c>
      <c r="L192" s="18"/>
      <c r="M192" s="18"/>
      <c r="N192" s="18"/>
      <c r="O192" s="18"/>
      <c r="P192" s="18"/>
      <c r="Q192" s="18"/>
      <c r="R192" s="18"/>
      <c r="S192" s="18"/>
      <c r="T192" s="18"/>
      <c r="U192" s="18"/>
      <c r="V192" s="18"/>
      <c r="W192" s="18"/>
      <c r="X192" s="18"/>
      <c r="Y192" s="18"/>
      <c r="Z192" s="22"/>
      <c r="AA192" s="22"/>
      <c r="AB192" s="22"/>
      <c r="AC192" s="22"/>
      <c r="AD192" s="22"/>
      <c r="AE192" s="22"/>
      <c r="AF192" s="22"/>
      <c r="AG192" s="22"/>
      <c r="AH192" s="22"/>
      <c r="AI192" s="22"/>
      <c r="AJ192" s="22"/>
      <c r="AK192" s="22"/>
      <c r="AL192" s="22"/>
      <c r="AM192" s="22"/>
      <c r="AN192" s="22"/>
      <c r="AO192" s="22"/>
      <c r="AP192" s="22"/>
    </row>
    <row r="193" spans="1:42" ht="12" customHeight="1">
      <c r="A193" s="98">
        <f t="array" ref="A193">IFERROR(INDEX('03.Muestra'!$B$8:$B$17,SMALL(IF("Página Web"='03.Muestra'!$D$8:$D$17,ROW('03.Muestra'!$B$8:$B$17)-MIN(ROW('03.Muestra'!$D$8:$D$17))+1,""),ROW()-191)),"")</f>
        <v>2</v>
      </c>
      <c r="B193" s="129" t="str">
        <f t="array" ref="B193">IFERROR(INDEX('03.Muestra'!$C$8:$C$17,SMALL(IF("Página Web"='03.Muestra'!$D$8:$D$17,ROW('03.Muestra'!$C$8:$C$17)-MIN(ROW('03.Muestra'!$D$8:$D$17))+1,""),ROW()-191)),"")</f>
        <v>Contacto</v>
      </c>
      <c r="C193" s="130" t="str">
        <f t="array" ref="C193">IFERROR(INDEX('03.Muestra'!$F$8:$F$17,SMALL(IF("Página Web"='03.Muestra'!$D$8:$D$17,ROW('03.Muestra'!$F$8:$F$17)-MIN(ROW('03.Muestra'!$D$8:$D$17))+1,""),ROW()-191)),"")</f>
        <v>https://pigmentoayd.com/contacto</v>
      </c>
      <c r="D193" s="103" t="s">
        <v>91</v>
      </c>
      <c r="E193" s="66" t="str">
        <f t="shared" si="24"/>
        <v/>
      </c>
      <c r="F193" s="107">
        <f ca="1">COUNTIF($D192:INDIRECT("$D" &amp;  SUM(ROW()-1,'03.Muestra'!$D$20)-1),F192)</f>
        <v>0</v>
      </c>
      <c r="G193" s="107">
        <f ca="1">COUNTIF($D192:INDIRECT("$D" &amp;  SUM(ROW()-1,'03.Muestra'!$D$20)-1),G192)</f>
        <v>0</v>
      </c>
      <c r="H193" s="107">
        <f ca="1">COUNTIF($D192:INDIRECT("$D" &amp;  SUM(ROW()-1,'03.Muestra'!$D$20)-1),H192)</f>
        <v>0</v>
      </c>
      <c r="I193" s="107">
        <f ca="1">COUNTIF($D192:INDIRECT("$D" &amp;  SUM(ROW()-1,'03.Muestra'!$D$20)-1),I192)</f>
        <v>3</v>
      </c>
      <c r="J193" s="107">
        <f ca="1">COUNTIF($D192:INDIRECT("$D" &amp;  SUM(ROW()-1,'03.Muestra'!$D$20)-1),J192)</f>
        <v>0</v>
      </c>
      <c r="K193" s="132">
        <f ca="1">IF(COUNTIF('03.Muestra'!$D$8:$D$17,"Página Web")=0,0,COUNTBLANK($D192:INDIRECT("$D" &amp;  SUM(ROW()-1,COUNTIF('03.Muestra'!$D$8:$D$17,"Página Web"))-1)))</f>
        <v>0</v>
      </c>
      <c r="L193" s="18"/>
      <c r="M193" s="18"/>
      <c r="N193" s="18"/>
      <c r="O193" s="18"/>
      <c r="P193" s="18"/>
      <c r="Q193" s="18"/>
      <c r="R193" s="18"/>
      <c r="S193" s="18"/>
      <c r="T193" s="18"/>
      <c r="U193" s="18"/>
      <c r="V193" s="18"/>
      <c r="W193" s="18"/>
      <c r="X193" s="18"/>
      <c r="Y193" s="18"/>
      <c r="Z193" s="22"/>
      <c r="AA193" s="22"/>
      <c r="AB193" s="22"/>
      <c r="AC193" s="22"/>
      <c r="AD193" s="22"/>
      <c r="AE193" s="22"/>
      <c r="AF193" s="22"/>
      <c r="AG193" s="22"/>
      <c r="AH193" s="22"/>
      <c r="AI193" s="22"/>
      <c r="AJ193" s="22"/>
      <c r="AK193" s="22"/>
      <c r="AL193" s="22"/>
      <c r="AM193" s="22"/>
      <c r="AN193" s="22"/>
      <c r="AO193" s="22"/>
      <c r="AP193" s="22"/>
    </row>
    <row r="194" spans="1:42" ht="12" customHeight="1">
      <c r="A194" s="98">
        <f t="array" ref="A194">IFERROR(INDEX('03.Muestra'!$B$8:$B$17,SMALL(IF("Página Web"='03.Muestra'!$D$8:$D$17,ROW('03.Muestra'!$B$8:$B$17)-MIN(ROW('03.Muestra'!$D$8:$D$17))+1,""),ROW()-191)),"")</f>
        <v>3</v>
      </c>
      <c r="B194" s="129" t="str">
        <f t="array" ref="B194">IFERROR(INDEX('03.Muestra'!$C$8:$C$17,SMALL(IF("Página Web"='03.Muestra'!$D$8:$D$17,ROW('03.Muestra'!$C$8:$C$17)-MIN(ROW('03.Muestra'!$D$8:$D$17))+1,""),ROW()-191)),"")</f>
        <v>Servicios</v>
      </c>
      <c r="C194" s="130" t="str">
        <f t="array" ref="C194">IFERROR(INDEX('03.Muestra'!$F$8:$F$17,SMALL(IF("Página Web"='03.Muestra'!$D$8:$D$17,ROW('03.Muestra'!$F$8:$F$17)-MIN(ROW('03.Muestra'!$D$8:$D$17))+1,""),ROW()-191)),"")</f>
        <v>https://pigmentoayd.com/servicios</v>
      </c>
      <c r="D194" s="103" t="s">
        <v>91</v>
      </c>
      <c r="E194" s="66" t="str">
        <f t="shared" si="24"/>
        <v/>
      </c>
      <c r="F194" s="22"/>
      <c r="G194" s="18"/>
      <c r="H194" s="18"/>
      <c r="I194" s="18"/>
      <c r="J194" s="18"/>
      <c r="K194" s="148"/>
      <c r="L194" s="18"/>
      <c r="M194" s="18"/>
      <c r="N194" s="18"/>
      <c r="O194" s="18"/>
      <c r="P194" s="18"/>
      <c r="Q194" s="18"/>
      <c r="R194" s="18"/>
      <c r="S194" s="18"/>
      <c r="T194" s="18"/>
      <c r="U194" s="18"/>
      <c r="V194" s="18"/>
      <c r="W194" s="18"/>
      <c r="X194" s="18"/>
      <c r="Y194" s="18"/>
      <c r="Z194" s="22"/>
      <c r="AA194" s="22"/>
      <c r="AB194" s="22"/>
      <c r="AC194" s="22"/>
      <c r="AD194" s="22"/>
      <c r="AE194" s="22"/>
      <c r="AF194" s="22"/>
      <c r="AG194" s="22"/>
      <c r="AH194" s="22"/>
      <c r="AI194" s="22"/>
      <c r="AJ194" s="22"/>
      <c r="AK194" s="22"/>
      <c r="AL194" s="22"/>
      <c r="AM194" s="22"/>
      <c r="AN194" s="22"/>
      <c r="AO194" s="22"/>
      <c r="AP194" s="22"/>
    </row>
    <row r="195" spans="1:42" ht="12" customHeight="1">
      <c r="A195" s="98" t="str">
        <f t="array" ref="A195">IFERROR(INDEX('03.Muestra'!$B$8:$B$17,SMALL(IF("Página Web"='03.Muestra'!$D$8:$D$17,ROW('03.Muestra'!$B$8:$B$17)-MIN(ROW('03.Muestra'!$D$8:$D$17))+1,""),ROW()-191)),"")</f>
        <v/>
      </c>
      <c r="B195" s="129" t="str">
        <f t="array" ref="B195">IFERROR(INDEX('03.Muestra'!$C$8:$C$17,SMALL(IF("Página Web"='03.Muestra'!$D$8:$D$17,ROW('03.Muestra'!$C$8:$C$17)-MIN(ROW('03.Muestra'!$D$8:$D$17))+1,""),ROW()-191)),"")</f>
        <v/>
      </c>
      <c r="C195" s="129" t="str">
        <f t="array" ref="C195">IFERROR(INDEX('03.Muestra'!$F$8:$F$17,SMALL(IF("Página Web"='03.Muestra'!$D$8:$D$17,ROW('03.Muestra'!$F$8:$F$17)-MIN(ROW('03.Muestra'!$D$8:$D$17))+1,""),ROW()-191)),"")</f>
        <v/>
      </c>
      <c r="D195" s="103" t="str">
        <f t="shared" ref="D195:D201" si="25">IF(C195="","",$D$18)</f>
        <v/>
      </c>
      <c r="E195" s="66" t="str">
        <f t="shared" si="24"/>
        <v/>
      </c>
      <c r="F195" s="22"/>
      <c r="G195" s="18"/>
      <c r="H195" s="18"/>
      <c r="I195" s="18"/>
      <c r="J195" s="18"/>
      <c r="K195" s="148"/>
      <c r="L195" s="18"/>
      <c r="M195" s="18"/>
      <c r="N195" s="18"/>
      <c r="O195" s="18"/>
      <c r="P195" s="18"/>
      <c r="Q195" s="18"/>
      <c r="R195" s="18"/>
      <c r="S195" s="18"/>
      <c r="T195" s="18"/>
      <c r="U195" s="18"/>
      <c r="V195" s="18"/>
      <c r="W195" s="18"/>
      <c r="X195" s="18"/>
      <c r="Y195" s="18"/>
      <c r="Z195" s="22"/>
      <c r="AA195" s="22"/>
      <c r="AB195" s="22"/>
      <c r="AC195" s="22"/>
      <c r="AD195" s="22"/>
      <c r="AE195" s="22"/>
      <c r="AF195" s="22"/>
      <c r="AG195" s="22"/>
      <c r="AH195" s="22"/>
      <c r="AI195" s="22"/>
      <c r="AJ195" s="22"/>
      <c r="AK195" s="22"/>
      <c r="AL195" s="22"/>
      <c r="AM195" s="22"/>
      <c r="AN195" s="22"/>
      <c r="AO195" s="22"/>
      <c r="AP195" s="22"/>
    </row>
    <row r="196" spans="1:42" ht="12" customHeight="1">
      <c r="A196" s="98" t="str">
        <f t="array" ref="A196">IFERROR(INDEX('03.Muestra'!$B$8:$B$17,SMALL(IF("Página Web"='03.Muestra'!$D$8:$D$17,ROW('03.Muestra'!$B$8:$B$17)-MIN(ROW('03.Muestra'!$D$8:$D$17))+1,""),ROW()-191)),"")</f>
        <v/>
      </c>
      <c r="B196" s="129" t="str">
        <f t="array" ref="B196">IFERROR(INDEX('03.Muestra'!$C$8:$C$17,SMALL(IF("Página Web"='03.Muestra'!$D$8:$D$17,ROW('03.Muestra'!$C$8:$C$17)-MIN(ROW('03.Muestra'!$D$8:$D$17))+1,""),ROW()-191)),"")</f>
        <v/>
      </c>
      <c r="C196" s="129" t="str">
        <f t="array" ref="C196">IFERROR(INDEX('03.Muestra'!$F$8:$F$17,SMALL(IF("Página Web"='03.Muestra'!$D$8:$D$17,ROW('03.Muestra'!$F$8:$F$17)-MIN(ROW('03.Muestra'!$D$8:$D$17))+1,""),ROW()-191)),"")</f>
        <v/>
      </c>
      <c r="D196" s="103" t="str">
        <f t="shared" si="25"/>
        <v/>
      </c>
      <c r="E196" s="66" t="str">
        <f t="shared" si="24"/>
        <v/>
      </c>
      <c r="F196" s="22"/>
      <c r="G196" s="18"/>
      <c r="H196" s="18"/>
      <c r="I196" s="18"/>
      <c r="J196" s="18"/>
      <c r="K196" s="148"/>
      <c r="L196" s="18"/>
      <c r="M196" s="18"/>
      <c r="N196" s="18"/>
      <c r="O196" s="18"/>
      <c r="P196" s="18"/>
      <c r="Q196" s="18"/>
      <c r="R196" s="18"/>
      <c r="S196" s="18"/>
      <c r="T196" s="18"/>
      <c r="U196" s="18"/>
      <c r="V196" s="18"/>
      <c r="W196" s="18"/>
      <c r="X196" s="18"/>
      <c r="Y196" s="18"/>
      <c r="Z196" s="22"/>
      <c r="AA196" s="22"/>
      <c r="AB196" s="22"/>
      <c r="AC196" s="22"/>
      <c r="AD196" s="22"/>
      <c r="AE196" s="22"/>
      <c r="AF196" s="22"/>
      <c r="AG196" s="22"/>
      <c r="AH196" s="22"/>
      <c r="AI196" s="22"/>
      <c r="AJ196" s="22"/>
      <c r="AK196" s="22"/>
      <c r="AL196" s="22"/>
      <c r="AM196" s="22"/>
      <c r="AN196" s="22"/>
      <c r="AO196" s="22"/>
      <c r="AP196" s="22"/>
    </row>
    <row r="197" spans="1:42" ht="12" customHeight="1">
      <c r="A197" s="98" t="str">
        <f t="array" ref="A197">IFERROR(INDEX('03.Muestra'!$B$8:$B$17,SMALL(IF("Página Web"='03.Muestra'!$D$8:$D$17,ROW('03.Muestra'!$B$8:$B$17)-MIN(ROW('03.Muestra'!$D$8:$D$17))+1,""),ROW()-191)),"")</f>
        <v/>
      </c>
      <c r="B197" s="129" t="str">
        <f t="array" ref="B197">IFERROR(INDEX('03.Muestra'!$C$8:$C$17,SMALL(IF("Página Web"='03.Muestra'!$D$8:$D$17,ROW('03.Muestra'!$C$8:$C$17)-MIN(ROW('03.Muestra'!$D$8:$D$17))+1,""),ROW()-191)),"")</f>
        <v/>
      </c>
      <c r="C197" s="129" t="str">
        <f t="array" ref="C197">IFERROR(INDEX('03.Muestra'!$F$8:$F$17,SMALL(IF("Página Web"='03.Muestra'!$D$8:$D$17,ROW('03.Muestra'!$F$8:$F$17)-MIN(ROW('03.Muestra'!$D$8:$D$17))+1,""),ROW()-191)),"")</f>
        <v/>
      </c>
      <c r="D197" s="103" t="str">
        <f t="shared" si="25"/>
        <v/>
      </c>
      <c r="E197" s="66" t="str">
        <f t="shared" si="24"/>
        <v/>
      </c>
      <c r="F197" s="22"/>
      <c r="G197" s="18"/>
      <c r="H197" s="18"/>
      <c r="I197" s="18"/>
      <c r="J197" s="18"/>
      <c r="K197" s="148"/>
      <c r="L197" s="18"/>
      <c r="M197" s="18"/>
      <c r="N197" s="18"/>
      <c r="O197" s="18"/>
      <c r="P197" s="18"/>
      <c r="Q197" s="18"/>
      <c r="R197" s="18"/>
      <c r="S197" s="18"/>
      <c r="T197" s="18"/>
      <c r="U197" s="18"/>
      <c r="V197" s="18"/>
      <c r="W197" s="18"/>
      <c r="X197" s="18"/>
      <c r="Y197" s="18"/>
      <c r="Z197" s="22"/>
      <c r="AA197" s="22"/>
      <c r="AB197" s="22"/>
      <c r="AC197" s="22"/>
      <c r="AD197" s="22"/>
      <c r="AE197" s="22"/>
      <c r="AF197" s="22"/>
      <c r="AG197" s="22"/>
      <c r="AH197" s="22"/>
      <c r="AI197" s="22"/>
      <c r="AJ197" s="22"/>
      <c r="AK197" s="22"/>
      <c r="AL197" s="22"/>
      <c r="AM197" s="22"/>
      <c r="AN197" s="22"/>
      <c r="AO197" s="22"/>
      <c r="AP197" s="22"/>
    </row>
    <row r="198" spans="1:42" ht="12" customHeight="1">
      <c r="A198" s="98" t="str">
        <f t="array" ref="A198">IFERROR(INDEX('03.Muestra'!$B$8:$B$17,SMALL(IF("Página Web"='03.Muestra'!$D$8:$D$17,ROW('03.Muestra'!$B$8:$B$17)-MIN(ROW('03.Muestra'!$D$8:$D$17))+1,""),ROW()-191)),"")</f>
        <v/>
      </c>
      <c r="B198" s="129" t="str">
        <f t="array" ref="B198">IFERROR(INDEX('03.Muestra'!$C$8:$C$17,SMALL(IF("Página Web"='03.Muestra'!$D$8:$D$17,ROW('03.Muestra'!$C$8:$C$17)-MIN(ROW('03.Muestra'!$D$8:$D$17))+1,""),ROW()-191)),"")</f>
        <v/>
      </c>
      <c r="C198" s="129" t="str">
        <f t="array" ref="C198">IFERROR(INDEX('03.Muestra'!$F$8:$F$17,SMALL(IF("Página Web"='03.Muestra'!$D$8:$D$17,ROW('03.Muestra'!$F$8:$F$17)-MIN(ROW('03.Muestra'!$D$8:$D$17))+1,""),ROW()-191)),"")</f>
        <v/>
      </c>
      <c r="D198" s="103" t="str">
        <f t="shared" si="25"/>
        <v/>
      </c>
      <c r="E198" s="66" t="str">
        <f t="shared" si="24"/>
        <v/>
      </c>
      <c r="F198" s="18"/>
      <c r="G198" s="18"/>
      <c r="H198" s="18"/>
      <c r="I198" s="18"/>
      <c r="J198" s="18"/>
      <c r="K198" s="148"/>
      <c r="L198" s="18"/>
      <c r="M198" s="18"/>
      <c r="N198" s="18"/>
      <c r="O198" s="18"/>
      <c r="P198" s="18"/>
      <c r="Q198" s="18"/>
      <c r="R198" s="18"/>
      <c r="S198" s="18"/>
      <c r="T198" s="18"/>
      <c r="U198" s="18"/>
      <c r="V198" s="18"/>
      <c r="W198" s="18"/>
      <c r="X198" s="18"/>
      <c r="Y198" s="18"/>
      <c r="Z198" s="22"/>
      <c r="AA198" s="22"/>
      <c r="AB198" s="22"/>
      <c r="AC198" s="22"/>
      <c r="AD198" s="22"/>
      <c r="AE198" s="22"/>
      <c r="AF198" s="22"/>
      <c r="AG198" s="22"/>
      <c r="AH198" s="22"/>
      <c r="AI198" s="22"/>
      <c r="AJ198" s="22"/>
      <c r="AK198" s="22"/>
      <c r="AL198" s="22"/>
      <c r="AM198" s="22"/>
      <c r="AN198" s="22"/>
      <c r="AO198" s="22"/>
      <c r="AP198" s="22"/>
    </row>
    <row r="199" spans="1:42" ht="12" customHeight="1">
      <c r="A199" s="98" t="str">
        <f t="array" ref="A199">IFERROR(INDEX('03.Muestra'!$B$8:$B$17,SMALL(IF("Página Web"='03.Muestra'!$D$8:$D$17,ROW('03.Muestra'!$B$8:$B$17)-MIN(ROW('03.Muestra'!$D$8:$D$17))+1,""),ROW()-191)),"")</f>
        <v/>
      </c>
      <c r="B199" s="129" t="str">
        <f t="array" ref="B199">IFERROR(INDEX('03.Muestra'!$C$8:$C$17,SMALL(IF("Página Web"='03.Muestra'!$D$8:$D$17,ROW('03.Muestra'!$C$8:$C$17)-MIN(ROW('03.Muestra'!$D$8:$D$17))+1,""),ROW()-191)),"")</f>
        <v/>
      </c>
      <c r="C199" s="129" t="str">
        <f t="array" ref="C199">IFERROR(INDEX('03.Muestra'!$F$8:$F$17,SMALL(IF("Página Web"='03.Muestra'!$D$8:$D$17,ROW('03.Muestra'!$F$8:$F$17)-MIN(ROW('03.Muestra'!$D$8:$D$17))+1,""),ROW()-191)),"")</f>
        <v/>
      </c>
      <c r="D199" s="103" t="str">
        <f t="shared" si="25"/>
        <v/>
      </c>
      <c r="E199" s="66" t="str">
        <f t="shared" si="24"/>
        <v/>
      </c>
      <c r="F199" s="18"/>
      <c r="G199" s="18"/>
      <c r="H199" s="18"/>
      <c r="I199" s="18"/>
      <c r="J199" s="18"/>
      <c r="K199" s="148"/>
      <c r="L199" s="18"/>
      <c r="M199" s="18"/>
      <c r="N199" s="18"/>
      <c r="O199" s="18"/>
      <c r="P199" s="18"/>
      <c r="Q199" s="18"/>
      <c r="R199" s="18"/>
      <c r="S199" s="18"/>
      <c r="T199" s="18"/>
      <c r="U199" s="18"/>
      <c r="V199" s="18"/>
      <c r="W199" s="18"/>
      <c r="X199" s="18"/>
      <c r="Y199" s="18"/>
      <c r="Z199" s="22"/>
      <c r="AA199" s="22"/>
      <c r="AB199" s="22"/>
      <c r="AC199" s="22"/>
      <c r="AD199" s="22"/>
      <c r="AE199" s="22"/>
      <c r="AF199" s="22"/>
      <c r="AG199" s="22"/>
      <c r="AH199" s="22"/>
      <c r="AI199" s="22"/>
      <c r="AJ199" s="22"/>
      <c r="AK199" s="22"/>
      <c r="AL199" s="22"/>
      <c r="AM199" s="22"/>
      <c r="AN199" s="22"/>
      <c r="AO199" s="22"/>
      <c r="AP199" s="22"/>
    </row>
    <row r="200" spans="1:42" ht="12" customHeight="1">
      <c r="A200" s="98" t="str">
        <f t="array" ref="A200">IFERROR(INDEX('03.Muestra'!$B$8:$B$17,SMALL(IF("Página Web"='03.Muestra'!$D$8:$D$17,ROW('03.Muestra'!$B$8:$B$17)-MIN(ROW('03.Muestra'!$D$8:$D$17))+1,""),ROW()-191)),"")</f>
        <v/>
      </c>
      <c r="B200" s="129" t="str">
        <f t="array" ref="B200">IFERROR(INDEX('03.Muestra'!$C$8:$C$17,SMALL(IF("Página Web"='03.Muestra'!$D$8:$D$17,ROW('03.Muestra'!$C$8:$C$17)-MIN(ROW('03.Muestra'!$D$8:$D$17))+1,""),ROW()-191)),"")</f>
        <v/>
      </c>
      <c r="C200" s="129" t="str">
        <f t="array" ref="C200">IFERROR(INDEX('03.Muestra'!$F$8:$F$17,SMALL(IF("Página Web"='03.Muestra'!$D$8:$D$17,ROW('03.Muestra'!$F$8:$F$17)-MIN(ROW('03.Muestra'!$D$8:$D$17))+1,""),ROW()-191)),"")</f>
        <v/>
      </c>
      <c r="D200" s="103" t="str">
        <f t="shared" si="25"/>
        <v/>
      </c>
      <c r="E200" s="66" t="str">
        <f t="shared" si="24"/>
        <v/>
      </c>
      <c r="F200" s="18"/>
      <c r="G200" s="18"/>
      <c r="H200" s="18"/>
      <c r="I200" s="18"/>
      <c r="J200" s="18"/>
      <c r="K200" s="148"/>
      <c r="L200" s="18"/>
      <c r="M200" s="18"/>
      <c r="N200" s="18"/>
      <c r="O200" s="18"/>
      <c r="P200" s="18"/>
      <c r="Q200" s="18"/>
      <c r="R200" s="18"/>
      <c r="S200" s="18"/>
      <c r="T200" s="18"/>
      <c r="U200" s="18"/>
      <c r="V200" s="18"/>
      <c r="W200" s="18"/>
      <c r="X200" s="18"/>
      <c r="Y200" s="18"/>
      <c r="Z200" s="22"/>
      <c r="AA200" s="22"/>
      <c r="AB200" s="22"/>
      <c r="AC200" s="22"/>
      <c r="AD200" s="22"/>
      <c r="AE200" s="22"/>
      <c r="AF200" s="22"/>
      <c r="AG200" s="22"/>
      <c r="AH200" s="22"/>
      <c r="AI200" s="22"/>
      <c r="AJ200" s="22"/>
      <c r="AK200" s="22"/>
      <c r="AL200" s="22"/>
      <c r="AM200" s="22"/>
      <c r="AN200" s="22"/>
      <c r="AO200" s="22"/>
      <c r="AP200" s="22"/>
    </row>
    <row r="201" spans="1:42" ht="12" customHeight="1">
      <c r="A201" s="98" t="str">
        <f t="array" ref="A201">IFERROR(INDEX('03.Muestra'!$B$8:$B$17,SMALL(IF("Página Web"='03.Muestra'!$D$8:$D$17,ROW('03.Muestra'!$B$8:$B$17)-MIN(ROW('03.Muestra'!$D$8:$D$17))+1,""),ROW()-191)),"")</f>
        <v/>
      </c>
      <c r="B201" s="129" t="str">
        <f t="array" ref="B201">IFERROR(INDEX('03.Muestra'!$C$8:$C$17,SMALL(IF("Página Web"='03.Muestra'!$D$8:$D$17,ROW('03.Muestra'!$C$8:$C$17)-MIN(ROW('03.Muestra'!$D$8:$D$17))+1,""),ROW()-191)),"")</f>
        <v/>
      </c>
      <c r="C201" s="129" t="str">
        <f t="array" ref="C201">IFERROR(INDEX('03.Muestra'!$F$8:$F$17,SMALL(IF("Página Web"='03.Muestra'!$D$8:$D$17,ROW('03.Muestra'!$F$8:$F$17)-MIN(ROW('03.Muestra'!$D$8:$D$17))+1,""),ROW()-191)),"")</f>
        <v/>
      </c>
      <c r="D201" s="103" t="str">
        <f t="shared" si="25"/>
        <v/>
      </c>
      <c r="E201" s="66" t="str">
        <f t="shared" si="24"/>
        <v/>
      </c>
      <c r="F201" s="18"/>
      <c r="G201" s="18"/>
      <c r="H201" s="18"/>
      <c r="I201" s="18"/>
      <c r="J201" s="18"/>
      <c r="K201" s="148"/>
      <c r="L201" s="18"/>
      <c r="M201" s="18"/>
      <c r="N201" s="18"/>
      <c r="O201" s="18"/>
      <c r="P201" s="18"/>
      <c r="Q201" s="18"/>
      <c r="R201" s="18"/>
      <c r="S201" s="18"/>
      <c r="T201" s="18"/>
      <c r="U201" s="18"/>
      <c r="V201" s="18"/>
      <c r="W201" s="18"/>
      <c r="X201" s="18"/>
      <c r="Y201" s="18"/>
      <c r="Z201" s="22"/>
      <c r="AA201" s="22"/>
      <c r="AB201" s="22"/>
      <c r="AC201" s="22"/>
      <c r="AD201" s="22"/>
      <c r="AE201" s="22"/>
      <c r="AF201" s="22"/>
      <c r="AG201" s="22"/>
      <c r="AH201" s="22"/>
      <c r="AI201" s="22"/>
      <c r="AJ201" s="22"/>
      <c r="AK201" s="22"/>
      <c r="AL201" s="22"/>
      <c r="AM201" s="22"/>
      <c r="AN201" s="22"/>
      <c r="AO201" s="22"/>
      <c r="AP201" s="22"/>
    </row>
    <row r="202" spans="1:42" ht="12" customHeight="1">
      <c r="A202" s="63"/>
      <c r="B202" s="133"/>
      <c r="C202" s="133"/>
      <c r="D202" s="134"/>
      <c r="E202" s="66"/>
      <c r="F202" s="18"/>
      <c r="G202" s="18"/>
      <c r="H202" s="18"/>
      <c r="I202" s="18"/>
      <c r="J202" s="18"/>
      <c r="K202" s="148"/>
      <c r="L202" s="18"/>
      <c r="M202" s="18"/>
      <c r="N202" s="18"/>
      <c r="O202" s="18"/>
      <c r="P202" s="18"/>
      <c r="Q202" s="18"/>
      <c r="R202" s="18"/>
      <c r="S202" s="18"/>
      <c r="T202" s="18"/>
      <c r="U202" s="18"/>
      <c r="V202" s="18"/>
      <c r="W202" s="18"/>
      <c r="X202" s="18"/>
      <c r="Y202" s="18"/>
      <c r="Z202" s="22"/>
      <c r="AA202" s="22"/>
      <c r="AB202" s="22"/>
      <c r="AC202" s="22"/>
      <c r="AD202" s="22"/>
      <c r="AE202" s="22"/>
      <c r="AF202" s="22"/>
      <c r="AG202" s="22"/>
      <c r="AH202" s="22"/>
      <c r="AI202" s="22"/>
      <c r="AJ202" s="22"/>
      <c r="AK202" s="22"/>
      <c r="AL202" s="22"/>
      <c r="AM202" s="22"/>
      <c r="AN202" s="22"/>
      <c r="AO202" s="22"/>
      <c r="AP202" s="22"/>
    </row>
    <row r="203" spans="1:42" ht="12" customHeight="1">
      <c r="A203" s="63"/>
      <c r="B203" s="133"/>
      <c r="C203" s="133"/>
      <c r="D203" s="134"/>
      <c r="E203" s="66"/>
      <c r="F203" s="18"/>
      <c r="G203" s="18"/>
      <c r="H203" s="18"/>
      <c r="I203" s="18"/>
      <c r="J203" s="18"/>
      <c r="K203" s="148"/>
      <c r="L203" s="18"/>
      <c r="M203" s="18"/>
      <c r="N203" s="18"/>
      <c r="O203" s="18"/>
      <c r="P203" s="18"/>
      <c r="Q203" s="18"/>
      <c r="R203" s="18"/>
      <c r="S203" s="18"/>
      <c r="T203" s="18"/>
      <c r="U203" s="18"/>
      <c r="V203" s="18"/>
      <c r="W203" s="18"/>
      <c r="X203" s="18"/>
      <c r="Y203" s="18"/>
      <c r="Z203" s="22"/>
      <c r="AA203" s="22"/>
      <c r="AB203" s="22"/>
      <c r="AC203" s="22"/>
      <c r="AD203" s="22"/>
      <c r="AE203" s="22"/>
      <c r="AF203" s="22"/>
      <c r="AG203" s="22"/>
      <c r="AH203" s="22"/>
      <c r="AI203" s="22"/>
      <c r="AJ203" s="22"/>
      <c r="AK203" s="22"/>
      <c r="AL203" s="22"/>
      <c r="AM203" s="22"/>
      <c r="AN203" s="22"/>
      <c r="AO203" s="22"/>
      <c r="AP203" s="22"/>
    </row>
    <row r="204" spans="1:42" ht="12.75" customHeight="1">
      <c r="A204" s="111"/>
      <c r="B204" s="112"/>
      <c r="C204" s="111"/>
      <c r="D204" s="135"/>
      <c r="E204" s="113"/>
      <c r="F204" s="18"/>
      <c r="G204" s="18"/>
      <c r="H204" s="18"/>
      <c r="I204" s="18"/>
      <c r="J204" s="18"/>
      <c r="K204" s="148"/>
      <c r="L204" s="18"/>
      <c r="M204" s="18"/>
      <c r="N204" s="18"/>
      <c r="O204" s="18"/>
      <c r="P204" s="18"/>
      <c r="Q204" s="18"/>
      <c r="R204" s="18"/>
      <c r="S204" s="18"/>
      <c r="T204" s="18"/>
      <c r="U204" s="18"/>
      <c r="V204" s="18"/>
      <c r="W204" s="18"/>
      <c r="X204" s="18"/>
      <c r="Y204" s="18"/>
      <c r="Z204" s="22"/>
      <c r="AA204" s="22"/>
      <c r="AB204" s="22"/>
      <c r="AC204" s="22"/>
      <c r="AD204" s="22"/>
      <c r="AE204" s="22"/>
      <c r="AF204" s="22"/>
      <c r="AG204" s="22"/>
      <c r="AH204" s="22"/>
      <c r="AI204" s="22"/>
      <c r="AJ204" s="22"/>
      <c r="AK204" s="22"/>
      <c r="AL204" s="22"/>
      <c r="AM204" s="22"/>
      <c r="AN204" s="22"/>
      <c r="AO204" s="22"/>
      <c r="AP204" s="22"/>
    </row>
    <row r="205" spans="1:42" ht="12" customHeight="1">
      <c r="A205" s="109"/>
      <c r="B205" s="109"/>
      <c r="C205" s="109"/>
      <c r="D205" s="136"/>
      <c r="E205" s="109"/>
      <c r="F205" s="92"/>
      <c r="G205" s="18"/>
      <c r="H205" s="18"/>
      <c r="I205" s="18"/>
      <c r="J205" s="18"/>
      <c r="K205" s="148"/>
      <c r="L205" s="18"/>
      <c r="M205" s="18"/>
      <c r="N205" s="18"/>
      <c r="O205" s="18"/>
      <c r="P205" s="18"/>
      <c r="Q205" s="18"/>
      <c r="R205" s="18"/>
      <c r="S205" s="18"/>
      <c r="T205" s="18"/>
      <c r="U205" s="18"/>
      <c r="V205" s="18"/>
      <c r="W205" s="18"/>
      <c r="X205" s="18"/>
      <c r="Y205" s="18"/>
      <c r="Z205" s="22"/>
      <c r="AA205" s="22"/>
      <c r="AB205" s="22"/>
      <c r="AC205" s="22"/>
      <c r="AD205" s="22"/>
      <c r="AE205" s="22"/>
      <c r="AF205" s="22"/>
      <c r="AG205" s="22"/>
      <c r="AH205" s="22"/>
      <c r="AI205" s="22"/>
      <c r="AJ205" s="22"/>
      <c r="AK205" s="22"/>
      <c r="AL205" s="22"/>
      <c r="AM205" s="22"/>
      <c r="AN205" s="22"/>
      <c r="AO205" s="22"/>
      <c r="AP205" s="22"/>
    </row>
    <row r="206" spans="1:42" ht="12" customHeight="1">
      <c r="A206" s="22"/>
      <c r="B206" s="18"/>
      <c r="C206" s="100"/>
      <c r="D206" s="152"/>
      <c r="E206" s="100"/>
      <c r="F206" s="18"/>
      <c r="G206" s="18"/>
      <c r="H206" s="18"/>
      <c r="I206" s="18"/>
      <c r="J206" s="18"/>
      <c r="K206" s="148"/>
      <c r="L206" s="18"/>
      <c r="M206" s="18"/>
      <c r="N206" s="18"/>
      <c r="O206" s="18"/>
      <c r="P206" s="18"/>
      <c r="Q206" s="18"/>
      <c r="R206" s="18"/>
      <c r="S206" s="18"/>
      <c r="T206" s="18"/>
      <c r="U206" s="18"/>
      <c r="V206" s="18"/>
      <c r="W206" s="18"/>
      <c r="X206" s="18"/>
      <c r="Y206" s="18"/>
      <c r="Z206" s="22"/>
      <c r="AA206" s="22"/>
      <c r="AB206" s="22"/>
      <c r="AC206" s="22"/>
      <c r="AD206" s="22"/>
      <c r="AE206" s="22"/>
      <c r="AF206" s="22"/>
      <c r="AG206" s="22"/>
      <c r="AH206" s="22"/>
      <c r="AI206" s="22"/>
      <c r="AJ206" s="22"/>
      <c r="AK206" s="22"/>
      <c r="AL206" s="22"/>
      <c r="AM206" s="22"/>
      <c r="AN206" s="22"/>
      <c r="AO206" s="22"/>
      <c r="AP206" s="22"/>
    </row>
    <row r="207" spans="1:42" ht="12" customHeight="1">
      <c r="A207" s="22"/>
      <c r="B207" s="18"/>
      <c r="C207" s="18"/>
      <c r="D207" s="152"/>
      <c r="E207" s="100"/>
      <c r="F207" s="18"/>
      <c r="G207" s="18"/>
      <c r="H207" s="18"/>
      <c r="I207" s="18"/>
      <c r="J207" s="18"/>
      <c r="K207" s="148"/>
      <c r="L207" s="18"/>
      <c r="M207" s="18"/>
      <c r="N207" s="18"/>
      <c r="O207" s="18"/>
      <c r="P207" s="18"/>
      <c r="Q207" s="18"/>
      <c r="R207" s="18"/>
      <c r="S207" s="18"/>
      <c r="T207" s="18"/>
      <c r="U207" s="18"/>
      <c r="V207" s="18"/>
      <c r="W207" s="18"/>
      <c r="X207" s="18"/>
      <c r="Y207" s="18"/>
      <c r="Z207" s="22"/>
      <c r="AA207" s="22"/>
      <c r="AB207" s="22"/>
      <c r="AC207" s="22"/>
      <c r="AD207" s="22"/>
      <c r="AE207" s="22"/>
      <c r="AF207" s="22"/>
      <c r="AG207" s="22"/>
      <c r="AH207" s="22"/>
      <c r="AI207" s="22"/>
      <c r="AJ207" s="22"/>
      <c r="AK207" s="22"/>
      <c r="AL207" s="22"/>
      <c r="AM207" s="22"/>
      <c r="AN207" s="22"/>
      <c r="AO207" s="22"/>
      <c r="AP207" s="22"/>
    </row>
    <row r="208" spans="1:42" ht="29.25" customHeight="1">
      <c r="A208" s="94" t="s">
        <v>100</v>
      </c>
      <c r="B208" s="95" t="s">
        <v>86</v>
      </c>
      <c r="C208" s="96" t="s">
        <v>155</v>
      </c>
      <c r="D208" s="128" t="s">
        <v>106</v>
      </c>
      <c r="E208" s="114"/>
      <c r="F208" s="22"/>
      <c r="G208" s="22"/>
      <c r="H208" s="22"/>
      <c r="I208" s="22"/>
      <c r="J208" s="22"/>
      <c r="K208" s="148"/>
      <c r="L208" s="18"/>
      <c r="M208" s="18"/>
      <c r="N208" s="18"/>
      <c r="O208" s="18"/>
      <c r="P208" s="18"/>
      <c r="Q208" s="18"/>
      <c r="R208" s="18"/>
      <c r="S208" s="18"/>
      <c r="T208" s="18"/>
      <c r="U208" s="18"/>
      <c r="V208" s="18"/>
      <c r="W208" s="18"/>
      <c r="X208" s="18"/>
      <c r="Y208" s="18"/>
      <c r="Z208" s="22"/>
      <c r="AA208" s="22"/>
      <c r="AB208" s="22"/>
      <c r="AC208" s="22"/>
      <c r="AD208" s="22"/>
      <c r="AE208" s="22"/>
      <c r="AF208" s="22"/>
      <c r="AG208" s="22"/>
      <c r="AH208" s="22"/>
      <c r="AI208" s="22"/>
      <c r="AJ208" s="22"/>
      <c r="AK208" s="22"/>
      <c r="AL208" s="22"/>
      <c r="AM208" s="22"/>
      <c r="AN208" s="22"/>
      <c r="AO208" s="22"/>
      <c r="AP208" s="22"/>
    </row>
    <row r="209" spans="1:42" ht="12" customHeight="1">
      <c r="A209" s="98">
        <f t="array" ref="A209">IFERROR(INDEX('03.Muestra'!$B$8:$B$17,SMALL(IF("Página Web"='03.Muestra'!$D$8:$D$17,ROW('03.Muestra'!$B$8:$B$17)-MIN(ROW('03.Muestra'!$D$8:$D$17))+1,""),ROW()-208)),"")</f>
        <v>1</v>
      </c>
      <c r="B209" s="129" t="str">
        <f t="array" ref="B209">IFERROR(INDEX('03.Muestra'!$C$8:$C$17,SMALL(IF("Página Web"='03.Muestra'!$D$8:$D$17,ROW('03.Muestra'!$C$8:$C$17)-MIN(ROW('03.Muestra'!$D$8:$D$17))+1,""),ROW()-208)),"")</f>
        <v>Home</v>
      </c>
      <c r="C209" s="130" t="str">
        <f t="array" ref="C209">IFERROR(INDEX('03.Muestra'!$F$8:$F$17,SMALL(IF("Página Web"='03.Muestra'!$D$8:$D$17,ROW('03.Muestra'!$F$8:$F$17)-MIN(ROW('03.Muestra'!$D$8:$D$17))+1,""),ROW()-208)),"")</f>
        <v>https://pigmentoayd.com/</v>
      </c>
      <c r="D209" s="103" t="str">
        <f t="shared" ref="D209:D218" si="26">IF(C209="","",$D$18)</f>
        <v>N/A</v>
      </c>
      <c r="E209" s="66" t="str">
        <f t="shared" ref="E209:E218" si="27">IF(D209&lt;&gt;"",IF(AND(B209&lt;&gt;"",C209&lt;&gt;""),"","ERR"),"")</f>
        <v/>
      </c>
      <c r="F209" s="104" t="s">
        <v>89</v>
      </c>
      <c r="G209" s="89" t="s">
        <v>98</v>
      </c>
      <c r="H209" s="84" t="s">
        <v>93</v>
      </c>
      <c r="I209" s="105" t="s">
        <v>91</v>
      </c>
      <c r="J209" s="106" t="s">
        <v>87</v>
      </c>
      <c r="K209" s="131" t="s">
        <v>97</v>
      </c>
      <c r="L209" s="18"/>
      <c r="M209" s="18"/>
      <c r="N209" s="18"/>
      <c r="O209" s="18"/>
      <c r="P209" s="18"/>
      <c r="Q209" s="18"/>
      <c r="R209" s="18"/>
      <c r="S209" s="18"/>
      <c r="T209" s="18"/>
      <c r="U209" s="18"/>
      <c r="V209" s="18"/>
      <c r="W209" s="18"/>
      <c r="X209" s="18"/>
      <c r="Y209" s="18"/>
      <c r="Z209" s="22"/>
      <c r="AA209" s="22"/>
      <c r="AB209" s="22"/>
      <c r="AC209" s="22"/>
      <c r="AD209" s="22"/>
      <c r="AE209" s="22"/>
      <c r="AF209" s="22"/>
      <c r="AG209" s="22"/>
      <c r="AH209" s="22"/>
      <c r="AI209" s="22"/>
      <c r="AJ209" s="22"/>
      <c r="AK209" s="22"/>
      <c r="AL209" s="22"/>
      <c r="AM209" s="22"/>
      <c r="AN209" s="22"/>
      <c r="AO209" s="22"/>
      <c r="AP209" s="22"/>
    </row>
    <row r="210" spans="1:42" ht="12" customHeight="1">
      <c r="A210" s="98">
        <f t="array" ref="A210">IFERROR(INDEX('03.Muestra'!$B$8:$B$17,SMALL(IF("Página Web"='03.Muestra'!$D$8:$D$17,ROW('03.Muestra'!$B$8:$B$17)-MIN(ROW('03.Muestra'!$D$8:$D$17))+1,""),ROW()-208)),"")</f>
        <v>2</v>
      </c>
      <c r="B210" s="129" t="str">
        <f t="array" ref="B210">IFERROR(INDEX('03.Muestra'!$C$8:$C$17,SMALL(IF("Página Web"='03.Muestra'!$D$8:$D$17,ROW('03.Muestra'!$C$8:$C$17)-MIN(ROW('03.Muestra'!$D$8:$D$17))+1,""),ROW()-208)),"")</f>
        <v>Contacto</v>
      </c>
      <c r="C210" s="130" t="str">
        <f t="array" ref="C210">IFERROR(INDEX('03.Muestra'!$F$8:$F$17,SMALL(IF("Página Web"='03.Muestra'!$D$8:$D$17,ROW('03.Muestra'!$F$8:$F$17)-MIN(ROW('03.Muestra'!$D$8:$D$17))+1,""),ROW()-208)),"")</f>
        <v>https://pigmentoayd.com/contacto</v>
      </c>
      <c r="D210" s="103" t="str">
        <f t="shared" si="26"/>
        <v>N/A</v>
      </c>
      <c r="E210" s="66" t="str">
        <f t="shared" si="27"/>
        <v/>
      </c>
      <c r="F210" s="107">
        <f ca="1">COUNTIF($D209:INDIRECT("$D" &amp;  SUM(ROW()-1,'03.Muestra'!$D$20)-1),F209)</f>
        <v>0</v>
      </c>
      <c r="G210" s="107">
        <f ca="1">COUNTIF($D209:INDIRECT("$D" &amp;  SUM(ROW()-1,'03.Muestra'!$D$20)-1),G209)</f>
        <v>0</v>
      </c>
      <c r="H210" s="107">
        <f ca="1">COUNTIF($D209:INDIRECT("$D" &amp;  SUM(ROW()-1,'03.Muestra'!$D$20)-1),H209)</f>
        <v>3</v>
      </c>
      <c r="I210" s="107">
        <f ca="1">COUNTIF($D209:INDIRECT("$D" &amp;  SUM(ROW()-1,'03.Muestra'!$D$20)-1),I209)</f>
        <v>0</v>
      </c>
      <c r="J210" s="107">
        <f ca="1">COUNTIF($D209:INDIRECT("$D" &amp;  SUM(ROW()-1,'03.Muestra'!$D$20)-1),J209)</f>
        <v>0</v>
      </c>
      <c r="K210" s="132">
        <f ca="1">IF(COUNTIF('03.Muestra'!$D$8:$D$17,"Página Web")=0,0,COUNTBLANK($D209:INDIRECT("$D" &amp;  SUM(ROW()-1,COUNTIF('03.Muestra'!$D$8:$D$17,"Página Web"))-1)))</f>
        <v>0</v>
      </c>
      <c r="L210" s="18"/>
      <c r="M210" s="18"/>
      <c r="N210" s="18"/>
      <c r="O210" s="18"/>
      <c r="P210" s="18"/>
      <c r="Q210" s="18"/>
      <c r="R210" s="18"/>
      <c r="S210" s="18"/>
      <c r="T210" s="18"/>
      <c r="U210" s="18"/>
      <c r="V210" s="18"/>
      <c r="W210" s="18"/>
      <c r="X210" s="18"/>
      <c r="Y210" s="18"/>
      <c r="Z210" s="22"/>
      <c r="AA210" s="22"/>
      <c r="AB210" s="22"/>
      <c r="AC210" s="22"/>
      <c r="AD210" s="22"/>
      <c r="AE210" s="22"/>
      <c r="AF210" s="22"/>
      <c r="AG210" s="22"/>
      <c r="AH210" s="22"/>
      <c r="AI210" s="22"/>
      <c r="AJ210" s="22"/>
      <c r="AK210" s="22"/>
      <c r="AL210" s="22"/>
      <c r="AM210" s="22"/>
      <c r="AN210" s="22"/>
      <c r="AO210" s="22"/>
      <c r="AP210" s="22"/>
    </row>
    <row r="211" spans="1:42" ht="12" customHeight="1">
      <c r="A211" s="98">
        <f t="array" ref="A211">IFERROR(INDEX('03.Muestra'!$B$8:$B$17,SMALL(IF("Página Web"='03.Muestra'!$D$8:$D$17,ROW('03.Muestra'!$B$8:$B$17)-MIN(ROW('03.Muestra'!$D$8:$D$17))+1,""),ROW()-208)),"")</f>
        <v>3</v>
      </c>
      <c r="B211" s="129" t="str">
        <f t="array" ref="B211">IFERROR(INDEX('03.Muestra'!$C$8:$C$17,SMALL(IF("Página Web"='03.Muestra'!$D$8:$D$17,ROW('03.Muestra'!$C$8:$C$17)-MIN(ROW('03.Muestra'!$D$8:$D$17))+1,""),ROW()-208)),"")</f>
        <v>Servicios</v>
      </c>
      <c r="C211" s="130" t="str">
        <f t="array" ref="C211">IFERROR(INDEX('03.Muestra'!$F$8:$F$17,SMALL(IF("Página Web"='03.Muestra'!$D$8:$D$17,ROW('03.Muestra'!$F$8:$F$17)-MIN(ROW('03.Muestra'!$D$8:$D$17))+1,""),ROW()-208)),"")</f>
        <v>https://pigmentoayd.com/servicios</v>
      </c>
      <c r="D211" s="103" t="str">
        <f t="shared" si="26"/>
        <v>N/A</v>
      </c>
      <c r="E211" s="66" t="str">
        <f t="shared" si="27"/>
        <v/>
      </c>
      <c r="F211" s="22"/>
      <c r="G211" s="18"/>
      <c r="H211" s="18"/>
      <c r="I211" s="18"/>
      <c r="J211" s="18"/>
      <c r="K211" s="148"/>
      <c r="L211" s="18"/>
      <c r="M211" s="18"/>
      <c r="N211" s="18"/>
      <c r="O211" s="18"/>
      <c r="P211" s="18"/>
      <c r="Q211" s="18"/>
      <c r="R211" s="18"/>
      <c r="S211" s="18"/>
      <c r="T211" s="18"/>
      <c r="U211" s="18"/>
      <c r="V211" s="18"/>
      <c r="W211" s="18"/>
      <c r="X211" s="18"/>
      <c r="Y211" s="18"/>
      <c r="Z211" s="22"/>
      <c r="AA211" s="22"/>
      <c r="AB211" s="22"/>
      <c r="AC211" s="22"/>
      <c r="AD211" s="22"/>
      <c r="AE211" s="22"/>
      <c r="AF211" s="22"/>
      <c r="AG211" s="22"/>
      <c r="AH211" s="22"/>
      <c r="AI211" s="22"/>
      <c r="AJ211" s="22"/>
      <c r="AK211" s="22"/>
      <c r="AL211" s="22"/>
      <c r="AM211" s="22"/>
      <c r="AN211" s="22"/>
      <c r="AO211" s="22"/>
      <c r="AP211" s="22"/>
    </row>
    <row r="212" spans="1:42" ht="12" customHeight="1">
      <c r="A212" s="98" t="str">
        <f t="array" ref="A212">IFERROR(INDEX('03.Muestra'!$B$8:$B$17,SMALL(IF("Página Web"='03.Muestra'!$D$8:$D$17,ROW('03.Muestra'!$B$8:$B$17)-MIN(ROW('03.Muestra'!$D$8:$D$17))+1,""),ROW()-208)),"")</f>
        <v/>
      </c>
      <c r="B212" s="129" t="str">
        <f t="array" ref="B212">IFERROR(INDEX('03.Muestra'!$C$8:$C$17,SMALL(IF("Página Web"='03.Muestra'!$D$8:$D$17,ROW('03.Muestra'!$C$8:$C$17)-MIN(ROW('03.Muestra'!$D$8:$D$17))+1,""),ROW()-208)),"")</f>
        <v/>
      </c>
      <c r="C212" s="129" t="str">
        <f t="array" ref="C212">IFERROR(INDEX('03.Muestra'!$F$8:$F$17,SMALL(IF("Página Web"='03.Muestra'!$D$8:$D$17,ROW('03.Muestra'!$F$8:$F$17)-MIN(ROW('03.Muestra'!$D$8:$D$17))+1,""),ROW()-208)),"")</f>
        <v/>
      </c>
      <c r="D212" s="103" t="str">
        <f t="shared" si="26"/>
        <v/>
      </c>
      <c r="E212" s="66" t="str">
        <f t="shared" si="27"/>
        <v/>
      </c>
      <c r="F212" s="22"/>
      <c r="G212" s="18"/>
      <c r="H212" s="18"/>
      <c r="I212" s="18"/>
      <c r="J212" s="18"/>
      <c r="K212" s="148"/>
      <c r="L212" s="18"/>
      <c r="M212" s="18"/>
      <c r="N212" s="18"/>
      <c r="O212" s="18"/>
      <c r="P212" s="18"/>
      <c r="Q212" s="18"/>
      <c r="R212" s="18"/>
      <c r="S212" s="18"/>
      <c r="T212" s="18"/>
      <c r="U212" s="18"/>
      <c r="V212" s="18"/>
      <c r="W212" s="18"/>
      <c r="X212" s="18"/>
      <c r="Y212" s="18"/>
      <c r="Z212" s="22"/>
      <c r="AA212" s="22"/>
      <c r="AB212" s="22"/>
      <c r="AC212" s="22"/>
      <c r="AD212" s="22"/>
      <c r="AE212" s="22"/>
      <c r="AF212" s="22"/>
      <c r="AG212" s="22"/>
      <c r="AH212" s="22"/>
      <c r="AI212" s="22"/>
      <c r="AJ212" s="22"/>
      <c r="AK212" s="22"/>
      <c r="AL212" s="22"/>
      <c r="AM212" s="22"/>
      <c r="AN212" s="22"/>
      <c r="AO212" s="22"/>
      <c r="AP212" s="22"/>
    </row>
    <row r="213" spans="1:42" ht="12" customHeight="1">
      <c r="A213" s="98" t="str">
        <f t="array" ref="A213">IFERROR(INDEX('03.Muestra'!$B$8:$B$17,SMALL(IF("Página Web"='03.Muestra'!$D$8:$D$17,ROW('03.Muestra'!$B$8:$B$17)-MIN(ROW('03.Muestra'!$D$8:$D$17))+1,""),ROW()-208)),"")</f>
        <v/>
      </c>
      <c r="B213" s="129" t="str">
        <f t="array" ref="B213">IFERROR(INDEX('03.Muestra'!$C$8:$C$17,SMALL(IF("Página Web"='03.Muestra'!$D$8:$D$17,ROW('03.Muestra'!$C$8:$C$17)-MIN(ROW('03.Muestra'!$D$8:$D$17))+1,""),ROW()-208)),"")</f>
        <v/>
      </c>
      <c r="C213" s="129" t="str">
        <f t="array" ref="C213">IFERROR(INDEX('03.Muestra'!$F$8:$F$17,SMALL(IF("Página Web"='03.Muestra'!$D$8:$D$17,ROW('03.Muestra'!$F$8:$F$17)-MIN(ROW('03.Muestra'!$D$8:$D$17))+1,""),ROW()-208)),"")</f>
        <v/>
      </c>
      <c r="D213" s="103" t="str">
        <f t="shared" si="26"/>
        <v/>
      </c>
      <c r="E213" s="66" t="str">
        <f t="shared" si="27"/>
        <v/>
      </c>
      <c r="F213" s="22"/>
      <c r="G213" s="18"/>
      <c r="H213" s="18"/>
      <c r="I213" s="18"/>
      <c r="J213" s="18"/>
      <c r="K213" s="148"/>
      <c r="L213" s="18"/>
      <c r="M213" s="18"/>
      <c r="N213" s="18"/>
      <c r="O213" s="18"/>
      <c r="P213" s="18"/>
      <c r="Q213" s="18"/>
      <c r="R213" s="18"/>
      <c r="S213" s="18"/>
      <c r="T213" s="18"/>
      <c r="U213" s="18"/>
      <c r="V213" s="18"/>
      <c r="W213" s="18"/>
      <c r="X213" s="18"/>
      <c r="Y213" s="18"/>
      <c r="Z213" s="22"/>
      <c r="AA213" s="22"/>
      <c r="AB213" s="22"/>
      <c r="AC213" s="22"/>
      <c r="AD213" s="22"/>
      <c r="AE213" s="22"/>
      <c r="AF213" s="22"/>
      <c r="AG213" s="22"/>
      <c r="AH213" s="22"/>
      <c r="AI213" s="22"/>
      <c r="AJ213" s="22"/>
      <c r="AK213" s="22"/>
      <c r="AL213" s="22"/>
      <c r="AM213" s="22"/>
      <c r="AN213" s="22"/>
      <c r="AO213" s="22"/>
      <c r="AP213" s="22"/>
    </row>
    <row r="214" spans="1:42" ht="12" customHeight="1">
      <c r="A214" s="98" t="str">
        <f t="array" ref="A214">IFERROR(INDEX('03.Muestra'!$B$8:$B$17,SMALL(IF("Página Web"='03.Muestra'!$D$8:$D$17,ROW('03.Muestra'!$B$8:$B$17)-MIN(ROW('03.Muestra'!$D$8:$D$17))+1,""),ROW()-208)),"")</f>
        <v/>
      </c>
      <c r="B214" s="129" t="str">
        <f t="array" ref="B214">IFERROR(INDEX('03.Muestra'!$C$8:$C$17,SMALL(IF("Página Web"='03.Muestra'!$D$8:$D$17,ROW('03.Muestra'!$C$8:$C$17)-MIN(ROW('03.Muestra'!$D$8:$D$17))+1,""),ROW()-208)),"")</f>
        <v/>
      </c>
      <c r="C214" s="129" t="str">
        <f t="array" ref="C214">IFERROR(INDEX('03.Muestra'!$F$8:$F$17,SMALL(IF("Página Web"='03.Muestra'!$D$8:$D$17,ROW('03.Muestra'!$F$8:$F$17)-MIN(ROW('03.Muestra'!$D$8:$D$17))+1,""),ROW()-208)),"")</f>
        <v/>
      </c>
      <c r="D214" s="103" t="str">
        <f t="shared" si="26"/>
        <v/>
      </c>
      <c r="E214" s="66" t="str">
        <f t="shared" si="27"/>
        <v/>
      </c>
      <c r="F214" s="22"/>
      <c r="G214" s="18"/>
      <c r="H214" s="18"/>
      <c r="I214" s="18"/>
      <c r="J214" s="18"/>
      <c r="K214" s="148"/>
      <c r="L214" s="18"/>
      <c r="M214" s="18"/>
      <c r="N214" s="18"/>
      <c r="O214" s="18"/>
      <c r="P214" s="18"/>
      <c r="Q214" s="18"/>
      <c r="R214" s="18"/>
      <c r="S214" s="18"/>
      <c r="T214" s="18"/>
      <c r="U214" s="18"/>
      <c r="V214" s="18"/>
      <c r="W214" s="18"/>
      <c r="X214" s="18"/>
      <c r="Y214" s="18"/>
      <c r="Z214" s="22"/>
      <c r="AA214" s="22"/>
      <c r="AB214" s="22"/>
      <c r="AC214" s="22"/>
      <c r="AD214" s="22"/>
      <c r="AE214" s="22"/>
      <c r="AF214" s="22"/>
      <c r="AG214" s="22"/>
      <c r="AH214" s="22"/>
      <c r="AI214" s="22"/>
      <c r="AJ214" s="22"/>
      <c r="AK214" s="22"/>
      <c r="AL214" s="22"/>
      <c r="AM214" s="22"/>
      <c r="AN214" s="22"/>
      <c r="AO214" s="22"/>
      <c r="AP214" s="22"/>
    </row>
    <row r="215" spans="1:42" ht="12" customHeight="1">
      <c r="A215" s="98" t="str">
        <f t="array" ref="A215">IFERROR(INDEX('03.Muestra'!$B$8:$B$17,SMALL(IF("Página Web"='03.Muestra'!$D$8:$D$17,ROW('03.Muestra'!$B$8:$B$17)-MIN(ROW('03.Muestra'!$D$8:$D$17))+1,""),ROW()-208)),"")</f>
        <v/>
      </c>
      <c r="B215" s="129" t="str">
        <f t="array" ref="B215">IFERROR(INDEX('03.Muestra'!$C$8:$C$17,SMALL(IF("Página Web"='03.Muestra'!$D$8:$D$17,ROW('03.Muestra'!$C$8:$C$17)-MIN(ROW('03.Muestra'!$D$8:$D$17))+1,""),ROW()-208)),"")</f>
        <v/>
      </c>
      <c r="C215" s="129" t="str">
        <f t="array" ref="C215">IFERROR(INDEX('03.Muestra'!$F$8:$F$17,SMALL(IF("Página Web"='03.Muestra'!$D$8:$D$17,ROW('03.Muestra'!$F$8:$F$17)-MIN(ROW('03.Muestra'!$D$8:$D$17))+1,""),ROW()-208)),"")</f>
        <v/>
      </c>
      <c r="D215" s="103" t="str">
        <f t="shared" si="26"/>
        <v/>
      </c>
      <c r="E215" s="66" t="str">
        <f t="shared" si="27"/>
        <v/>
      </c>
      <c r="F215" s="18"/>
      <c r="G215" s="18"/>
      <c r="H215" s="18"/>
      <c r="I215" s="18"/>
      <c r="J215" s="18"/>
      <c r="K215" s="148"/>
      <c r="L215" s="18"/>
      <c r="M215" s="18"/>
      <c r="N215" s="18"/>
      <c r="O215" s="18"/>
      <c r="P215" s="18"/>
      <c r="Q215" s="18"/>
      <c r="R215" s="18"/>
      <c r="S215" s="18"/>
      <c r="T215" s="18"/>
      <c r="U215" s="18"/>
      <c r="V215" s="18"/>
      <c r="W215" s="18"/>
      <c r="X215" s="18"/>
      <c r="Y215" s="18"/>
      <c r="Z215" s="22"/>
      <c r="AA215" s="22"/>
      <c r="AB215" s="22"/>
      <c r="AC215" s="22"/>
      <c r="AD215" s="22"/>
      <c r="AE215" s="22"/>
      <c r="AF215" s="22"/>
      <c r="AG215" s="22"/>
      <c r="AH215" s="22"/>
      <c r="AI215" s="22"/>
      <c r="AJ215" s="22"/>
      <c r="AK215" s="22"/>
      <c r="AL215" s="22"/>
      <c r="AM215" s="22"/>
      <c r="AN215" s="22"/>
      <c r="AO215" s="22"/>
      <c r="AP215" s="22"/>
    </row>
    <row r="216" spans="1:42" ht="12" customHeight="1">
      <c r="A216" s="98" t="str">
        <f t="array" ref="A216">IFERROR(INDEX('03.Muestra'!$B$8:$B$17,SMALL(IF("Página Web"='03.Muestra'!$D$8:$D$17,ROW('03.Muestra'!$B$8:$B$17)-MIN(ROW('03.Muestra'!$D$8:$D$17))+1,""),ROW()-208)),"")</f>
        <v/>
      </c>
      <c r="B216" s="129" t="str">
        <f t="array" ref="B216">IFERROR(INDEX('03.Muestra'!$C$8:$C$17,SMALL(IF("Página Web"='03.Muestra'!$D$8:$D$17,ROW('03.Muestra'!$C$8:$C$17)-MIN(ROW('03.Muestra'!$D$8:$D$17))+1,""),ROW()-208)),"")</f>
        <v/>
      </c>
      <c r="C216" s="129" t="str">
        <f t="array" ref="C216">IFERROR(INDEX('03.Muestra'!$F$8:$F$17,SMALL(IF("Página Web"='03.Muestra'!$D$8:$D$17,ROW('03.Muestra'!$F$8:$F$17)-MIN(ROW('03.Muestra'!$D$8:$D$17))+1,""),ROW()-208)),"")</f>
        <v/>
      </c>
      <c r="D216" s="103" t="str">
        <f t="shared" si="26"/>
        <v/>
      </c>
      <c r="E216" s="66" t="str">
        <f t="shared" si="27"/>
        <v/>
      </c>
      <c r="F216" s="18"/>
      <c r="G216" s="18"/>
      <c r="H216" s="18"/>
      <c r="I216" s="18"/>
      <c r="J216" s="18"/>
      <c r="K216" s="148"/>
      <c r="L216" s="18"/>
      <c r="M216" s="18"/>
      <c r="N216" s="18"/>
      <c r="O216" s="18"/>
      <c r="P216" s="18"/>
      <c r="Q216" s="18"/>
      <c r="R216" s="18"/>
      <c r="S216" s="18"/>
      <c r="T216" s="18"/>
      <c r="U216" s="18"/>
      <c r="V216" s="18"/>
      <c r="W216" s="18"/>
      <c r="X216" s="18"/>
      <c r="Y216" s="18"/>
      <c r="Z216" s="22"/>
      <c r="AA216" s="22"/>
      <c r="AB216" s="22"/>
      <c r="AC216" s="22"/>
      <c r="AD216" s="22"/>
      <c r="AE216" s="22"/>
      <c r="AF216" s="22"/>
      <c r="AG216" s="22"/>
      <c r="AH216" s="22"/>
      <c r="AI216" s="22"/>
      <c r="AJ216" s="22"/>
      <c r="AK216" s="22"/>
      <c r="AL216" s="22"/>
      <c r="AM216" s="22"/>
      <c r="AN216" s="22"/>
      <c r="AO216" s="22"/>
      <c r="AP216" s="22"/>
    </row>
    <row r="217" spans="1:42" ht="12" customHeight="1">
      <c r="A217" s="98" t="str">
        <f t="array" ref="A217">IFERROR(INDEX('03.Muestra'!$B$8:$B$17,SMALL(IF("Página Web"='03.Muestra'!$D$8:$D$17,ROW('03.Muestra'!$B$8:$B$17)-MIN(ROW('03.Muestra'!$D$8:$D$17))+1,""),ROW()-208)),"")</f>
        <v/>
      </c>
      <c r="B217" s="129" t="str">
        <f t="array" ref="B217">IFERROR(INDEX('03.Muestra'!$C$8:$C$17,SMALL(IF("Página Web"='03.Muestra'!$D$8:$D$17,ROW('03.Muestra'!$C$8:$C$17)-MIN(ROW('03.Muestra'!$D$8:$D$17))+1,""),ROW()-208)),"")</f>
        <v/>
      </c>
      <c r="C217" s="129" t="str">
        <f t="array" ref="C217">IFERROR(INDEX('03.Muestra'!$F$8:$F$17,SMALL(IF("Página Web"='03.Muestra'!$D$8:$D$17,ROW('03.Muestra'!$F$8:$F$17)-MIN(ROW('03.Muestra'!$D$8:$D$17))+1,""),ROW()-208)),"")</f>
        <v/>
      </c>
      <c r="D217" s="103" t="str">
        <f t="shared" si="26"/>
        <v/>
      </c>
      <c r="E217" s="66" t="str">
        <f t="shared" si="27"/>
        <v/>
      </c>
      <c r="F217" s="18"/>
      <c r="G217" s="18"/>
      <c r="H217" s="18"/>
      <c r="I217" s="18"/>
      <c r="J217" s="18"/>
      <c r="K217" s="148"/>
      <c r="L217" s="18"/>
      <c r="M217" s="18"/>
      <c r="N217" s="18"/>
      <c r="O217" s="18"/>
      <c r="P217" s="18"/>
      <c r="Q217" s="18"/>
      <c r="R217" s="18"/>
      <c r="S217" s="18"/>
      <c r="T217" s="18"/>
      <c r="U217" s="18"/>
      <c r="V217" s="18"/>
      <c r="W217" s="18"/>
      <c r="X217" s="18"/>
      <c r="Y217" s="18"/>
      <c r="Z217" s="22"/>
      <c r="AA217" s="22"/>
      <c r="AB217" s="22"/>
      <c r="AC217" s="22"/>
      <c r="AD217" s="22"/>
      <c r="AE217" s="22"/>
      <c r="AF217" s="22"/>
      <c r="AG217" s="22"/>
      <c r="AH217" s="22"/>
      <c r="AI217" s="22"/>
      <c r="AJ217" s="22"/>
      <c r="AK217" s="22"/>
      <c r="AL217" s="22"/>
      <c r="AM217" s="22"/>
      <c r="AN217" s="22"/>
      <c r="AO217" s="22"/>
      <c r="AP217" s="22"/>
    </row>
    <row r="218" spans="1:42" ht="12" customHeight="1">
      <c r="A218" s="98" t="str">
        <f t="array" ref="A218">IFERROR(INDEX('03.Muestra'!$B$8:$B$17,SMALL(IF("Página Web"='03.Muestra'!$D$8:$D$17,ROW('03.Muestra'!$B$8:$B$17)-MIN(ROW('03.Muestra'!$D$8:$D$17))+1,""),ROW()-208)),"")</f>
        <v/>
      </c>
      <c r="B218" s="129" t="str">
        <f t="array" ref="B218">IFERROR(INDEX('03.Muestra'!$C$8:$C$17,SMALL(IF("Página Web"='03.Muestra'!$D$8:$D$17,ROW('03.Muestra'!$C$8:$C$17)-MIN(ROW('03.Muestra'!$D$8:$D$17))+1,""),ROW()-208)),"")</f>
        <v/>
      </c>
      <c r="C218" s="129" t="str">
        <f t="array" ref="C218">IFERROR(INDEX('03.Muestra'!$F$8:$F$17,SMALL(IF("Página Web"='03.Muestra'!$D$8:$D$17,ROW('03.Muestra'!$F$8:$F$17)-MIN(ROW('03.Muestra'!$D$8:$D$17))+1,""),ROW()-208)),"")</f>
        <v/>
      </c>
      <c r="D218" s="103" t="str">
        <f t="shared" si="26"/>
        <v/>
      </c>
      <c r="E218" s="66" t="str">
        <f t="shared" si="27"/>
        <v/>
      </c>
      <c r="F218" s="18"/>
      <c r="G218" s="18"/>
      <c r="H218" s="18"/>
      <c r="I218" s="18"/>
      <c r="J218" s="18"/>
      <c r="K218" s="148"/>
      <c r="L218" s="18"/>
      <c r="M218" s="18"/>
      <c r="N218" s="18"/>
      <c r="O218" s="18"/>
      <c r="P218" s="18"/>
      <c r="Q218" s="18"/>
      <c r="R218" s="18"/>
      <c r="S218" s="18"/>
      <c r="T218" s="18"/>
      <c r="U218" s="18"/>
      <c r="V218" s="18"/>
      <c r="W218" s="18"/>
      <c r="X218" s="18"/>
      <c r="Y218" s="18"/>
      <c r="Z218" s="22"/>
      <c r="AA218" s="22"/>
      <c r="AB218" s="22"/>
      <c r="AC218" s="22"/>
      <c r="AD218" s="22"/>
      <c r="AE218" s="22"/>
      <c r="AF218" s="22"/>
      <c r="AG218" s="22"/>
      <c r="AH218" s="22"/>
      <c r="AI218" s="22"/>
      <c r="AJ218" s="22"/>
      <c r="AK218" s="22"/>
      <c r="AL218" s="22"/>
      <c r="AM218" s="22"/>
      <c r="AN218" s="22"/>
      <c r="AO218" s="22"/>
      <c r="AP218" s="22"/>
    </row>
    <row r="219" spans="1:42" ht="12" customHeight="1">
      <c r="A219" s="63"/>
      <c r="B219" s="133"/>
      <c r="C219" s="133"/>
      <c r="D219" s="134"/>
      <c r="E219" s="66"/>
      <c r="F219" s="18"/>
      <c r="G219" s="18"/>
      <c r="H219" s="18"/>
      <c r="I219" s="18"/>
      <c r="J219" s="18"/>
      <c r="K219" s="148"/>
      <c r="L219" s="18"/>
      <c r="M219" s="18"/>
      <c r="N219" s="18"/>
      <c r="O219" s="18"/>
      <c r="P219" s="18"/>
      <c r="Q219" s="18"/>
      <c r="R219" s="18"/>
      <c r="S219" s="18"/>
      <c r="T219" s="18"/>
      <c r="U219" s="18"/>
      <c r="V219" s="18"/>
      <c r="W219" s="18"/>
      <c r="X219" s="18"/>
      <c r="Y219" s="18"/>
      <c r="Z219" s="22"/>
      <c r="AA219" s="22"/>
      <c r="AB219" s="22"/>
      <c r="AC219" s="22"/>
      <c r="AD219" s="22"/>
      <c r="AE219" s="22"/>
      <c r="AF219" s="22"/>
      <c r="AG219" s="22"/>
      <c r="AH219" s="22"/>
      <c r="AI219" s="22"/>
      <c r="AJ219" s="22"/>
      <c r="AK219" s="22"/>
      <c r="AL219" s="22"/>
      <c r="AM219" s="22"/>
      <c r="AN219" s="22"/>
      <c r="AO219" s="22"/>
      <c r="AP219" s="22"/>
    </row>
    <row r="220" spans="1:42" ht="12" customHeight="1">
      <c r="A220" s="63"/>
      <c r="B220" s="133"/>
      <c r="C220" s="133"/>
      <c r="D220" s="134"/>
      <c r="E220" s="66"/>
      <c r="F220" s="18"/>
      <c r="G220" s="18"/>
      <c r="H220" s="18"/>
      <c r="I220" s="18"/>
      <c r="J220" s="18"/>
      <c r="K220" s="148"/>
      <c r="L220" s="18"/>
      <c r="M220" s="18"/>
      <c r="N220" s="18"/>
      <c r="O220" s="18"/>
      <c r="P220" s="18"/>
      <c r="Q220" s="18"/>
      <c r="R220" s="18"/>
      <c r="S220" s="18"/>
      <c r="T220" s="18"/>
      <c r="U220" s="18"/>
      <c r="V220" s="18"/>
      <c r="W220" s="18"/>
      <c r="X220" s="18"/>
      <c r="Y220" s="18"/>
      <c r="Z220" s="22"/>
      <c r="AA220" s="22"/>
      <c r="AB220" s="22"/>
      <c r="AC220" s="22"/>
      <c r="AD220" s="22"/>
      <c r="AE220" s="22"/>
      <c r="AF220" s="22"/>
      <c r="AG220" s="22"/>
      <c r="AH220" s="22"/>
      <c r="AI220" s="22"/>
      <c r="AJ220" s="22"/>
      <c r="AK220" s="22"/>
      <c r="AL220" s="22"/>
      <c r="AM220" s="22"/>
      <c r="AN220" s="22"/>
      <c r="AO220" s="22"/>
      <c r="AP220" s="22"/>
    </row>
    <row r="221" spans="1:42" ht="12.75" customHeight="1">
      <c r="A221" s="111"/>
      <c r="B221" s="112"/>
      <c r="C221" s="111"/>
      <c r="D221" s="135"/>
      <c r="E221" s="113"/>
      <c r="F221" s="18"/>
      <c r="G221" s="18"/>
      <c r="H221" s="18"/>
      <c r="I221" s="18"/>
      <c r="J221" s="18"/>
      <c r="K221" s="148"/>
      <c r="L221" s="18"/>
      <c r="M221" s="18"/>
      <c r="N221" s="18"/>
      <c r="O221" s="18"/>
      <c r="P221" s="18"/>
      <c r="Q221" s="18"/>
      <c r="R221" s="18"/>
      <c r="S221" s="18"/>
      <c r="T221" s="18"/>
      <c r="U221" s="18"/>
      <c r="V221" s="18"/>
      <c r="W221" s="18"/>
      <c r="X221" s="18"/>
      <c r="Y221" s="18"/>
      <c r="Z221" s="22"/>
      <c r="AA221" s="22"/>
      <c r="AB221" s="22"/>
      <c r="AC221" s="22"/>
      <c r="AD221" s="22"/>
      <c r="AE221" s="22"/>
      <c r="AF221" s="22"/>
      <c r="AG221" s="22"/>
      <c r="AH221" s="22"/>
      <c r="AI221" s="22"/>
      <c r="AJ221" s="22"/>
      <c r="AK221" s="22"/>
      <c r="AL221" s="22"/>
      <c r="AM221" s="22"/>
      <c r="AN221" s="22"/>
      <c r="AO221" s="22"/>
      <c r="AP221" s="22"/>
    </row>
    <row r="222" spans="1:42" ht="12" customHeight="1">
      <c r="A222" s="109"/>
      <c r="B222" s="109"/>
      <c r="C222" s="109"/>
      <c r="D222" s="136"/>
      <c r="E222" s="109"/>
      <c r="F222" s="92"/>
      <c r="G222" s="18"/>
      <c r="H222" s="18"/>
      <c r="I222" s="18"/>
      <c r="J222" s="18"/>
      <c r="K222" s="148"/>
      <c r="L222" s="18"/>
      <c r="M222" s="18"/>
      <c r="N222" s="18"/>
      <c r="O222" s="18"/>
      <c r="P222" s="18"/>
      <c r="Q222" s="18"/>
      <c r="R222" s="18"/>
      <c r="S222" s="18"/>
      <c r="T222" s="18"/>
      <c r="U222" s="18"/>
      <c r="V222" s="18"/>
      <c r="W222" s="18"/>
      <c r="X222" s="18"/>
      <c r="Y222" s="18"/>
      <c r="Z222" s="22"/>
      <c r="AA222" s="22"/>
      <c r="AB222" s="22"/>
      <c r="AC222" s="22"/>
      <c r="AD222" s="22"/>
      <c r="AE222" s="22"/>
      <c r="AF222" s="22"/>
      <c r="AG222" s="22"/>
      <c r="AH222" s="22"/>
      <c r="AI222" s="22"/>
      <c r="AJ222" s="22"/>
      <c r="AK222" s="22"/>
      <c r="AL222" s="22"/>
      <c r="AM222" s="22"/>
      <c r="AN222" s="22"/>
      <c r="AO222" s="22"/>
      <c r="AP222" s="22"/>
    </row>
    <row r="223" spans="1:42" ht="12" customHeight="1">
      <c r="A223" s="22"/>
      <c r="B223" s="18"/>
      <c r="C223" s="18"/>
      <c r="D223" s="126"/>
      <c r="E223" s="66"/>
      <c r="F223" s="18"/>
      <c r="G223" s="18"/>
      <c r="H223" s="18"/>
      <c r="I223" s="18"/>
      <c r="J223" s="18"/>
      <c r="K223" s="148"/>
      <c r="L223" s="18"/>
      <c r="M223" s="18"/>
      <c r="N223" s="18"/>
      <c r="O223" s="18"/>
      <c r="P223" s="18"/>
      <c r="Q223" s="18"/>
      <c r="R223" s="18"/>
      <c r="S223" s="18"/>
      <c r="T223" s="18"/>
      <c r="U223" s="18"/>
      <c r="V223" s="18"/>
      <c r="W223" s="18"/>
      <c r="X223" s="18"/>
      <c r="Y223" s="18"/>
      <c r="Z223" s="22"/>
      <c r="AA223" s="22"/>
      <c r="AB223" s="22"/>
      <c r="AC223" s="22"/>
      <c r="AD223" s="22"/>
      <c r="AE223" s="22"/>
      <c r="AF223" s="22"/>
      <c r="AG223" s="22"/>
      <c r="AH223" s="22"/>
      <c r="AI223" s="22"/>
      <c r="AJ223" s="22"/>
      <c r="AK223" s="22"/>
      <c r="AL223" s="22"/>
      <c r="AM223" s="22"/>
      <c r="AN223" s="22"/>
      <c r="AO223" s="22"/>
      <c r="AP223" s="22"/>
    </row>
    <row r="224" spans="1:42" ht="12" customHeight="1">
      <c r="A224" s="22"/>
      <c r="B224" s="18"/>
      <c r="C224" s="18"/>
      <c r="D224" s="127"/>
      <c r="E224" s="100"/>
      <c r="F224" s="18"/>
      <c r="G224" s="18"/>
      <c r="H224" s="18"/>
      <c r="I224" s="18"/>
      <c r="J224" s="18"/>
      <c r="K224" s="148"/>
      <c r="L224" s="18"/>
      <c r="M224" s="18"/>
      <c r="N224" s="18"/>
      <c r="O224" s="18"/>
      <c r="P224" s="18"/>
      <c r="Q224" s="18"/>
      <c r="R224" s="18"/>
      <c r="S224" s="18"/>
      <c r="T224" s="18"/>
      <c r="U224" s="18"/>
      <c r="V224" s="18"/>
      <c r="W224" s="18"/>
      <c r="X224" s="18"/>
      <c r="Y224" s="18"/>
      <c r="Z224" s="22"/>
      <c r="AA224" s="22"/>
      <c r="AB224" s="22"/>
      <c r="AC224" s="22"/>
      <c r="AD224" s="22"/>
      <c r="AE224" s="22"/>
      <c r="AF224" s="22"/>
      <c r="AG224" s="22"/>
      <c r="AH224" s="22"/>
      <c r="AI224" s="22"/>
      <c r="AJ224" s="22"/>
      <c r="AK224" s="22"/>
      <c r="AL224" s="22"/>
      <c r="AM224" s="22"/>
      <c r="AN224" s="22"/>
      <c r="AO224" s="22"/>
      <c r="AP224" s="22"/>
    </row>
    <row r="225" spans="1:42" ht="29.25" customHeight="1">
      <c r="A225" s="94" t="s">
        <v>100</v>
      </c>
      <c r="B225" s="95" t="s">
        <v>86</v>
      </c>
      <c r="C225" s="96" t="s">
        <v>156</v>
      </c>
      <c r="D225" s="128" t="s">
        <v>106</v>
      </c>
      <c r="E225" s="114"/>
      <c r="F225" s="22"/>
      <c r="G225" s="22"/>
      <c r="H225" s="22"/>
      <c r="I225" s="22"/>
      <c r="J225" s="22"/>
      <c r="K225" s="148"/>
      <c r="L225" s="18"/>
      <c r="M225" s="18"/>
      <c r="N225" s="18"/>
      <c r="O225" s="18"/>
      <c r="P225" s="18"/>
      <c r="Q225" s="18"/>
      <c r="R225" s="18"/>
      <c r="S225" s="18"/>
      <c r="T225" s="18"/>
      <c r="U225" s="18"/>
      <c r="V225" s="18"/>
      <c r="W225" s="18"/>
      <c r="X225" s="18"/>
      <c r="Y225" s="18"/>
      <c r="Z225" s="22"/>
      <c r="AA225" s="22"/>
      <c r="AB225" s="22"/>
      <c r="AC225" s="22"/>
      <c r="AD225" s="22"/>
      <c r="AE225" s="22"/>
      <c r="AF225" s="22"/>
      <c r="AG225" s="22"/>
      <c r="AH225" s="22"/>
      <c r="AI225" s="22"/>
      <c r="AJ225" s="22"/>
      <c r="AK225" s="22"/>
      <c r="AL225" s="22"/>
      <c r="AM225" s="22"/>
      <c r="AN225" s="22"/>
      <c r="AO225" s="22"/>
      <c r="AP225" s="22"/>
    </row>
    <row r="226" spans="1:42" ht="12" customHeight="1">
      <c r="A226" s="98">
        <f t="array" ref="A226">IFERROR(INDEX('03.Muestra'!$B$8:$B$17,SMALL(IF("Página Web"='03.Muestra'!$D$8:$D$17,ROW('03.Muestra'!$B$8:$B$17)-MIN(ROW('03.Muestra'!$D$8:$D$17))+1,""),ROW()-225)),"")</f>
        <v>1</v>
      </c>
      <c r="B226" s="129" t="str">
        <f t="array" ref="B226">IFERROR(INDEX('03.Muestra'!$C$8:$C$17,SMALL(IF("Página Web"='03.Muestra'!$D$8:$D$17,ROW('03.Muestra'!$C$8:$C$17)-MIN(ROW('03.Muestra'!$D$8:$D$17))+1,""),ROW()-225)),"")</f>
        <v>Home</v>
      </c>
      <c r="C226" s="130" t="str">
        <f t="array" ref="C226">IFERROR(INDEX('03.Muestra'!$F$8:$F$17,SMALL(IF("Página Web"='03.Muestra'!$D$8:$D$17,ROW('03.Muestra'!$F$8:$F$17)-MIN(ROW('03.Muestra'!$D$8:$D$17))+1,""),ROW()-225)),"")</f>
        <v>https://pigmentoayd.com/</v>
      </c>
      <c r="D226" s="103" t="s">
        <v>87</v>
      </c>
      <c r="E226" s="66" t="str">
        <f t="shared" ref="E226:E235" si="28">IF(D226&lt;&gt;"",IF(AND(B226&lt;&gt;"",C226&lt;&gt;""),"","ERR"),"")</f>
        <v/>
      </c>
      <c r="F226" s="104" t="s">
        <v>89</v>
      </c>
      <c r="G226" s="89" t="s">
        <v>98</v>
      </c>
      <c r="H226" s="84" t="s">
        <v>93</v>
      </c>
      <c r="I226" s="105" t="s">
        <v>91</v>
      </c>
      <c r="J226" s="106" t="s">
        <v>87</v>
      </c>
      <c r="K226" s="131" t="s">
        <v>97</v>
      </c>
      <c r="L226" s="18"/>
      <c r="M226" s="18"/>
      <c r="N226" s="18"/>
      <c r="O226" s="18"/>
      <c r="P226" s="18"/>
      <c r="Q226" s="18"/>
      <c r="R226" s="18"/>
      <c r="S226" s="18"/>
      <c r="T226" s="18"/>
      <c r="U226" s="18"/>
      <c r="V226" s="18"/>
      <c r="W226" s="18"/>
      <c r="X226" s="18"/>
      <c r="Y226" s="18"/>
      <c r="Z226" s="22"/>
      <c r="AA226" s="22"/>
      <c r="AB226" s="22"/>
      <c r="AC226" s="22"/>
      <c r="AD226" s="22"/>
      <c r="AE226" s="22"/>
      <c r="AF226" s="22"/>
      <c r="AG226" s="22"/>
      <c r="AH226" s="22"/>
      <c r="AI226" s="22"/>
      <c r="AJ226" s="22"/>
      <c r="AK226" s="22"/>
      <c r="AL226" s="22"/>
      <c r="AM226" s="22"/>
      <c r="AN226" s="22"/>
      <c r="AO226" s="22"/>
      <c r="AP226" s="22"/>
    </row>
    <row r="227" spans="1:42" ht="12" customHeight="1">
      <c r="A227" s="98">
        <f t="array" ref="A227">IFERROR(INDEX('03.Muestra'!$B$8:$B$17,SMALL(IF("Página Web"='03.Muestra'!$D$8:$D$17,ROW('03.Muestra'!$B$8:$B$17)-MIN(ROW('03.Muestra'!$D$8:$D$17))+1,""),ROW()-225)),"")</f>
        <v>2</v>
      </c>
      <c r="B227" s="129" t="str">
        <f t="array" ref="B227">IFERROR(INDEX('03.Muestra'!$C$8:$C$17,SMALL(IF("Página Web"='03.Muestra'!$D$8:$D$17,ROW('03.Muestra'!$C$8:$C$17)-MIN(ROW('03.Muestra'!$D$8:$D$17))+1,""),ROW()-225)),"")</f>
        <v>Contacto</v>
      </c>
      <c r="C227" s="130" t="str">
        <f t="array" ref="C227">IFERROR(INDEX('03.Muestra'!$F$8:$F$17,SMALL(IF("Página Web"='03.Muestra'!$D$8:$D$17,ROW('03.Muestra'!$F$8:$F$17)-MIN(ROW('03.Muestra'!$D$8:$D$17))+1,""),ROW()-225)),"")</f>
        <v>https://pigmentoayd.com/contacto</v>
      </c>
      <c r="D227" s="103" t="s">
        <v>87</v>
      </c>
      <c r="E227" s="66" t="str">
        <f t="shared" si="28"/>
        <v/>
      </c>
      <c r="F227" s="107">
        <f ca="1">COUNTIF($D226:INDIRECT("$D" &amp;  SUM(ROW()-1,'03.Muestra'!$D$20)-1),F226)</f>
        <v>0</v>
      </c>
      <c r="G227" s="107">
        <f ca="1">COUNTIF($D226:INDIRECT("$D" &amp;  SUM(ROW()-1,'03.Muestra'!$D$20)-1),G226)</f>
        <v>0</v>
      </c>
      <c r="H227" s="107">
        <f ca="1">COUNTIF($D226:INDIRECT("$D" &amp;  SUM(ROW()-1,'03.Muestra'!$D$20)-1),H226)</f>
        <v>0</v>
      </c>
      <c r="I227" s="107">
        <f ca="1">COUNTIF($D226:INDIRECT("$D" &amp;  SUM(ROW()-1,'03.Muestra'!$D$20)-1),I226)</f>
        <v>0</v>
      </c>
      <c r="J227" s="107">
        <f ca="1">COUNTIF($D226:INDIRECT("$D" &amp;  SUM(ROW()-1,'03.Muestra'!$D$20)-1),J226)</f>
        <v>3</v>
      </c>
      <c r="K227" s="132">
        <f ca="1">IF(COUNTIF('03.Muestra'!$D$8:$D$17,"Página Web")=0,0,COUNTBLANK($D226:INDIRECT("$D" &amp;  SUM(ROW()-1,COUNTIF('03.Muestra'!$D$8:$D$17,"Página Web"))-1)))</f>
        <v>0</v>
      </c>
      <c r="L227" s="18"/>
      <c r="M227" s="18"/>
      <c r="N227" s="18"/>
      <c r="O227" s="18"/>
      <c r="P227" s="18"/>
      <c r="Q227" s="18"/>
      <c r="R227" s="18"/>
      <c r="S227" s="18"/>
      <c r="T227" s="18"/>
      <c r="U227" s="18"/>
      <c r="V227" s="18"/>
      <c r="W227" s="18"/>
      <c r="X227" s="18"/>
      <c r="Y227" s="18"/>
      <c r="Z227" s="22"/>
      <c r="AA227" s="22"/>
      <c r="AB227" s="22"/>
      <c r="AC227" s="22"/>
      <c r="AD227" s="22"/>
      <c r="AE227" s="22"/>
      <c r="AF227" s="22"/>
      <c r="AG227" s="22"/>
      <c r="AH227" s="22"/>
      <c r="AI227" s="22"/>
      <c r="AJ227" s="22"/>
      <c r="AK227" s="22"/>
      <c r="AL227" s="22"/>
      <c r="AM227" s="22"/>
      <c r="AN227" s="22"/>
      <c r="AO227" s="22"/>
      <c r="AP227" s="22"/>
    </row>
    <row r="228" spans="1:42" ht="12" customHeight="1">
      <c r="A228" s="98">
        <f t="array" ref="A228">IFERROR(INDEX('03.Muestra'!$B$8:$B$17,SMALL(IF("Página Web"='03.Muestra'!$D$8:$D$17,ROW('03.Muestra'!$B$8:$B$17)-MIN(ROW('03.Muestra'!$D$8:$D$17))+1,""),ROW()-225)),"")</f>
        <v>3</v>
      </c>
      <c r="B228" s="129" t="str">
        <f t="array" ref="B228">IFERROR(INDEX('03.Muestra'!$C$8:$C$17,SMALL(IF("Página Web"='03.Muestra'!$D$8:$D$17,ROW('03.Muestra'!$C$8:$C$17)-MIN(ROW('03.Muestra'!$D$8:$D$17))+1,""),ROW()-225)),"")</f>
        <v>Servicios</v>
      </c>
      <c r="C228" s="130" t="str">
        <f t="array" ref="C228">IFERROR(INDEX('03.Muestra'!$F$8:$F$17,SMALL(IF("Página Web"='03.Muestra'!$D$8:$D$17,ROW('03.Muestra'!$F$8:$F$17)-MIN(ROW('03.Muestra'!$D$8:$D$17))+1,""),ROW()-225)),"")</f>
        <v>https://pigmentoayd.com/servicios</v>
      </c>
      <c r="D228" s="103" t="s">
        <v>87</v>
      </c>
      <c r="E228" s="66" t="str">
        <f t="shared" si="28"/>
        <v/>
      </c>
      <c r="F228" s="22"/>
      <c r="G228" s="18"/>
      <c r="H228" s="18"/>
      <c r="I228" s="18"/>
      <c r="J228" s="18"/>
      <c r="K228" s="148"/>
      <c r="L228" s="18"/>
      <c r="M228" s="18"/>
      <c r="N228" s="18"/>
      <c r="O228" s="18"/>
      <c r="P228" s="18"/>
      <c r="Q228" s="18"/>
      <c r="R228" s="18"/>
      <c r="S228" s="18"/>
      <c r="T228" s="18"/>
      <c r="U228" s="18"/>
      <c r="V228" s="18"/>
      <c r="W228" s="18"/>
      <c r="X228" s="18"/>
      <c r="Y228" s="18"/>
      <c r="Z228" s="22"/>
      <c r="AA228" s="22"/>
      <c r="AB228" s="22"/>
      <c r="AC228" s="22"/>
      <c r="AD228" s="22"/>
      <c r="AE228" s="22"/>
      <c r="AF228" s="22"/>
      <c r="AG228" s="22"/>
      <c r="AH228" s="22"/>
      <c r="AI228" s="22"/>
      <c r="AJ228" s="22"/>
      <c r="AK228" s="22"/>
      <c r="AL228" s="22"/>
      <c r="AM228" s="22"/>
      <c r="AN228" s="22"/>
      <c r="AO228" s="22"/>
      <c r="AP228" s="22"/>
    </row>
    <row r="229" spans="1:42" ht="12" customHeight="1">
      <c r="A229" s="98" t="str">
        <f t="array" ref="A229">IFERROR(INDEX('03.Muestra'!$B$8:$B$17,SMALL(IF("Página Web"='03.Muestra'!$D$8:$D$17,ROW('03.Muestra'!$B$8:$B$17)-MIN(ROW('03.Muestra'!$D$8:$D$17))+1,""),ROW()-225)),"")</f>
        <v/>
      </c>
      <c r="B229" s="129" t="str">
        <f t="array" ref="B229">IFERROR(INDEX('03.Muestra'!$C$8:$C$17,SMALL(IF("Página Web"='03.Muestra'!$D$8:$D$17,ROW('03.Muestra'!$C$8:$C$17)-MIN(ROW('03.Muestra'!$D$8:$D$17))+1,""),ROW()-225)),"")</f>
        <v/>
      </c>
      <c r="C229" s="129" t="str">
        <f t="array" ref="C229">IFERROR(INDEX('03.Muestra'!$F$8:$F$17,SMALL(IF("Página Web"='03.Muestra'!$D$8:$D$17,ROW('03.Muestra'!$F$8:$F$17)-MIN(ROW('03.Muestra'!$D$8:$D$17))+1,""),ROW()-225)),"")</f>
        <v/>
      </c>
      <c r="D229" s="103" t="str">
        <f t="shared" ref="D229:D235" si="29">IF(C229="","",$D$18)</f>
        <v/>
      </c>
      <c r="E229" s="66" t="str">
        <f t="shared" si="28"/>
        <v/>
      </c>
      <c r="F229" s="22"/>
      <c r="G229" s="18"/>
      <c r="H229" s="18"/>
      <c r="I229" s="18"/>
      <c r="J229" s="18"/>
      <c r="K229" s="148"/>
      <c r="L229" s="18"/>
      <c r="M229" s="18"/>
      <c r="N229" s="18"/>
      <c r="O229" s="18"/>
      <c r="P229" s="18"/>
      <c r="Q229" s="18"/>
      <c r="R229" s="18"/>
      <c r="S229" s="18"/>
      <c r="T229" s="18"/>
      <c r="U229" s="18"/>
      <c r="V229" s="18"/>
      <c r="W229" s="18"/>
      <c r="X229" s="18"/>
      <c r="Y229" s="18"/>
      <c r="Z229" s="22"/>
      <c r="AA229" s="22"/>
      <c r="AB229" s="22"/>
      <c r="AC229" s="22"/>
      <c r="AD229" s="22"/>
      <c r="AE229" s="22"/>
      <c r="AF229" s="22"/>
      <c r="AG229" s="22"/>
      <c r="AH229" s="22"/>
      <c r="AI229" s="22"/>
      <c r="AJ229" s="22"/>
      <c r="AK229" s="22"/>
      <c r="AL229" s="22"/>
      <c r="AM229" s="22"/>
      <c r="AN229" s="22"/>
      <c r="AO229" s="22"/>
      <c r="AP229" s="22"/>
    </row>
    <row r="230" spans="1:42" ht="12" customHeight="1">
      <c r="A230" s="98" t="str">
        <f t="array" ref="A230">IFERROR(INDEX('03.Muestra'!$B$8:$B$17,SMALL(IF("Página Web"='03.Muestra'!$D$8:$D$17,ROW('03.Muestra'!$B$8:$B$17)-MIN(ROW('03.Muestra'!$D$8:$D$17))+1,""),ROW()-225)),"")</f>
        <v/>
      </c>
      <c r="B230" s="129" t="str">
        <f t="array" ref="B230">IFERROR(INDEX('03.Muestra'!$C$8:$C$17,SMALL(IF("Página Web"='03.Muestra'!$D$8:$D$17,ROW('03.Muestra'!$C$8:$C$17)-MIN(ROW('03.Muestra'!$D$8:$D$17))+1,""),ROW()-225)),"")</f>
        <v/>
      </c>
      <c r="C230" s="129" t="str">
        <f t="array" ref="C230">IFERROR(INDEX('03.Muestra'!$F$8:$F$17,SMALL(IF("Página Web"='03.Muestra'!$D$8:$D$17,ROW('03.Muestra'!$F$8:$F$17)-MIN(ROW('03.Muestra'!$D$8:$D$17))+1,""),ROW()-225)),"")</f>
        <v/>
      </c>
      <c r="D230" s="103" t="str">
        <f t="shared" si="29"/>
        <v/>
      </c>
      <c r="E230" s="66" t="str">
        <f t="shared" si="28"/>
        <v/>
      </c>
      <c r="F230" s="22"/>
      <c r="G230" s="18"/>
      <c r="H230" s="18"/>
      <c r="I230" s="18"/>
      <c r="J230" s="18"/>
      <c r="K230" s="148"/>
      <c r="L230" s="18"/>
      <c r="M230" s="18"/>
      <c r="N230" s="18"/>
      <c r="O230" s="18"/>
      <c r="P230" s="18"/>
      <c r="Q230" s="18"/>
      <c r="R230" s="18"/>
      <c r="S230" s="18"/>
      <c r="T230" s="18"/>
      <c r="U230" s="18"/>
      <c r="V230" s="18"/>
      <c r="W230" s="18"/>
      <c r="X230" s="18"/>
      <c r="Y230" s="18"/>
      <c r="Z230" s="22"/>
      <c r="AA230" s="22"/>
      <c r="AB230" s="22"/>
      <c r="AC230" s="22"/>
      <c r="AD230" s="22"/>
      <c r="AE230" s="22"/>
      <c r="AF230" s="22"/>
      <c r="AG230" s="22"/>
      <c r="AH230" s="22"/>
      <c r="AI230" s="22"/>
      <c r="AJ230" s="22"/>
      <c r="AK230" s="22"/>
      <c r="AL230" s="22"/>
      <c r="AM230" s="22"/>
      <c r="AN230" s="22"/>
      <c r="AO230" s="22"/>
      <c r="AP230" s="22"/>
    </row>
    <row r="231" spans="1:42" ht="12" customHeight="1">
      <c r="A231" s="98" t="str">
        <f t="array" ref="A231">IFERROR(INDEX('03.Muestra'!$B$8:$B$17,SMALL(IF("Página Web"='03.Muestra'!$D$8:$D$17,ROW('03.Muestra'!$B$8:$B$17)-MIN(ROW('03.Muestra'!$D$8:$D$17))+1,""),ROW()-225)),"")</f>
        <v/>
      </c>
      <c r="B231" s="129" t="str">
        <f t="array" ref="B231">IFERROR(INDEX('03.Muestra'!$C$8:$C$17,SMALL(IF("Página Web"='03.Muestra'!$D$8:$D$17,ROW('03.Muestra'!$C$8:$C$17)-MIN(ROW('03.Muestra'!$D$8:$D$17))+1,""),ROW()-225)),"")</f>
        <v/>
      </c>
      <c r="C231" s="129" t="str">
        <f t="array" ref="C231">IFERROR(INDEX('03.Muestra'!$F$8:$F$17,SMALL(IF("Página Web"='03.Muestra'!$D$8:$D$17,ROW('03.Muestra'!$F$8:$F$17)-MIN(ROW('03.Muestra'!$D$8:$D$17))+1,""),ROW()-225)),"")</f>
        <v/>
      </c>
      <c r="D231" s="103" t="str">
        <f t="shared" si="29"/>
        <v/>
      </c>
      <c r="E231" s="66" t="str">
        <f t="shared" si="28"/>
        <v/>
      </c>
      <c r="F231" s="22"/>
      <c r="G231" s="18"/>
      <c r="H231" s="18"/>
      <c r="I231" s="18"/>
      <c r="J231" s="18"/>
      <c r="K231" s="148"/>
      <c r="L231" s="18"/>
      <c r="M231" s="18"/>
      <c r="N231" s="18"/>
      <c r="O231" s="18"/>
      <c r="P231" s="18"/>
      <c r="Q231" s="18"/>
      <c r="R231" s="18"/>
      <c r="S231" s="18"/>
      <c r="T231" s="18"/>
      <c r="U231" s="18"/>
      <c r="V231" s="18"/>
      <c r="W231" s="18"/>
      <c r="X231" s="18"/>
      <c r="Y231" s="18"/>
      <c r="Z231" s="22"/>
      <c r="AA231" s="22"/>
      <c r="AB231" s="22"/>
      <c r="AC231" s="22"/>
      <c r="AD231" s="22"/>
      <c r="AE231" s="22"/>
      <c r="AF231" s="22"/>
      <c r="AG231" s="22"/>
      <c r="AH231" s="22"/>
      <c r="AI231" s="22"/>
      <c r="AJ231" s="22"/>
      <c r="AK231" s="22"/>
      <c r="AL231" s="22"/>
      <c r="AM231" s="22"/>
      <c r="AN231" s="22"/>
      <c r="AO231" s="22"/>
      <c r="AP231" s="22"/>
    </row>
    <row r="232" spans="1:42" ht="12" customHeight="1">
      <c r="A232" s="98" t="str">
        <f t="array" ref="A232">IFERROR(INDEX('03.Muestra'!$B$8:$B$17,SMALL(IF("Página Web"='03.Muestra'!$D$8:$D$17,ROW('03.Muestra'!$B$8:$B$17)-MIN(ROW('03.Muestra'!$D$8:$D$17))+1,""),ROW()-225)),"")</f>
        <v/>
      </c>
      <c r="B232" s="129" t="str">
        <f t="array" ref="B232">IFERROR(INDEX('03.Muestra'!$C$8:$C$17,SMALL(IF("Página Web"='03.Muestra'!$D$8:$D$17,ROW('03.Muestra'!$C$8:$C$17)-MIN(ROW('03.Muestra'!$D$8:$D$17))+1,""),ROW()-225)),"")</f>
        <v/>
      </c>
      <c r="C232" s="129" t="str">
        <f t="array" ref="C232">IFERROR(INDEX('03.Muestra'!$F$8:$F$17,SMALL(IF("Página Web"='03.Muestra'!$D$8:$D$17,ROW('03.Muestra'!$F$8:$F$17)-MIN(ROW('03.Muestra'!$D$8:$D$17))+1,""),ROW()-225)),"")</f>
        <v/>
      </c>
      <c r="D232" s="103" t="str">
        <f t="shared" si="29"/>
        <v/>
      </c>
      <c r="E232" s="66" t="str">
        <f t="shared" si="28"/>
        <v/>
      </c>
      <c r="F232" s="18"/>
      <c r="G232" s="18"/>
      <c r="H232" s="18"/>
      <c r="I232" s="18"/>
      <c r="J232" s="18"/>
      <c r="K232" s="148"/>
      <c r="L232" s="18"/>
      <c r="M232" s="18"/>
      <c r="N232" s="18"/>
      <c r="O232" s="18"/>
      <c r="P232" s="18"/>
      <c r="Q232" s="18"/>
      <c r="R232" s="18"/>
      <c r="S232" s="18"/>
      <c r="T232" s="18"/>
      <c r="U232" s="18"/>
      <c r="V232" s="18"/>
      <c r="W232" s="18"/>
      <c r="X232" s="18"/>
      <c r="Y232" s="18"/>
      <c r="Z232" s="22"/>
      <c r="AA232" s="22"/>
      <c r="AB232" s="22"/>
      <c r="AC232" s="22"/>
      <c r="AD232" s="22"/>
      <c r="AE232" s="22"/>
      <c r="AF232" s="22"/>
      <c r="AG232" s="22"/>
      <c r="AH232" s="22"/>
      <c r="AI232" s="22"/>
      <c r="AJ232" s="22"/>
      <c r="AK232" s="22"/>
      <c r="AL232" s="22"/>
      <c r="AM232" s="22"/>
      <c r="AN232" s="22"/>
      <c r="AO232" s="22"/>
      <c r="AP232" s="22"/>
    </row>
    <row r="233" spans="1:42" ht="12" customHeight="1">
      <c r="A233" s="98" t="str">
        <f t="array" ref="A233">IFERROR(INDEX('03.Muestra'!$B$8:$B$17,SMALL(IF("Página Web"='03.Muestra'!$D$8:$D$17,ROW('03.Muestra'!$B$8:$B$17)-MIN(ROW('03.Muestra'!$D$8:$D$17))+1,""),ROW()-225)),"")</f>
        <v/>
      </c>
      <c r="B233" s="129" t="str">
        <f t="array" ref="B233">IFERROR(INDEX('03.Muestra'!$C$8:$C$17,SMALL(IF("Página Web"='03.Muestra'!$D$8:$D$17,ROW('03.Muestra'!$C$8:$C$17)-MIN(ROW('03.Muestra'!$D$8:$D$17))+1,""),ROW()-225)),"")</f>
        <v/>
      </c>
      <c r="C233" s="129" t="str">
        <f t="array" ref="C233">IFERROR(INDEX('03.Muestra'!$F$8:$F$17,SMALL(IF("Página Web"='03.Muestra'!$D$8:$D$17,ROW('03.Muestra'!$F$8:$F$17)-MIN(ROW('03.Muestra'!$D$8:$D$17))+1,""),ROW()-225)),"")</f>
        <v/>
      </c>
      <c r="D233" s="103" t="str">
        <f t="shared" si="29"/>
        <v/>
      </c>
      <c r="E233" s="66" t="str">
        <f t="shared" si="28"/>
        <v/>
      </c>
      <c r="F233" s="18"/>
      <c r="G233" s="18"/>
      <c r="H233" s="18"/>
      <c r="I233" s="18"/>
      <c r="J233" s="18"/>
      <c r="K233" s="148"/>
      <c r="L233" s="18"/>
      <c r="M233" s="18"/>
      <c r="N233" s="18"/>
      <c r="O233" s="18"/>
      <c r="P233" s="18"/>
      <c r="Q233" s="18"/>
      <c r="R233" s="18"/>
      <c r="S233" s="18"/>
      <c r="T233" s="18"/>
      <c r="U233" s="18"/>
      <c r="V233" s="18"/>
      <c r="W233" s="18"/>
      <c r="X233" s="18"/>
      <c r="Y233" s="18"/>
      <c r="Z233" s="22"/>
      <c r="AA233" s="22"/>
      <c r="AB233" s="22"/>
      <c r="AC233" s="22"/>
      <c r="AD233" s="22"/>
      <c r="AE233" s="22"/>
      <c r="AF233" s="22"/>
      <c r="AG233" s="22"/>
      <c r="AH233" s="22"/>
      <c r="AI233" s="22"/>
      <c r="AJ233" s="22"/>
      <c r="AK233" s="22"/>
      <c r="AL233" s="22"/>
      <c r="AM233" s="22"/>
      <c r="AN233" s="22"/>
      <c r="AO233" s="22"/>
      <c r="AP233" s="22"/>
    </row>
    <row r="234" spans="1:42" ht="12" customHeight="1">
      <c r="A234" s="98" t="str">
        <f t="array" ref="A234">IFERROR(INDEX('03.Muestra'!$B$8:$B$17,SMALL(IF("Página Web"='03.Muestra'!$D$8:$D$17,ROW('03.Muestra'!$B$8:$B$17)-MIN(ROW('03.Muestra'!$D$8:$D$17))+1,""),ROW()-225)),"")</f>
        <v/>
      </c>
      <c r="B234" s="129" t="str">
        <f t="array" ref="B234">IFERROR(INDEX('03.Muestra'!$C$8:$C$17,SMALL(IF("Página Web"='03.Muestra'!$D$8:$D$17,ROW('03.Muestra'!$C$8:$C$17)-MIN(ROW('03.Muestra'!$D$8:$D$17))+1,""),ROW()-225)),"")</f>
        <v/>
      </c>
      <c r="C234" s="129" t="str">
        <f t="array" ref="C234">IFERROR(INDEX('03.Muestra'!$F$8:$F$17,SMALL(IF("Página Web"='03.Muestra'!$D$8:$D$17,ROW('03.Muestra'!$F$8:$F$17)-MIN(ROW('03.Muestra'!$D$8:$D$17))+1,""),ROW()-225)),"")</f>
        <v/>
      </c>
      <c r="D234" s="103" t="str">
        <f t="shared" si="29"/>
        <v/>
      </c>
      <c r="E234" s="66" t="str">
        <f t="shared" si="28"/>
        <v/>
      </c>
      <c r="F234" s="18"/>
      <c r="G234" s="18"/>
      <c r="H234" s="18"/>
      <c r="I234" s="18"/>
      <c r="J234" s="18"/>
      <c r="K234" s="148"/>
      <c r="L234" s="18"/>
      <c r="M234" s="18"/>
      <c r="N234" s="18"/>
      <c r="O234" s="18"/>
      <c r="P234" s="18"/>
      <c r="Q234" s="18"/>
      <c r="R234" s="18"/>
      <c r="S234" s="18"/>
      <c r="T234" s="18"/>
      <c r="U234" s="18"/>
      <c r="V234" s="18"/>
      <c r="W234" s="18"/>
      <c r="X234" s="18"/>
      <c r="Y234" s="18"/>
      <c r="Z234" s="22"/>
      <c r="AA234" s="22"/>
      <c r="AB234" s="22"/>
      <c r="AC234" s="22"/>
      <c r="AD234" s="22"/>
      <c r="AE234" s="22"/>
      <c r="AF234" s="22"/>
      <c r="AG234" s="22"/>
      <c r="AH234" s="22"/>
      <c r="AI234" s="22"/>
      <c r="AJ234" s="22"/>
      <c r="AK234" s="22"/>
      <c r="AL234" s="22"/>
      <c r="AM234" s="22"/>
      <c r="AN234" s="22"/>
      <c r="AO234" s="22"/>
      <c r="AP234" s="22"/>
    </row>
    <row r="235" spans="1:42" ht="12" customHeight="1">
      <c r="A235" s="98" t="str">
        <f t="array" ref="A235">IFERROR(INDEX('03.Muestra'!$B$8:$B$17,SMALL(IF("Página Web"='03.Muestra'!$D$8:$D$17,ROW('03.Muestra'!$B$8:$B$17)-MIN(ROW('03.Muestra'!$D$8:$D$17))+1,""),ROW()-225)),"")</f>
        <v/>
      </c>
      <c r="B235" s="129" t="str">
        <f t="array" ref="B235">IFERROR(INDEX('03.Muestra'!$C$8:$C$17,SMALL(IF("Página Web"='03.Muestra'!$D$8:$D$17,ROW('03.Muestra'!$C$8:$C$17)-MIN(ROW('03.Muestra'!$D$8:$D$17))+1,""),ROW()-225)),"")</f>
        <v/>
      </c>
      <c r="C235" s="129" t="str">
        <f t="array" ref="C235">IFERROR(INDEX('03.Muestra'!$F$8:$F$17,SMALL(IF("Página Web"='03.Muestra'!$D$8:$D$17,ROW('03.Muestra'!$F$8:$F$17)-MIN(ROW('03.Muestra'!$D$8:$D$17))+1,""),ROW()-225)),"")</f>
        <v/>
      </c>
      <c r="D235" s="103" t="str">
        <f t="shared" si="29"/>
        <v/>
      </c>
      <c r="E235" s="66" t="str">
        <f t="shared" si="28"/>
        <v/>
      </c>
      <c r="F235" s="18"/>
      <c r="G235" s="18"/>
      <c r="H235" s="18"/>
      <c r="I235" s="18"/>
      <c r="J235" s="18"/>
      <c r="K235" s="148"/>
      <c r="L235" s="18"/>
      <c r="M235" s="18"/>
      <c r="N235" s="18"/>
      <c r="O235" s="18"/>
      <c r="P235" s="18"/>
      <c r="Q235" s="18"/>
      <c r="R235" s="18"/>
      <c r="S235" s="18"/>
      <c r="T235" s="18"/>
      <c r="U235" s="18"/>
      <c r="V235" s="18"/>
      <c r="W235" s="18"/>
      <c r="X235" s="18"/>
      <c r="Y235" s="18"/>
      <c r="Z235" s="22"/>
      <c r="AA235" s="22"/>
      <c r="AB235" s="22"/>
      <c r="AC235" s="22"/>
      <c r="AD235" s="22"/>
      <c r="AE235" s="22"/>
      <c r="AF235" s="22"/>
      <c r="AG235" s="22"/>
      <c r="AH235" s="22"/>
      <c r="AI235" s="22"/>
      <c r="AJ235" s="22"/>
      <c r="AK235" s="22"/>
      <c r="AL235" s="22"/>
      <c r="AM235" s="22"/>
      <c r="AN235" s="22"/>
      <c r="AO235" s="22"/>
      <c r="AP235" s="22"/>
    </row>
    <row r="236" spans="1:42" ht="12" customHeight="1">
      <c r="A236" s="63"/>
      <c r="B236" s="133"/>
      <c r="C236" s="133"/>
      <c r="D236" s="134"/>
      <c r="E236" s="66"/>
      <c r="F236" s="18"/>
      <c r="G236" s="18"/>
      <c r="H236" s="18"/>
      <c r="I236" s="18"/>
      <c r="J236" s="18"/>
      <c r="K236" s="148"/>
      <c r="L236" s="18"/>
      <c r="M236" s="18"/>
      <c r="N236" s="18"/>
      <c r="O236" s="18"/>
      <c r="P236" s="18"/>
      <c r="Q236" s="18"/>
      <c r="R236" s="18"/>
      <c r="S236" s="18"/>
      <c r="T236" s="18"/>
      <c r="U236" s="18"/>
      <c r="V236" s="18"/>
      <c r="W236" s="18"/>
      <c r="X236" s="18"/>
      <c r="Y236" s="18"/>
      <c r="Z236" s="22"/>
      <c r="AA236" s="22"/>
      <c r="AB236" s="22"/>
      <c r="AC236" s="22"/>
      <c r="AD236" s="22"/>
      <c r="AE236" s="22"/>
      <c r="AF236" s="22"/>
      <c r="AG236" s="22"/>
      <c r="AH236" s="22"/>
      <c r="AI236" s="22"/>
      <c r="AJ236" s="22"/>
      <c r="AK236" s="22"/>
      <c r="AL236" s="22"/>
      <c r="AM236" s="22"/>
      <c r="AN236" s="22"/>
      <c r="AO236" s="22"/>
      <c r="AP236" s="22"/>
    </row>
    <row r="237" spans="1:42" ht="12" customHeight="1">
      <c r="A237" s="63"/>
      <c r="B237" s="133"/>
      <c r="C237" s="133"/>
      <c r="D237" s="134"/>
      <c r="E237" s="66"/>
      <c r="F237" s="18"/>
      <c r="G237" s="18"/>
      <c r="H237" s="18"/>
      <c r="I237" s="18"/>
      <c r="J237" s="18"/>
      <c r="K237" s="148"/>
      <c r="L237" s="18"/>
      <c r="M237" s="18"/>
      <c r="N237" s="18"/>
      <c r="O237" s="18"/>
      <c r="P237" s="18"/>
      <c r="Q237" s="18"/>
      <c r="R237" s="18"/>
      <c r="S237" s="18"/>
      <c r="T237" s="18"/>
      <c r="U237" s="18"/>
      <c r="V237" s="18"/>
      <c r="W237" s="18"/>
      <c r="X237" s="18"/>
      <c r="Y237" s="18"/>
      <c r="Z237" s="22"/>
      <c r="AA237" s="22"/>
      <c r="AB237" s="22"/>
      <c r="AC237" s="22"/>
      <c r="AD237" s="22"/>
      <c r="AE237" s="22"/>
      <c r="AF237" s="22"/>
      <c r="AG237" s="22"/>
      <c r="AH237" s="22"/>
      <c r="AI237" s="22"/>
      <c r="AJ237" s="22"/>
      <c r="AK237" s="22"/>
      <c r="AL237" s="22"/>
      <c r="AM237" s="22"/>
      <c r="AN237" s="22"/>
      <c r="AO237" s="22"/>
      <c r="AP237" s="22"/>
    </row>
    <row r="238" spans="1:42" ht="12.75" customHeight="1">
      <c r="A238" s="111"/>
      <c r="B238" s="112"/>
      <c r="C238" s="111"/>
      <c r="D238" s="135"/>
      <c r="E238" s="113"/>
      <c r="F238" s="18"/>
      <c r="G238" s="18"/>
      <c r="H238" s="18"/>
      <c r="I238" s="18"/>
      <c r="J238" s="18"/>
      <c r="K238" s="148"/>
      <c r="L238" s="18"/>
      <c r="M238" s="18"/>
      <c r="N238" s="18"/>
      <c r="O238" s="18"/>
      <c r="P238" s="18"/>
      <c r="Q238" s="18"/>
      <c r="R238" s="18"/>
      <c r="S238" s="18"/>
      <c r="T238" s="18"/>
      <c r="U238" s="18"/>
      <c r="V238" s="18"/>
      <c r="W238" s="18"/>
      <c r="X238" s="18"/>
      <c r="Y238" s="18"/>
      <c r="Z238" s="22"/>
      <c r="AA238" s="22"/>
      <c r="AB238" s="22"/>
      <c r="AC238" s="22"/>
      <c r="AD238" s="22"/>
      <c r="AE238" s="22"/>
      <c r="AF238" s="22"/>
      <c r="AG238" s="22"/>
      <c r="AH238" s="22"/>
      <c r="AI238" s="22"/>
      <c r="AJ238" s="22"/>
      <c r="AK238" s="22"/>
      <c r="AL238" s="22"/>
      <c r="AM238" s="22"/>
      <c r="AN238" s="22"/>
      <c r="AO238" s="22"/>
      <c r="AP238" s="22"/>
    </row>
    <row r="239" spans="1:42" ht="12" customHeight="1">
      <c r="A239" s="109"/>
      <c r="B239" s="109"/>
      <c r="C239" s="109"/>
      <c r="D239" s="136"/>
      <c r="E239" s="109"/>
      <c r="F239" s="92"/>
      <c r="G239" s="18"/>
      <c r="H239" s="18"/>
      <c r="I239" s="18"/>
      <c r="J239" s="18"/>
      <c r="K239" s="148"/>
      <c r="L239" s="18"/>
      <c r="M239" s="18"/>
      <c r="N239" s="18"/>
      <c r="O239" s="18"/>
      <c r="P239" s="18"/>
      <c r="Q239" s="18"/>
      <c r="R239" s="18"/>
      <c r="S239" s="18"/>
      <c r="T239" s="18"/>
      <c r="U239" s="18"/>
      <c r="V239" s="18"/>
      <c r="W239" s="18"/>
      <c r="X239" s="18"/>
      <c r="Y239" s="18"/>
      <c r="Z239" s="22"/>
      <c r="AA239" s="22"/>
      <c r="AB239" s="22"/>
      <c r="AC239" s="22"/>
      <c r="AD239" s="22"/>
      <c r="AE239" s="22"/>
      <c r="AF239" s="22"/>
      <c r="AG239" s="22"/>
      <c r="AH239" s="22"/>
      <c r="AI239" s="22"/>
      <c r="AJ239" s="22"/>
      <c r="AK239" s="22"/>
      <c r="AL239" s="22"/>
      <c r="AM239" s="22"/>
      <c r="AN239" s="22"/>
      <c r="AO239" s="22"/>
      <c r="AP239" s="22"/>
    </row>
    <row r="240" spans="1:42" ht="12" customHeight="1">
      <c r="A240" s="22"/>
      <c r="B240" s="18"/>
      <c r="C240" s="18"/>
      <c r="D240" s="127"/>
      <c r="E240" s="66"/>
      <c r="F240" s="18"/>
      <c r="G240" s="18"/>
      <c r="H240" s="18"/>
      <c r="I240" s="18"/>
      <c r="J240" s="18"/>
      <c r="K240" s="148"/>
      <c r="L240" s="18"/>
      <c r="M240" s="18"/>
      <c r="N240" s="18"/>
      <c r="O240" s="18"/>
      <c r="P240" s="18"/>
      <c r="Q240" s="18"/>
      <c r="R240" s="18"/>
      <c r="S240" s="18"/>
      <c r="T240" s="18"/>
      <c r="U240" s="18"/>
      <c r="V240" s="18"/>
      <c r="W240" s="18"/>
      <c r="X240" s="18"/>
      <c r="Y240" s="18"/>
      <c r="Z240" s="22"/>
      <c r="AA240" s="22"/>
      <c r="AB240" s="22"/>
      <c r="AC240" s="22"/>
      <c r="AD240" s="22"/>
      <c r="AE240" s="22"/>
      <c r="AF240" s="22"/>
      <c r="AG240" s="22"/>
      <c r="AH240" s="22"/>
      <c r="AI240" s="22"/>
      <c r="AJ240" s="22"/>
      <c r="AK240" s="22"/>
      <c r="AL240" s="22"/>
      <c r="AM240" s="22"/>
      <c r="AN240" s="22"/>
      <c r="AO240" s="22"/>
      <c r="AP240" s="22"/>
    </row>
    <row r="241" spans="1:42" ht="12" customHeight="1">
      <c r="A241" s="22"/>
      <c r="B241" s="18"/>
      <c r="C241" s="18"/>
      <c r="D241" s="127"/>
      <c r="E241" s="66"/>
      <c r="F241" s="18"/>
      <c r="G241" s="18"/>
      <c r="H241" s="18"/>
      <c r="I241" s="18"/>
      <c r="J241" s="18"/>
      <c r="K241" s="148"/>
      <c r="L241" s="18"/>
      <c r="M241" s="18"/>
      <c r="N241" s="18"/>
      <c r="O241" s="18"/>
      <c r="P241" s="18"/>
      <c r="Q241" s="18"/>
      <c r="R241" s="18"/>
      <c r="S241" s="18"/>
      <c r="T241" s="18"/>
      <c r="U241" s="18"/>
      <c r="V241" s="18"/>
      <c r="W241" s="18"/>
      <c r="X241" s="18"/>
      <c r="Y241" s="18"/>
      <c r="Z241" s="22"/>
      <c r="AA241" s="22"/>
      <c r="AB241" s="22"/>
      <c r="AC241" s="22"/>
      <c r="AD241" s="22"/>
      <c r="AE241" s="22"/>
      <c r="AF241" s="22"/>
      <c r="AG241" s="22"/>
      <c r="AH241" s="22"/>
      <c r="AI241" s="22"/>
      <c r="AJ241" s="22"/>
      <c r="AK241" s="22"/>
      <c r="AL241" s="22"/>
      <c r="AM241" s="22"/>
      <c r="AN241" s="22"/>
      <c r="AO241" s="22"/>
      <c r="AP241" s="22"/>
    </row>
    <row r="242" spans="1:42" ht="29.25" customHeight="1">
      <c r="A242" s="94" t="s">
        <v>100</v>
      </c>
      <c r="B242" s="95" t="s">
        <v>86</v>
      </c>
      <c r="C242" s="96" t="s">
        <v>157</v>
      </c>
      <c r="D242" s="128" t="s">
        <v>106</v>
      </c>
      <c r="E242" s="114"/>
      <c r="F242" s="22"/>
      <c r="G242" s="22"/>
      <c r="H242" s="22"/>
      <c r="I242" s="22"/>
      <c r="J242" s="22"/>
      <c r="K242" s="148"/>
      <c r="L242" s="18"/>
      <c r="M242" s="18"/>
      <c r="N242" s="18"/>
      <c r="O242" s="18"/>
      <c r="P242" s="18"/>
      <c r="Q242" s="18"/>
      <c r="R242" s="18"/>
      <c r="S242" s="18"/>
      <c r="T242" s="18"/>
      <c r="U242" s="18"/>
      <c r="V242" s="18"/>
      <c r="W242" s="18"/>
      <c r="X242" s="18"/>
      <c r="Y242" s="18"/>
      <c r="Z242" s="22"/>
      <c r="AA242" s="22"/>
      <c r="AB242" s="22"/>
      <c r="AC242" s="22"/>
      <c r="AD242" s="22"/>
      <c r="AE242" s="22"/>
      <c r="AF242" s="22"/>
      <c r="AG242" s="22"/>
      <c r="AH242" s="22"/>
      <c r="AI242" s="22"/>
      <c r="AJ242" s="22"/>
      <c r="AK242" s="22"/>
      <c r="AL242" s="22"/>
      <c r="AM242" s="22"/>
      <c r="AN242" s="22"/>
      <c r="AO242" s="22"/>
      <c r="AP242" s="22"/>
    </row>
    <row r="243" spans="1:42" ht="12" customHeight="1">
      <c r="A243" s="98">
        <f t="array" ref="A243">IFERROR(INDEX('03.Muestra'!$B$8:$B$17,SMALL(IF("Página Web"='03.Muestra'!$D$8:$D$17,ROW('03.Muestra'!$B$8:$B$17)-MIN(ROW('03.Muestra'!$D$8:$D$17))+1,""),ROW()-242)),"")</f>
        <v>1</v>
      </c>
      <c r="B243" s="129" t="str">
        <f t="array" ref="B243">IFERROR(INDEX('03.Muestra'!$C$8:$C$17,SMALL(IF("Página Web"='03.Muestra'!$D$8:$D$17,ROW('03.Muestra'!$C$8:$C$17)-MIN(ROW('03.Muestra'!$D$8:$D$17))+1,""),ROW()-242)),"")</f>
        <v>Home</v>
      </c>
      <c r="C243" s="130" t="str">
        <f t="array" ref="C243">IFERROR(INDEX('03.Muestra'!$F$8:$F$17,SMALL(IF("Página Web"='03.Muestra'!$D$8:$D$17,ROW('03.Muestra'!$F$8:$F$17)-MIN(ROW('03.Muestra'!$D$8:$D$17))+1,""),ROW()-242)),"")</f>
        <v>https://pigmentoayd.com/</v>
      </c>
      <c r="D243" s="103" t="s">
        <v>87</v>
      </c>
      <c r="E243" s="66" t="str">
        <f t="shared" ref="E243:E252" si="30">IF(D243&lt;&gt;"",IF(AND(B243&lt;&gt;"",C243&lt;&gt;""),"","ERR"),"")</f>
        <v/>
      </c>
      <c r="F243" s="104" t="s">
        <v>89</v>
      </c>
      <c r="G243" s="89" t="s">
        <v>98</v>
      </c>
      <c r="H243" s="84" t="s">
        <v>93</v>
      </c>
      <c r="I243" s="105" t="s">
        <v>91</v>
      </c>
      <c r="J243" s="106" t="s">
        <v>87</v>
      </c>
      <c r="K243" s="131" t="s">
        <v>97</v>
      </c>
      <c r="L243" s="18"/>
      <c r="M243" s="18"/>
      <c r="N243" s="18"/>
      <c r="O243" s="18"/>
      <c r="P243" s="18"/>
      <c r="Q243" s="18"/>
      <c r="R243" s="18"/>
      <c r="S243" s="18"/>
      <c r="T243" s="18"/>
      <c r="U243" s="18"/>
      <c r="V243" s="18"/>
      <c r="W243" s="18"/>
      <c r="X243" s="18"/>
      <c r="Y243" s="18"/>
      <c r="Z243" s="22"/>
      <c r="AA243" s="22"/>
      <c r="AB243" s="22"/>
      <c r="AC243" s="22"/>
      <c r="AD243" s="22"/>
      <c r="AE243" s="22"/>
      <c r="AF243" s="22"/>
      <c r="AG243" s="22"/>
      <c r="AH243" s="22"/>
      <c r="AI243" s="22"/>
      <c r="AJ243" s="22"/>
      <c r="AK243" s="22"/>
      <c r="AL243" s="22"/>
      <c r="AM243" s="22"/>
      <c r="AN243" s="22"/>
      <c r="AO243" s="22"/>
      <c r="AP243" s="22"/>
    </row>
    <row r="244" spans="1:42" ht="12" customHeight="1">
      <c r="A244" s="98">
        <f t="array" ref="A244">IFERROR(INDEX('03.Muestra'!$B$8:$B$17,SMALL(IF("Página Web"='03.Muestra'!$D$8:$D$17,ROW('03.Muestra'!$B$8:$B$17)-MIN(ROW('03.Muestra'!$D$8:$D$17))+1,""),ROW()-242)),"")</f>
        <v>2</v>
      </c>
      <c r="B244" s="129" t="str">
        <f t="array" ref="B244">IFERROR(INDEX('03.Muestra'!$C$8:$C$17,SMALL(IF("Página Web"='03.Muestra'!$D$8:$D$17,ROW('03.Muestra'!$C$8:$C$17)-MIN(ROW('03.Muestra'!$D$8:$D$17))+1,""),ROW()-242)),"")</f>
        <v>Contacto</v>
      </c>
      <c r="C244" s="130" t="str">
        <f t="array" ref="C244">IFERROR(INDEX('03.Muestra'!$F$8:$F$17,SMALL(IF("Página Web"='03.Muestra'!$D$8:$D$17,ROW('03.Muestra'!$F$8:$F$17)-MIN(ROW('03.Muestra'!$D$8:$D$17))+1,""),ROW()-242)),"")</f>
        <v>https://pigmentoayd.com/contacto</v>
      </c>
      <c r="D244" s="103" t="s">
        <v>87</v>
      </c>
      <c r="E244" s="66" t="str">
        <f t="shared" si="30"/>
        <v/>
      </c>
      <c r="F244" s="107">
        <f ca="1">COUNTIF($D243:INDIRECT("$D" &amp;  SUM(ROW()-1,'03.Muestra'!$D$20)-1),F243)</f>
        <v>0</v>
      </c>
      <c r="G244" s="107">
        <f ca="1">COUNTIF($D243:INDIRECT("$D" &amp;  SUM(ROW()-1,'03.Muestra'!$D$20)-1),G243)</f>
        <v>0</v>
      </c>
      <c r="H244" s="107">
        <f ca="1">COUNTIF($D243:INDIRECT("$D" &amp;  SUM(ROW()-1,'03.Muestra'!$D$20)-1),H243)</f>
        <v>0</v>
      </c>
      <c r="I244" s="107">
        <f ca="1">COUNTIF($D243:INDIRECT("$D" &amp;  SUM(ROW()-1,'03.Muestra'!$D$20)-1),I243)</f>
        <v>0</v>
      </c>
      <c r="J244" s="107">
        <f ca="1">COUNTIF($D243:INDIRECT("$D" &amp;  SUM(ROW()-1,'03.Muestra'!$D$20)-1),J243)</f>
        <v>3</v>
      </c>
      <c r="K244" s="132">
        <f ca="1">IF(COUNTIF('03.Muestra'!$D$8:$D$17,"Página Web")=0,0,COUNTBLANK($D243:INDIRECT("$D" &amp;  SUM(ROW()-1,COUNTIF('03.Muestra'!$D$8:$D$17,"Página Web"))-1)))</f>
        <v>0</v>
      </c>
      <c r="L244" s="18"/>
      <c r="M244" s="18"/>
      <c r="N244" s="18"/>
      <c r="O244" s="18"/>
      <c r="P244" s="18"/>
      <c r="Q244" s="18"/>
      <c r="R244" s="18"/>
      <c r="S244" s="18"/>
      <c r="T244" s="18"/>
      <c r="U244" s="18"/>
      <c r="V244" s="18"/>
      <c r="W244" s="18"/>
      <c r="X244" s="18"/>
      <c r="Y244" s="18"/>
      <c r="Z244" s="22"/>
      <c r="AA244" s="22"/>
      <c r="AB244" s="22"/>
      <c r="AC244" s="22"/>
      <c r="AD244" s="22"/>
      <c r="AE244" s="22"/>
      <c r="AF244" s="22"/>
      <c r="AG244" s="22"/>
      <c r="AH244" s="22"/>
      <c r="AI244" s="22"/>
      <c r="AJ244" s="22"/>
      <c r="AK244" s="22"/>
      <c r="AL244" s="22"/>
      <c r="AM244" s="22"/>
      <c r="AN244" s="22"/>
      <c r="AO244" s="22"/>
      <c r="AP244" s="22"/>
    </row>
    <row r="245" spans="1:42" ht="12" customHeight="1">
      <c r="A245" s="98">
        <f t="array" ref="A245">IFERROR(INDEX('03.Muestra'!$B$8:$B$17,SMALL(IF("Página Web"='03.Muestra'!$D$8:$D$17,ROW('03.Muestra'!$B$8:$B$17)-MIN(ROW('03.Muestra'!$D$8:$D$17))+1,""),ROW()-242)),"")</f>
        <v>3</v>
      </c>
      <c r="B245" s="129" t="str">
        <f t="array" ref="B245">IFERROR(INDEX('03.Muestra'!$C$8:$C$17,SMALL(IF("Página Web"='03.Muestra'!$D$8:$D$17,ROW('03.Muestra'!$C$8:$C$17)-MIN(ROW('03.Muestra'!$D$8:$D$17))+1,""),ROW()-242)),"")</f>
        <v>Servicios</v>
      </c>
      <c r="C245" s="130" t="str">
        <f t="array" ref="C245">IFERROR(INDEX('03.Muestra'!$F$8:$F$17,SMALL(IF("Página Web"='03.Muestra'!$D$8:$D$17,ROW('03.Muestra'!$F$8:$F$17)-MIN(ROW('03.Muestra'!$D$8:$D$17))+1,""),ROW()-242)),"")</f>
        <v>https://pigmentoayd.com/servicios</v>
      </c>
      <c r="D245" s="103" t="s">
        <v>87</v>
      </c>
      <c r="E245" s="66" t="str">
        <f t="shared" si="30"/>
        <v/>
      </c>
      <c r="F245" s="22"/>
      <c r="G245" s="18"/>
      <c r="H245" s="18"/>
      <c r="I245" s="18"/>
      <c r="J245" s="18"/>
      <c r="K245" s="148"/>
      <c r="L245" s="18"/>
      <c r="M245" s="18"/>
      <c r="N245" s="18"/>
      <c r="O245" s="18"/>
      <c r="P245" s="18"/>
      <c r="Q245" s="18"/>
      <c r="R245" s="18"/>
      <c r="S245" s="18"/>
      <c r="T245" s="18"/>
      <c r="U245" s="18"/>
      <c r="V245" s="18"/>
      <c r="W245" s="18"/>
      <c r="X245" s="18"/>
      <c r="Y245" s="18"/>
      <c r="Z245" s="22"/>
      <c r="AA245" s="22"/>
      <c r="AB245" s="22"/>
      <c r="AC245" s="22"/>
      <c r="AD245" s="22"/>
      <c r="AE245" s="22"/>
      <c r="AF245" s="22"/>
      <c r="AG245" s="22"/>
      <c r="AH245" s="22"/>
      <c r="AI245" s="22"/>
      <c r="AJ245" s="22"/>
      <c r="AK245" s="22"/>
      <c r="AL245" s="22"/>
      <c r="AM245" s="22"/>
      <c r="AN245" s="22"/>
      <c r="AO245" s="22"/>
      <c r="AP245" s="22"/>
    </row>
    <row r="246" spans="1:42" ht="12" customHeight="1">
      <c r="A246" s="98" t="str">
        <f t="array" ref="A246">IFERROR(INDEX('03.Muestra'!$B$8:$B$17,SMALL(IF("Página Web"='03.Muestra'!$D$8:$D$17,ROW('03.Muestra'!$B$8:$B$17)-MIN(ROW('03.Muestra'!$D$8:$D$17))+1,""),ROW()-242)),"")</f>
        <v/>
      </c>
      <c r="B246" s="129" t="str">
        <f t="array" ref="B246">IFERROR(INDEX('03.Muestra'!$C$8:$C$17,SMALL(IF("Página Web"='03.Muestra'!$D$8:$D$17,ROW('03.Muestra'!$C$8:$C$17)-MIN(ROW('03.Muestra'!$D$8:$D$17))+1,""),ROW()-242)),"")</f>
        <v/>
      </c>
      <c r="C246" s="129" t="str">
        <f t="array" ref="C246">IFERROR(INDEX('03.Muestra'!$F$8:$F$17,SMALL(IF("Página Web"='03.Muestra'!$D$8:$D$17,ROW('03.Muestra'!$F$8:$F$17)-MIN(ROW('03.Muestra'!$D$8:$D$17))+1,""),ROW()-242)),"")</f>
        <v/>
      </c>
      <c r="D246" s="103" t="str">
        <f t="shared" ref="D246:D252" si="31">IF(C246="","",$D$18)</f>
        <v/>
      </c>
      <c r="E246" s="66" t="str">
        <f t="shared" si="30"/>
        <v/>
      </c>
      <c r="F246" s="22"/>
      <c r="G246" s="18"/>
      <c r="H246" s="18"/>
      <c r="I246" s="18"/>
      <c r="J246" s="18"/>
      <c r="K246" s="148"/>
      <c r="L246" s="18"/>
      <c r="M246" s="18"/>
      <c r="N246" s="18"/>
      <c r="O246" s="18"/>
      <c r="P246" s="18"/>
      <c r="Q246" s="18"/>
      <c r="R246" s="18"/>
      <c r="S246" s="18"/>
      <c r="T246" s="18"/>
      <c r="U246" s="18"/>
      <c r="V246" s="18"/>
      <c r="W246" s="18"/>
      <c r="X246" s="18"/>
      <c r="Y246" s="18"/>
      <c r="Z246" s="22"/>
      <c r="AA246" s="22"/>
      <c r="AB246" s="22"/>
      <c r="AC246" s="22"/>
      <c r="AD246" s="22"/>
      <c r="AE246" s="22"/>
      <c r="AF246" s="22"/>
      <c r="AG246" s="22"/>
      <c r="AH246" s="22"/>
      <c r="AI246" s="22"/>
      <c r="AJ246" s="22"/>
      <c r="AK246" s="22"/>
      <c r="AL246" s="22"/>
      <c r="AM246" s="22"/>
      <c r="AN246" s="22"/>
      <c r="AO246" s="22"/>
      <c r="AP246" s="22"/>
    </row>
    <row r="247" spans="1:42" ht="12" customHeight="1">
      <c r="A247" s="98" t="str">
        <f t="array" ref="A247">IFERROR(INDEX('03.Muestra'!$B$8:$B$17,SMALL(IF("Página Web"='03.Muestra'!$D$8:$D$17,ROW('03.Muestra'!$B$8:$B$17)-MIN(ROW('03.Muestra'!$D$8:$D$17))+1,""),ROW()-242)),"")</f>
        <v/>
      </c>
      <c r="B247" s="129" t="str">
        <f t="array" ref="B247">IFERROR(INDEX('03.Muestra'!$C$8:$C$17,SMALL(IF("Página Web"='03.Muestra'!$D$8:$D$17,ROW('03.Muestra'!$C$8:$C$17)-MIN(ROW('03.Muestra'!$D$8:$D$17))+1,""),ROW()-242)),"")</f>
        <v/>
      </c>
      <c r="C247" s="129" t="str">
        <f t="array" ref="C247">IFERROR(INDEX('03.Muestra'!$F$8:$F$17,SMALL(IF("Página Web"='03.Muestra'!$D$8:$D$17,ROW('03.Muestra'!$F$8:$F$17)-MIN(ROW('03.Muestra'!$D$8:$D$17))+1,""),ROW()-242)),"")</f>
        <v/>
      </c>
      <c r="D247" s="103" t="str">
        <f t="shared" si="31"/>
        <v/>
      </c>
      <c r="E247" s="66" t="str">
        <f t="shared" si="30"/>
        <v/>
      </c>
      <c r="F247" s="22"/>
      <c r="G247" s="18"/>
      <c r="H247" s="18"/>
      <c r="I247" s="18"/>
      <c r="J247" s="18"/>
      <c r="K247" s="148"/>
      <c r="L247" s="18"/>
      <c r="M247" s="18"/>
      <c r="N247" s="18"/>
      <c r="O247" s="18"/>
      <c r="P247" s="18"/>
      <c r="Q247" s="18"/>
      <c r="R247" s="18"/>
      <c r="S247" s="18"/>
      <c r="T247" s="18"/>
      <c r="U247" s="18"/>
      <c r="V247" s="18"/>
      <c r="W247" s="18"/>
      <c r="X247" s="18"/>
      <c r="Y247" s="18"/>
      <c r="Z247" s="22"/>
      <c r="AA247" s="22"/>
      <c r="AB247" s="22"/>
      <c r="AC247" s="22"/>
      <c r="AD247" s="22"/>
      <c r="AE247" s="22"/>
      <c r="AF247" s="22"/>
      <c r="AG247" s="22"/>
      <c r="AH247" s="22"/>
      <c r="AI247" s="22"/>
      <c r="AJ247" s="22"/>
      <c r="AK247" s="22"/>
      <c r="AL247" s="22"/>
      <c r="AM247" s="22"/>
      <c r="AN247" s="22"/>
      <c r="AO247" s="22"/>
      <c r="AP247" s="22"/>
    </row>
    <row r="248" spans="1:42" ht="12" customHeight="1">
      <c r="A248" s="98" t="str">
        <f t="array" ref="A248">IFERROR(INDEX('03.Muestra'!$B$8:$B$17,SMALL(IF("Página Web"='03.Muestra'!$D$8:$D$17,ROW('03.Muestra'!$B$8:$B$17)-MIN(ROW('03.Muestra'!$D$8:$D$17))+1,""),ROW()-242)),"")</f>
        <v/>
      </c>
      <c r="B248" s="129" t="str">
        <f t="array" ref="B248">IFERROR(INDEX('03.Muestra'!$C$8:$C$17,SMALL(IF("Página Web"='03.Muestra'!$D$8:$D$17,ROW('03.Muestra'!$C$8:$C$17)-MIN(ROW('03.Muestra'!$D$8:$D$17))+1,""),ROW()-242)),"")</f>
        <v/>
      </c>
      <c r="C248" s="129" t="str">
        <f t="array" ref="C248">IFERROR(INDEX('03.Muestra'!$F$8:$F$17,SMALL(IF("Página Web"='03.Muestra'!$D$8:$D$17,ROW('03.Muestra'!$F$8:$F$17)-MIN(ROW('03.Muestra'!$D$8:$D$17))+1,""),ROW()-242)),"")</f>
        <v/>
      </c>
      <c r="D248" s="103" t="str">
        <f t="shared" si="31"/>
        <v/>
      </c>
      <c r="E248" s="66" t="str">
        <f t="shared" si="30"/>
        <v/>
      </c>
      <c r="F248" s="22"/>
      <c r="G248" s="18"/>
      <c r="H248" s="18"/>
      <c r="I248" s="18"/>
      <c r="J248" s="18"/>
      <c r="K248" s="148"/>
      <c r="L248" s="18"/>
      <c r="M248" s="18"/>
      <c r="N248" s="18"/>
      <c r="O248" s="18"/>
      <c r="P248" s="18"/>
      <c r="Q248" s="18"/>
      <c r="R248" s="18"/>
      <c r="S248" s="18"/>
      <c r="T248" s="18"/>
      <c r="U248" s="18"/>
      <c r="V248" s="18"/>
      <c r="W248" s="18"/>
      <c r="X248" s="18"/>
      <c r="Y248" s="18"/>
      <c r="Z248" s="22"/>
      <c r="AA248" s="22"/>
      <c r="AB248" s="22"/>
      <c r="AC248" s="22"/>
      <c r="AD248" s="22"/>
      <c r="AE248" s="22"/>
      <c r="AF248" s="22"/>
      <c r="AG248" s="22"/>
      <c r="AH248" s="22"/>
      <c r="AI248" s="22"/>
      <c r="AJ248" s="22"/>
      <c r="AK248" s="22"/>
      <c r="AL248" s="22"/>
      <c r="AM248" s="22"/>
      <c r="AN248" s="22"/>
      <c r="AO248" s="22"/>
      <c r="AP248" s="22"/>
    </row>
    <row r="249" spans="1:42" ht="12" customHeight="1">
      <c r="A249" s="98" t="str">
        <f t="array" ref="A249">IFERROR(INDEX('03.Muestra'!$B$8:$B$17,SMALL(IF("Página Web"='03.Muestra'!$D$8:$D$17,ROW('03.Muestra'!$B$8:$B$17)-MIN(ROW('03.Muestra'!$D$8:$D$17))+1,""),ROW()-242)),"")</f>
        <v/>
      </c>
      <c r="B249" s="129" t="str">
        <f t="array" ref="B249">IFERROR(INDEX('03.Muestra'!$C$8:$C$17,SMALL(IF("Página Web"='03.Muestra'!$D$8:$D$17,ROW('03.Muestra'!$C$8:$C$17)-MIN(ROW('03.Muestra'!$D$8:$D$17))+1,""),ROW()-242)),"")</f>
        <v/>
      </c>
      <c r="C249" s="129" t="str">
        <f t="array" ref="C249">IFERROR(INDEX('03.Muestra'!$F$8:$F$17,SMALL(IF("Página Web"='03.Muestra'!$D$8:$D$17,ROW('03.Muestra'!$F$8:$F$17)-MIN(ROW('03.Muestra'!$D$8:$D$17))+1,""),ROW()-242)),"")</f>
        <v/>
      </c>
      <c r="D249" s="103" t="str">
        <f t="shared" si="31"/>
        <v/>
      </c>
      <c r="E249" s="66" t="str">
        <f t="shared" si="30"/>
        <v/>
      </c>
      <c r="F249" s="18"/>
      <c r="G249" s="18"/>
      <c r="H249" s="18"/>
      <c r="I249" s="18"/>
      <c r="J249" s="18"/>
      <c r="K249" s="148"/>
      <c r="L249" s="18"/>
      <c r="M249" s="18"/>
      <c r="N249" s="18"/>
      <c r="O249" s="18"/>
      <c r="P249" s="18"/>
      <c r="Q249" s="18"/>
      <c r="R249" s="18"/>
      <c r="S249" s="18"/>
      <c r="T249" s="18"/>
      <c r="U249" s="18"/>
      <c r="V249" s="18"/>
      <c r="W249" s="18"/>
      <c r="X249" s="18"/>
      <c r="Y249" s="18"/>
      <c r="Z249" s="22"/>
      <c r="AA249" s="22"/>
      <c r="AB249" s="22"/>
      <c r="AC249" s="22"/>
      <c r="AD249" s="22"/>
      <c r="AE249" s="22"/>
      <c r="AF249" s="22"/>
      <c r="AG249" s="22"/>
      <c r="AH249" s="22"/>
      <c r="AI249" s="22"/>
      <c r="AJ249" s="22"/>
      <c r="AK249" s="22"/>
      <c r="AL249" s="22"/>
      <c r="AM249" s="22"/>
      <c r="AN249" s="22"/>
      <c r="AO249" s="22"/>
      <c r="AP249" s="22"/>
    </row>
    <row r="250" spans="1:42" ht="12" customHeight="1">
      <c r="A250" s="98" t="str">
        <f t="array" ref="A250">IFERROR(INDEX('03.Muestra'!$B$8:$B$17,SMALL(IF("Página Web"='03.Muestra'!$D$8:$D$17,ROW('03.Muestra'!$B$8:$B$17)-MIN(ROW('03.Muestra'!$D$8:$D$17))+1,""),ROW()-242)),"")</f>
        <v/>
      </c>
      <c r="B250" s="129" t="str">
        <f t="array" ref="B250">IFERROR(INDEX('03.Muestra'!$C$8:$C$17,SMALL(IF("Página Web"='03.Muestra'!$D$8:$D$17,ROW('03.Muestra'!$C$8:$C$17)-MIN(ROW('03.Muestra'!$D$8:$D$17))+1,""),ROW()-242)),"")</f>
        <v/>
      </c>
      <c r="C250" s="129" t="str">
        <f t="array" ref="C250">IFERROR(INDEX('03.Muestra'!$F$8:$F$17,SMALL(IF("Página Web"='03.Muestra'!$D$8:$D$17,ROW('03.Muestra'!$F$8:$F$17)-MIN(ROW('03.Muestra'!$D$8:$D$17))+1,""),ROW()-242)),"")</f>
        <v/>
      </c>
      <c r="D250" s="103" t="str">
        <f t="shared" si="31"/>
        <v/>
      </c>
      <c r="E250" s="66" t="str">
        <f t="shared" si="30"/>
        <v/>
      </c>
      <c r="F250" s="18"/>
      <c r="G250" s="18"/>
      <c r="H250" s="18"/>
      <c r="I250" s="18"/>
      <c r="J250" s="18"/>
      <c r="K250" s="148"/>
      <c r="L250" s="18"/>
      <c r="M250" s="18"/>
      <c r="N250" s="18"/>
      <c r="O250" s="18"/>
      <c r="P250" s="18"/>
      <c r="Q250" s="18"/>
      <c r="R250" s="18"/>
      <c r="S250" s="18"/>
      <c r="T250" s="18"/>
      <c r="U250" s="18"/>
      <c r="V250" s="18"/>
      <c r="W250" s="18"/>
      <c r="X250" s="18"/>
      <c r="Y250" s="18"/>
      <c r="Z250" s="22"/>
      <c r="AA250" s="22"/>
      <c r="AB250" s="22"/>
      <c r="AC250" s="22"/>
      <c r="AD250" s="22"/>
      <c r="AE250" s="22"/>
      <c r="AF250" s="22"/>
      <c r="AG250" s="22"/>
      <c r="AH250" s="22"/>
      <c r="AI250" s="22"/>
      <c r="AJ250" s="22"/>
      <c r="AK250" s="22"/>
      <c r="AL250" s="22"/>
      <c r="AM250" s="22"/>
      <c r="AN250" s="22"/>
      <c r="AO250" s="22"/>
      <c r="AP250" s="22"/>
    </row>
    <row r="251" spans="1:42" ht="12" customHeight="1">
      <c r="A251" s="98" t="str">
        <f t="array" ref="A251">IFERROR(INDEX('03.Muestra'!$B$8:$B$17,SMALL(IF("Página Web"='03.Muestra'!$D$8:$D$17,ROW('03.Muestra'!$B$8:$B$17)-MIN(ROW('03.Muestra'!$D$8:$D$17))+1,""),ROW()-242)),"")</f>
        <v/>
      </c>
      <c r="B251" s="129" t="str">
        <f t="array" ref="B251">IFERROR(INDEX('03.Muestra'!$C$8:$C$17,SMALL(IF("Página Web"='03.Muestra'!$D$8:$D$17,ROW('03.Muestra'!$C$8:$C$17)-MIN(ROW('03.Muestra'!$D$8:$D$17))+1,""),ROW()-242)),"")</f>
        <v/>
      </c>
      <c r="C251" s="129" t="str">
        <f t="array" ref="C251">IFERROR(INDEX('03.Muestra'!$F$8:$F$17,SMALL(IF("Página Web"='03.Muestra'!$D$8:$D$17,ROW('03.Muestra'!$F$8:$F$17)-MIN(ROW('03.Muestra'!$D$8:$D$17))+1,""),ROW()-242)),"")</f>
        <v/>
      </c>
      <c r="D251" s="103" t="str">
        <f t="shared" si="31"/>
        <v/>
      </c>
      <c r="E251" s="66" t="str">
        <f t="shared" si="30"/>
        <v/>
      </c>
      <c r="F251" s="18"/>
      <c r="G251" s="18"/>
      <c r="H251" s="18"/>
      <c r="I251" s="18"/>
      <c r="J251" s="18"/>
      <c r="K251" s="148"/>
      <c r="L251" s="18"/>
      <c r="M251" s="18"/>
      <c r="N251" s="18"/>
      <c r="O251" s="18"/>
      <c r="P251" s="18"/>
      <c r="Q251" s="18"/>
      <c r="R251" s="18"/>
      <c r="S251" s="18"/>
      <c r="T251" s="18"/>
      <c r="U251" s="18"/>
      <c r="V251" s="18"/>
      <c r="W251" s="18"/>
      <c r="X251" s="18"/>
      <c r="Y251" s="18"/>
      <c r="Z251" s="22"/>
      <c r="AA251" s="22"/>
      <c r="AB251" s="22"/>
      <c r="AC251" s="22"/>
      <c r="AD251" s="22"/>
      <c r="AE251" s="22"/>
      <c r="AF251" s="22"/>
      <c r="AG251" s="22"/>
      <c r="AH251" s="22"/>
      <c r="AI251" s="22"/>
      <c r="AJ251" s="22"/>
      <c r="AK251" s="22"/>
      <c r="AL251" s="22"/>
      <c r="AM251" s="22"/>
      <c r="AN251" s="22"/>
      <c r="AO251" s="22"/>
      <c r="AP251" s="22"/>
    </row>
    <row r="252" spans="1:42" ht="12" customHeight="1">
      <c r="A252" s="98" t="str">
        <f t="array" ref="A252">IFERROR(INDEX('03.Muestra'!$B$8:$B$17,SMALL(IF("Página Web"='03.Muestra'!$D$8:$D$17,ROW('03.Muestra'!$B$8:$B$17)-MIN(ROW('03.Muestra'!$D$8:$D$17))+1,""),ROW()-242)),"")</f>
        <v/>
      </c>
      <c r="B252" s="129" t="str">
        <f t="array" ref="B252">IFERROR(INDEX('03.Muestra'!$C$8:$C$17,SMALL(IF("Página Web"='03.Muestra'!$D$8:$D$17,ROW('03.Muestra'!$C$8:$C$17)-MIN(ROW('03.Muestra'!$D$8:$D$17))+1,""),ROW()-242)),"")</f>
        <v/>
      </c>
      <c r="C252" s="129" t="str">
        <f t="array" ref="C252">IFERROR(INDEX('03.Muestra'!$F$8:$F$17,SMALL(IF("Página Web"='03.Muestra'!$D$8:$D$17,ROW('03.Muestra'!$F$8:$F$17)-MIN(ROW('03.Muestra'!$D$8:$D$17))+1,""),ROW()-242)),"")</f>
        <v/>
      </c>
      <c r="D252" s="103" t="str">
        <f t="shared" si="31"/>
        <v/>
      </c>
      <c r="E252" s="66" t="str">
        <f t="shared" si="30"/>
        <v/>
      </c>
      <c r="F252" s="18"/>
      <c r="G252" s="18"/>
      <c r="H252" s="18"/>
      <c r="I252" s="18"/>
      <c r="J252" s="18"/>
      <c r="K252" s="148"/>
      <c r="L252" s="18"/>
      <c r="M252" s="18"/>
      <c r="N252" s="18"/>
      <c r="O252" s="18"/>
      <c r="P252" s="18"/>
      <c r="Q252" s="18"/>
      <c r="R252" s="18"/>
      <c r="S252" s="18"/>
      <c r="T252" s="18"/>
      <c r="U252" s="18"/>
      <c r="V252" s="18"/>
      <c r="W252" s="18"/>
      <c r="X252" s="18"/>
      <c r="Y252" s="18"/>
      <c r="Z252" s="22"/>
      <c r="AA252" s="22"/>
      <c r="AB252" s="22"/>
      <c r="AC252" s="22"/>
      <c r="AD252" s="22"/>
      <c r="AE252" s="22"/>
      <c r="AF252" s="22"/>
      <c r="AG252" s="22"/>
      <c r="AH252" s="22"/>
      <c r="AI252" s="22"/>
      <c r="AJ252" s="22"/>
      <c r="AK252" s="22"/>
      <c r="AL252" s="22"/>
      <c r="AM252" s="22"/>
      <c r="AN252" s="22"/>
      <c r="AO252" s="22"/>
      <c r="AP252" s="22"/>
    </row>
    <row r="253" spans="1:42" ht="12" customHeight="1">
      <c r="A253" s="63"/>
      <c r="B253" s="133"/>
      <c r="C253" s="133"/>
      <c r="D253" s="134"/>
      <c r="E253" s="66"/>
      <c r="F253" s="18"/>
      <c r="G253" s="18"/>
      <c r="H253" s="18"/>
      <c r="I253" s="18"/>
      <c r="J253" s="18"/>
      <c r="K253" s="148"/>
      <c r="L253" s="18"/>
      <c r="M253" s="18"/>
      <c r="N253" s="18"/>
      <c r="O253" s="18"/>
      <c r="P253" s="18"/>
      <c r="Q253" s="18"/>
      <c r="R253" s="18"/>
      <c r="S253" s="18"/>
      <c r="T253" s="18"/>
      <c r="U253" s="18"/>
      <c r="V253" s="18"/>
      <c r="W253" s="18"/>
      <c r="X253" s="18"/>
      <c r="Y253" s="18"/>
      <c r="Z253" s="22"/>
      <c r="AA253" s="22"/>
      <c r="AB253" s="22"/>
      <c r="AC253" s="22"/>
      <c r="AD253" s="22"/>
      <c r="AE253" s="22"/>
      <c r="AF253" s="22"/>
      <c r="AG253" s="22"/>
      <c r="AH253" s="22"/>
      <c r="AI253" s="22"/>
      <c r="AJ253" s="22"/>
      <c r="AK253" s="22"/>
      <c r="AL253" s="22"/>
      <c r="AM253" s="22"/>
      <c r="AN253" s="22"/>
      <c r="AO253" s="22"/>
      <c r="AP253" s="22"/>
    </row>
    <row r="254" spans="1:42" ht="12" customHeight="1">
      <c r="A254" s="22"/>
      <c r="B254" s="18"/>
      <c r="C254" s="18"/>
      <c r="D254" s="127"/>
      <c r="E254" s="66"/>
      <c r="F254" s="18"/>
      <c r="G254" s="18"/>
      <c r="H254" s="18"/>
      <c r="I254" s="18"/>
      <c r="J254" s="18"/>
      <c r="K254" s="148"/>
      <c r="L254" s="18"/>
      <c r="M254" s="18"/>
      <c r="N254" s="18"/>
      <c r="O254" s="18"/>
      <c r="P254" s="18"/>
      <c r="Q254" s="18"/>
      <c r="R254" s="18"/>
      <c r="S254" s="18"/>
      <c r="T254" s="18"/>
      <c r="U254" s="18"/>
      <c r="V254" s="18"/>
      <c r="W254" s="18"/>
      <c r="X254" s="18"/>
      <c r="Y254" s="18"/>
      <c r="Z254" s="22"/>
      <c r="AA254" s="22"/>
      <c r="AB254" s="22"/>
      <c r="AC254" s="22"/>
      <c r="AD254" s="22"/>
      <c r="AE254" s="22"/>
      <c r="AF254" s="22"/>
      <c r="AG254" s="22"/>
      <c r="AH254" s="22"/>
      <c r="AI254" s="22"/>
      <c r="AJ254" s="22"/>
      <c r="AK254" s="22"/>
      <c r="AL254" s="22"/>
      <c r="AM254" s="22"/>
      <c r="AN254" s="22"/>
      <c r="AO254" s="22"/>
      <c r="AP254" s="22"/>
    </row>
    <row r="255" spans="1:42" ht="12.75" customHeight="1">
      <c r="A255" s="111"/>
      <c r="B255" s="112"/>
      <c r="C255" s="111"/>
      <c r="D255" s="135"/>
      <c r="E255" s="113"/>
      <c r="F255" s="18"/>
      <c r="G255" s="18"/>
      <c r="H255" s="18"/>
      <c r="I255" s="18"/>
      <c r="J255" s="18"/>
      <c r="K255" s="148"/>
      <c r="L255" s="18"/>
      <c r="M255" s="18"/>
      <c r="N255" s="18"/>
      <c r="O255" s="18"/>
      <c r="P255" s="18"/>
      <c r="Q255" s="18"/>
      <c r="R255" s="18"/>
      <c r="S255" s="18"/>
      <c r="T255" s="18"/>
      <c r="U255" s="18"/>
      <c r="V255" s="18"/>
      <c r="W255" s="18"/>
      <c r="X255" s="18"/>
      <c r="Y255" s="18"/>
      <c r="Z255" s="22"/>
      <c r="AA255" s="22"/>
      <c r="AB255" s="22"/>
      <c r="AC255" s="22"/>
      <c r="AD255" s="22"/>
      <c r="AE255" s="22"/>
      <c r="AF255" s="22"/>
      <c r="AG255" s="22"/>
      <c r="AH255" s="22"/>
      <c r="AI255" s="22"/>
      <c r="AJ255" s="22"/>
      <c r="AK255" s="22"/>
      <c r="AL255" s="22"/>
      <c r="AM255" s="22"/>
      <c r="AN255" s="22"/>
      <c r="AO255" s="22"/>
      <c r="AP255" s="22"/>
    </row>
    <row r="256" spans="1:42" ht="12" customHeight="1">
      <c r="A256" s="109"/>
      <c r="B256" s="109"/>
      <c r="C256" s="109"/>
      <c r="D256" s="136"/>
      <c r="E256" s="109"/>
      <c r="F256" s="92"/>
      <c r="G256" s="18"/>
      <c r="H256" s="18"/>
      <c r="I256" s="18"/>
      <c r="J256" s="18"/>
      <c r="K256" s="148"/>
      <c r="L256" s="18"/>
      <c r="M256" s="18"/>
      <c r="N256" s="18"/>
      <c r="O256" s="18"/>
      <c r="P256" s="18"/>
      <c r="Q256" s="18"/>
      <c r="R256" s="18"/>
      <c r="S256" s="18"/>
      <c r="T256" s="18"/>
      <c r="U256" s="18"/>
      <c r="V256" s="18"/>
      <c r="W256" s="18"/>
      <c r="X256" s="18"/>
      <c r="Y256" s="18"/>
      <c r="Z256" s="22"/>
      <c r="AA256" s="22"/>
      <c r="AB256" s="22"/>
      <c r="AC256" s="22"/>
      <c r="AD256" s="22"/>
      <c r="AE256" s="22"/>
      <c r="AF256" s="22"/>
      <c r="AG256" s="22"/>
      <c r="AH256" s="22"/>
      <c r="AI256" s="22"/>
      <c r="AJ256" s="22"/>
      <c r="AK256" s="22"/>
      <c r="AL256" s="22"/>
      <c r="AM256" s="22"/>
      <c r="AN256" s="22"/>
      <c r="AO256" s="22"/>
      <c r="AP256" s="22"/>
    </row>
    <row r="257" spans="1:42" ht="12" customHeight="1">
      <c r="A257" s="22"/>
      <c r="B257" s="18"/>
      <c r="C257" s="18"/>
      <c r="D257" s="127"/>
      <c r="E257" s="66"/>
      <c r="F257" s="18"/>
      <c r="G257" s="18"/>
      <c r="H257" s="18"/>
      <c r="I257" s="18"/>
      <c r="J257" s="18"/>
      <c r="K257" s="148"/>
      <c r="L257" s="18"/>
      <c r="M257" s="18"/>
      <c r="N257" s="18"/>
      <c r="O257" s="18"/>
      <c r="P257" s="18"/>
      <c r="Q257" s="18"/>
      <c r="R257" s="18"/>
      <c r="S257" s="18"/>
      <c r="T257" s="18"/>
      <c r="U257" s="18"/>
      <c r="V257" s="18"/>
      <c r="W257" s="18"/>
      <c r="X257" s="18"/>
      <c r="Y257" s="18"/>
      <c r="Z257" s="22"/>
      <c r="AA257" s="22"/>
      <c r="AB257" s="22"/>
      <c r="AC257" s="22"/>
      <c r="AD257" s="22"/>
      <c r="AE257" s="22"/>
      <c r="AF257" s="22"/>
      <c r="AG257" s="22"/>
      <c r="AH257" s="22"/>
      <c r="AI257" s="22"/>
      <c r="AJ257" s="22"/>
      <c r="AK257" s="22"/>
      <c r="AL257" s="22"/>
      <c r="AM257" s="22"/>
      <c r="AN257" s="22"/>
      <c r="AO257" s="22"/>
      <c r="AP257" s="22"/>
    </row>
    <row r="258" spans="1:42" ht="12" customHeight="1">
      <c r="A258" s="22"/>
      <c r="B258" s="18"/>
      <c r="C258" s="18"/>
      <c r="D258" s="127"/>
      <c r="E258" s="100"/>
      <c r="F258" s="18"/>
      <c r="G258" s="18"/>
      <c r="H258" s="18"/>
      <c r="I258" s="18"/>
      <c r="J258" s="18"/>
      <c r="K258" s="148"/>
      <c r="L258" s="18"/>
      <c r="M258" s="18"/>
      <c r="N258" s="18"/>
      <c r="O258" s="18"/>
      <c r="P258" s="18"/>
      <c r="Q258" s="18"/>
      <c r="R258" s="18"/>
      <c r="S258" s="18"/>
      <c r="T258" s="18"/>
      <c r="U258" s="18"/>
      <c r="V258" s="18"/>
      <c r="W258" s="18"/>
      <c r="X258" s="18"/>
      <c r="Y258" s="18"/>
      <c r="Z258" s="22"/>
      <c r="AA258" s="22"/>
      <c r="AB258" s="22"/>
      <c r="AC258" s="22"/>
      <c r="AD258" s="22"/>
      <c r="AE258" s="22"/>
      <c r="AF258" s="22"/>
      <c r="AG258" s="22"/>
      <c r="AH258" s="22"/>
      <c r="AI258" s="22"/>
      <c r="AJ258" s="22"/>
      <c r="AK258" s="22"/>
      <c r="AL258" s="22"/>
      <c r="AM258" s="22"/>
      <c r="AN258" s="22"/>
      <c r="AO258" s="22"/>
      <c r="AP258" s="22"/>
    </row>
    <row r="259" spans="1:42" ht="29.25" customHeight="1">
      <c r="A259" s="94" t="s">
        <v>100</v>
      </c>
      <c r="B259" s="95" t="s">
        <v>86</v>
      </c>
      <c r="C259" s="96" t="s">
        <v>158</v>
      </c>
      <c r="D259" s="128" t="s">
        <v>106</v>
      </c>
      <c r="E259" s="114"/>
      <c r="F259" s="22"/>
      <c r="G259" s="22"/>
      <c r="H259" s="22"/>
      <c r="I259" s="22"/>
      <c r="J259" s="22"/>
      <c r="K259" s="148"/>
      <c r="L259" s="18"/>
      <c r="M259" s="18"/>
      <c r="N259" s="18"/>
      <c r="O259" s="18"/>
      <c r="P259" s="18"/>
      <c r="Q259" s="18"/>
      <c r="R259" s="18"/>
      <c r="S259" s="18"/>
      <c r="T259" s="18"/>
      <c r="U259" s="18"/>
      <c r="V259" s="18"/>
      <c r="W259" s="18"/>
      <c r="X259" s="18"/>
      <c r="Y259" s="18"/>
      <c r="Z259" s="22"/>
      <c r="AA259" s="22"/>
      <c r="AB259" s="22"/>
      <c r="AC259" s="22"/>
      <c r="AD259" s="22"/>
      <c r="AE259" s="22"/>
      <c r="AF259" s="22"/>
      <c r="AG259" s="22"/>
      <c r="AH259" s="22"/>
      <c r="AI259" s="22"/>
      <c r="AJ259" s="22"/>
      <c r="AK259" s="22"/>
      <c r="AL259" s="22"/>
      <c r="AM259" s="22"/>
      <c r="AN259" s="22"/>
      <c r="AO259" s="22"/>
      <c r="AP259" s="22"/>
    </row>
    <row r="260" spans="1:42" ht="12" customHeight="1">
      <c r="A260" s="98">
        <f t="array" ref="A260">IFERROR(INDEX('03.Muestra'!$B$8:$B$17,SMALL(IF("Página Web"='03.Muestra'!$D$8:$D$17,ROW('03.Muestra'!$B$8:$B$17)-MIN(ROW('03.Muestra'!$D$8:$D$17))+1,""),ROW()-259)),"")</f>
        <v>1</v>
      </c>
      <c r="B260" s="129" t="str">
        <f t="array" ref="B260">IFERROR(INDEX('03.Muestra'!$C$8:$C$17,SMALL(IF("Página Web"='03.Muestra'!$D$8:$D$17,ROW('03.Muestra'!$C$8:$C$17)-MIN(ROW('03.Muestra'!$D$8:$D$17))+1,""),ROW()-259)),"")</f>
        <v>Home</v>
      </c>
      <c r="C260" s="130" t="str">
        <f t="array" ref="C260">IFERROR(INDEX('03.Muestra'!$F$8:$F$17,SMALL(IF("Página Web"='03.Muestra'!$D$8:$D$17,ROW('03.Muestra'!$F$8:$F$17)-MIN(ROW('03.Muestra'!$D$8:$D$17))+1,""),ROW()-259)),"")</f>
        <v>https://pigmentoayd.com/</v>
      </c>
      <c r="D260" s="103" t="s">
        <v>87</v>
      </c>
      <c r="E260" s="66" t="str">
        <f t="shared" ref="E260:E269" si="32">IF(D260&lt;&gt;"",IF(AND(B260&lt;&gt;"",C260&lt;&gt;""),"","ERR"),"")</f>
        <v/>
      </c>
      <c r="F260" s="104" t="s">
        <v>89</v>
      </c>
      <c r="G260" s="89" t="s">
        <v>98</v>
      </c>
      <c r="H260" s="84" t="s">
        <v>93</v>
      </c>
      <c r="I260" s="105" t="s">
        <v>91</v>
      </c>
      <c r="J260" s="106" t="s">
        <v>87</v>
      </c>
      <c r="K260" s="131" t="s">
        <v>97</v>
      </c>
      <c r="L260" s="18"/>
      <c r="M260" s="18"/>
      <c r="N260" s="18"/>
      <c r="O260" s="18"/>
      <c r="P260" s="18"/>
      <c r="Q260" s="18"/>
      <c r="R260" s="18"/>
      <c r="S260" s="18"/>
      <c r="T260" s="18"/>
      <c r="U260" s="18"/>
      <c r="V260" s="18"/>
      <c r="W260" s="18"/>
      <c r="X260" s="18"/>
      <c r="Y260" s="18"/>
      <c r="Z260" s="22"/>
      <c r="AA260" s="22"/>
      <c r="AB260" s="22"/>
      <c r="AC260" s="22"/>
      <c r="AD260" s="22"/>
      <c r="AE260" s="22"/>
      <c r="AF260" s="22"/>
      <c r="AG260" s="22"/>
      <c r="AH260" s="22"/>
      <c r="AI260" s="22"/>
      <c r="AJ260" s="22"/>
      <c r="AK260" s="22"/>
      <c r="AL260" s="22"/>
      <c r="AM260" s="22"/>
      <c r="AN260" s="22"/>
      <c r="AO260" s="22"/>
      <c r="AP260" s="22"/>
    </row>
    <row r="261" spans="1:42" ht="12" customHeight="1">
      <c r="A261" s="98">
        <f t="array" ref="A261">IFERROR(INDEX('03.Muestra'!$B$8:$B$17,SMALL(IF("Página Web"='03.Muestra'!$D$8:$D$17,ROW('03.Muestra'!$B$8:$B$17)-MIN(ROW('03.Muestra'!$D$8:$D$17))+1,""),ROW()-259)),"")</f>
        <v>2</v>
      </c>
      <c r="B261" s="129" t="str">
        <f t="array" ref="B261">IFERROR(INDEX('03.Muestra'!$C$8:$C$17,SMALL(IF("Página Web"='03.Muestra'!$D$8:$D$17,ROW('03.Muestra'!$C$8:$C$17)-MIN(ROW('03.Muestra'!$D$8:$D$17))+1,""),ROW()-259)),"")</f>
        <v>Contacto</v>
      </c>
      <c r="C261" s="130" t="str">
        <f t="array" ref="C261">IFERROR(INDEX('03.Muestra'!$F$8:$F$17,SMALL(IF("Página Web"='03.Muestra'!$D$8:$D$17,ROW('03.Muestra'!$F$8:$F$17)-MIN(ROW('03.Muestra'!$D$8:$D$17))+1,""),ROW()-259)),"")</f>
        <v>https://pigmentoayd.com/contacto</v>
      </c>
      <c r="D261" s="103" t="s">
        <v>87</v>
      </c>
      <c r="E261" s="66" t="str">
        <f t="shared" si="32"/>
        <v/>
      </c>
      <c r="F261" s="107">
        <f ca="1">COUNTIF($D260:INDIRECT("$D" &amp;  SUM(ROW()-1,'03.Muestra'!$D$20)-1),F260)</f>
        <v>0</v>
      </c>
      <c r="G261" s="107">
        <f ca="1">COUNTIF($D260:INDIRECT("$D" &amp;  SUM(ROW()-1,'03.Muestra'!$D$20)-1),G260)</f>
        <v>0</v>
      </c>
      <c r="H261" s="107">
        <f ca="1">COUNTIF($D260:INDIRECT("$D" &amp;  SUM(ROW()-1,'03.Muestra'!$D$20)-1),H260)</f>
        <v>0</v>
      </c>
      <c r="I261" s="107">
        <f ca="1">COUNTIF($D260:INDIRECT("$D" &amp;  SUM(ROW()-1,'03.Muestra'!$D$20)-1),I260)</f>
        <v>0</v>
      </c>
      <c r="J261" s="107">
        <f ca="1">COUNTIF($D260:INDIRECT("$D" &amp;  SUM(ROW()-1,'03.Muestra'!$D$20)-1),J260)</f>
        <v>3</v>
      </c>
      <c r="K261" s="132">
        <f ca="1">IF(COUNTIF('03.Muestra'!$D$8:$D$17,"Página Web")=0,0,COUNTBLANK($D260:INDIRECT("$D" &amp;  SUM(ROW()-1,COUNTIF('03.Muestra'!$D$8:$D$17,"Página Web"))-1)))</f>
        <v>0</v>
      </c>
      <c r="L261" s="18"/>
      <c r="M261" s="18"/>
      <c r="N261" s="18"/>
      <c r="O261" s="18"/>
      <c r="P261" s="18"/>
      <c r="Q261" s="18"/>
      <c r="R261" s="18"/>
      <c r="S261" s="18"/>
      <c r="T261" s="18"/>
      <c r="U261" s="18"/>
      <c r="V261" s="18"/>
      <c r="W261" s="18"/>
      <c r="X261" s="18"/>
      <c r="Y261" s="18"/>
      <c r="Z261" s="22"/>
      <c r="AA261" s="22"/>
      <c r="AB261" s="22"/>
      <c r="AC261" s="22"/>
      <c r="AD261" s="22"/>
      <c r="AE261" s="22"/>
      <c r="AF261" s="22"/>
      <c r="AG261" s="22"/>
      <c r="AH261" s="22"/>
      <c r="AI261" s="22"/>
      <c r="AJ261" s="22"/>
      <c r="AK261" s="22"/>
      <c r="AL261" s="22"/>
      <c r="AM261" s="22"/>
      <c r="AN261" s="22"/>
      <c r="AO261" s="22"/>
      <c r="AP261" s="22"/>
    </row>
    <row r="262" spans="1:42" ht="12" customHeight="1">
      <c r="A262" s="98">
        <f t="array" ref="A262">IFERROR(INDEX('03.Muestra'!$B$8:$B$17,SMALL(IF("Página Web"='03.Muestra'!$D$8:$D$17,ROW('03.Muestra'!$B$8:$B$17)-MIN(ROW('03.Muestra'!$D$8:$D$17))+1,""),ROW()-259)),"")</f>
        <v>3</v>
      </c>
      <c r="B262" s="129" t="str">
        <f t="array" ref="B262">IFERROR(INDEX('03.Muestra'!$C$8:$C$17,SMALL(IF("Página Web"='03.Muestra'!$D$8:$D$17,ROW('03.Muestra'!$C$8:$C$17)-MIN(ROW('03.Muestra'!$D$8:$D$17))+1,""),ROW()-259)),"")</f>
        <v>Servicios</v>
      </c>
      <c r="C262" s="130" t="str">
        <f t="array" ref="C262">IFERROR(INDEX('03.Muestra'!$F$8:$F$17,SMALL(IF("Página Web"='03.Muestra'!$D$8:$D$17,ROW('03.Muestra'!$F$8:$F$17)-MIN(ROW('03.Muestra'!$D$8:$D$17))+1,""),ROW()-259)),"")</f>
        <v>https://pigmentoayd.com/servicios</v>
      </c>
      <c r="D262" s="103" t="s">
        <v>87</v>
      </c>
      <c r="E262" s="66" t="str">
        <f t="shared" si="32"/>
        <v/>
      </c>
      <c r="F262" s="22"/>
      <c r="G262" s="18"/>
      <c r="H262" s="18"/>
      <c r="I262" s="18"/>
      <c r="J262" s="18"/>
      <c r="K262" s="148"/>
      <c r="L262" s="18"/>
      <c r="M262" s="18"/>
      <c r="N262" s="18"/>
      <c r="O262" s="18"/>
      <c r="P262" s="18"/>
      <c r="Q262" s="18"/>
      <c r="R262" s="18"/>
      <c r="S262" s="18"/>
      <c r="T262" s="18"/>
      <c r="U262" s="18"/>
      <c r="V262" s="18"/>
      <c r="W262" s="18"/>
      <c r="X262" s="18"/>
      <c r="Y262" s="18"/>
      <c r="Z262" s="22"/>
      <c r="AA262" s="22"/>
      <c r="AB262" s="22"/>
      <c r="AC262" s="22"/>
      <c r="AD262" s="22"/>
      <c r="AE262" s="22"/>
      <c r="AF262" s="22"/>
      <c r="AG262" s="22"/>
      <c r="AH262" s="22"/>
      <c r="AI262" s="22"/>
      <c r="AJ262" s="22"/>
      <c r="AK262" s="22"/>
      <c r="AL262" s="22"/>
      <c r="AM262" s="22"/>
      <c r="AN262" s="22"/>
      <c r="AO262" s="22"/>
      <c r="AP262" s="22"/>
    </row>
    <row r="263" spans="1:42" ht="12" customHeight="1">
      <c r="A263" s="98" t="str">
        <f t="array" ref="A263">IFERROR(INDEX('03.Muestra'!$B$8:$B$17,SMALL(IF("Página Web"='03.Muestra'!$D$8:$D$17,ROW('03.Muestra'!$B$8:$B$17)-MIN(ROW('03.Muestra'!$D$8:$D$17))+1,""),ROW()-259)),"")</f>
        <v/>
      </c>
      <c r="B263" s="129" t="str">
        <f t="array" ref="B263">IFERROR(INDEX('03.Muestra'!$C$8:$C$17,SMALL(IF("Página Web"='03.Muestra'!$D$8:$D$17,ROW('03.Muestra'!$C$8:$C$17)-MIN(ROW('03.Muestra'!$D$8:$D$17))+1,""),ROW()-259)),"")</f>
        <v/>
      </c>
      <c r="C263" s="129" t="str">
        <f t="array" ref="C263">IFERROR(INDEX('03.Muestra'!$F$8:$F$17,SMALL(IF("Página Web"='03.Muestra'!$D$8:$D$17,ROW('03.Muestra'!$F$8:$F$17)-MIN(ROW('03.Muestra'!$D$8:$D$17))+1,""),ROW()-259)),"")</f>
        <v/>
      </c>
      <c r="D263" s="103" t="str">
        <f t="shared" ref="D263:D269" si="33">IF(C263="","",$D$18)</f>
        <v/>
      </c>
      <c r="E263" s="66" t="str">
        <f t="shared" si="32"/>
        <v/>
      </c>
      <c r="F263" s="22"/>
      <c r="G263" s="18"/>
      <c r="H263" s="18"/>
      <c r="I263" s="18"/>
      <c r="J263" s="18"/>
      <c r="K263" s="148"/>
      <c r="L263" s="18"/>
      <c r="M263" s="18"/>
      <c r="N263" s="18"/>
      <c r="O263" s="18"/>
      <c r="P263" s="18"/>
      <c r="Q263" s="18"/>
      <c r="R263" s="18"/>
      <c r="S263" s="18"/>
      <c r="T263" s="18"/>
      <c r="U263" s="18"/>
      <c r="V263" s="18"/>
      <c r="W263" s="18"/>
      <c r="X263" s="18"/>
      <c r="Y263" s="18"/>
      <c r="Z263" s="22"/>
      <c r="AA263" s="22"/>
      <c r="AB263" s="22"/>
      <c r="AC263" s="22"/>
      <c r="AD263" s="22"/>
      <c r="AE263" s="22"/>
      <c r="AF263" s="22"/>
      <c r="AG263" s="22"/>
      <c r="AH263" s="22"/>
      <c r="AI263" s="22"/>
      <c r="AJ263" s="22"/>
      <c r="AK263" s="22"/>
      <c r="AL263" s="22"/>
      <c r="AM263" s="22"/>
      <c r="AN263" s="22"/>
      <c r="AO263" s="22"/>
      <c r="AP263" s="22"/>
    </row>
    <row r="264" spans="1:42" ht="12" customHeight="1">
      <c r="A264" s="98" t="str">
        <f t="array" ref="A264">IFERROR(INDEX('03.Muestra'!$B$8:$B$17,SMALL(IF("Página Web"='03.Muestra'!$D$8:$D$17,ROW('03.Muestra'!$B$8:$B$17)-MIN(ROW('03.Muestra'!$D$8:$D$17))+1,""),ROW()-259)),"")</f>
        <v/>
      </c>
      <c r="B264" s="129" t="str">
        <f t="array" ref="B264">IFERROR(INDEX('03.Muestra'!$C$8:$C$17,SMALL(IF("Página Web"='03.Muestra'!$D$8:$D$17,ROW('03.Muestra'!$C$8:$C$17)-MIN(ROW('03.Muestra'!$D$8:$D$17))+1,""),ROW()-259)),"")</f>
        <v/>
      </c>
      <c r="C264" s="129" t="str">
        <f t="array" ref="C264">IFERROR(INDEX('03.Muestra'!$F$8:$F$17,SMALL(IF("Página Web"='03.Muestra'!$D$8:$D$17,ROW('03.Muestra'!$F$8:$F$17)-MIN(ROW('03.Muestra'!$D$8:$D$17))+1,""),ROW()-259)),"")</f>
        <v/>
      </c>
      <c r="D264" s="103" t="str">
        <f t="shared" si="33"/>
        <v/>
      </c>
      <c r="E264" s="66" t="str">
        <f t="shared" si="32"/>
        <v/>
      </c>
      <c r="F264" s="22"/>
      <c r="G264" s="18"/>
      <c r="H264" s="18"/>
      <c r="I264" s="18"/>
      <c r="J264" s="18"/>
      <c r="K264" s="148"/>
      <c r="L264" s="18"/>
      <c r="M264" s="18"/>
      <c r="N264" s="18"/>
      <c r="O264" s="18"/>
      <c r="P264" s="18"/>
      <c r="Q264" s="18"/>
      <c r="R264" s="18"/>
      <c r="S264" s="18"/>
      <c r="T264" s="18"/>
      <c r="U264" s="18"/>
      <c r="V264" s="18"/>
      <c r="W264" s="18"/>
      <c r="X264" s="18"/>
      <c r="Y264" s="18"/>
      <c r="Z264" s="22"/>
      <c r="AA264" s="22"/>
      <c r="AB264" s="22"/>
      <c r="AC264" s="22"/>
      <c r="AD264" s="22"/>
      <c r="AE264" s="22"/>
      <c r="AF264" s="22"/>
      <c r="AG264" s="22"/>
      <c r="AH264" s="22"/>
      <c r="AI264" s="22"/>
      <c r="AJ264" s="22"/>
      <c r="AK264" s="22"/>
      <c r="AL264" s="22"/>
      <c r="AM264" s="22"/>
      <c r="AN264" s="22"/>
      <c r="AO264" s="22"/>
      <c r="AP264" s="22"/>
    </row>
    <row r="265" spans="1:42" ht="12" customHeight="1">
      <c r="A265" s="98" t="str">
        <f t="array" ref="A265">IFERROR(INDEX('03.Muestra'!$B$8:$B$17,SMALL(IF("Página Web"='03.Muestra'!$D$8:$D$17,ROW('03.Muestra'!$B$8:$B$17)-MIN(ROW('03.Muestra'!$D$8:$D$17))+1,""),ROW()-259)),"")</f>
        <v/>
      </c>
      <c r="B265" s="129" t="str">
        <f t="array" ref="B265">IFERROR(INDEX('03.Muestra'!$C$8:$C$17,SMALL(IF("Página Web"='03.Muestra'!$D$8:$D$17,ROW('03.Muestra'!$C$8:$C$17)-MIN(ROW('03.Muestra'!$D$8:$D$17))+1,""),ROW()-259)),"")</f>
        <v/>
      </c>
      <c r="C265" s="129" t="str">
        <f t="array" ref="C265">IFERROR(INDEX('03.Muestra'!$F$8:$F$17,SMALL(IF("Página Web"='03.Muestra'!$D$8:$D$17,ROW('03.Muestra'!$F$8:$F$17)-MIN(ROW('03.Muestra'!$D$8:$D$17))+1,""),ROW()-259)),"")</f>
        <v/>
      </c>
      <c r="D265" s="103" t="str">
        <f t="shared" si="33"/>
        <v/>
      </c>
      <c r="E265" s="66" t="str">
        <f t="shared" si="32"/>
        <v/>
      </c>
      <c r="F265" s="22"/>
      <c r="G265" s="18"/>
      <c r="H265" s="18"/>
      <c r="I265" s="18"/>
      <c r="J265" s="18"/>
      <c r="K265" s="148"/>
      <c r="L265" s="18"/>
      <c r="M265" s="18"/>
      <c r="N265" s="18"/>
      <c r="O265" s="18"/>
      <c r="P265" s="18"/>
      <c r="Q265" s="18"/>
      <c r="R265" s="18"/>
      <c r="S265" s="18"/>
      <c r="T265" s="18"/>
      <c r="U265" s="18"/>
      <c r="V265" s="18"/>
      <c r="W265" s="18"/>
      <c r="X265" s="18"/>
      <c r="Y265" s="18"/>
      <c r="Z265" s="22"/>
      <c r="AA265" s="22"/>
      <c r="AB265" s="22"/>
      <c r="AC265" s="22"/>
      <c r="AD265" s="22"/>
      <c r="AE265" s="22"/>
      <c r="AF265" s="22"/>
      <c r="AG265" s="22"/>
      <c r="AH265" s="22"/>
      <c r="AI265" s="22"/>
      <c r="AJ265" s="22"/>
      <c r="AK265" s="22"/>
      <c r="AL265" s="22"/>
      <c r="AM265" s="22"/>
      <c r="AN265" s="22"/>
      <c r="AO265" s="22"/>
      <c r="AP265" s="22"/>
    </row>
    <row r="266" spans="1:42" ht="12" customHeight="1">
      <c r="A266" s="98" t="str">
        <f t="array" ref="A266">IFERROR(INDEX('03.Muestra'!$B$8:$B$17,SMALL(IF("Página Web"='03.Muestra'!$D$8:$D$17,ROW('03.Muestra'!$B$8:$B$17)-MIN(ROW('03.Muestra'!$D$8:$D$17))+1,""),ROW()-259)),"")</f>
        <v/>
      </c>
      <c r="B266" s="129" t="str">
        <f t="array" ref="B266">IFERROR(INDEX('03.Muestra'!$C$8:$C$17,SMALL(IF("Página Web"='03.Muestra'!$D$8:$D$17,ROW('03.Muestra'!$C$8:$C$17)-MIN(ROW('03.Muestra'!$D$8:$D$17))+1,""),ROW()-259)),"")</f>
        <v/>
      </c>
      <c r="C266" s="129" t="str">
        <f t="array" ref="C266">IFERROR(INDEX('03.Muestra'!$F$8:$F$17,SMALL(IF("Página Web"='03.Muestra'!$D$8:$D$17,ROW('03.Muestra'!$F$8:$F$17)-MIN(ROW('03.Muestra'!$D$8:$D$17))+1,""),ROW()-259)),"")</f>
        <v/>
      </c>
      <c r="D266" s="103" t="str">
        <f t="shared" si="33"/>
        <v/>
      </c>
      <c r="E266" s="66" t="str">
        <f t="shared" si="32"/>
        <v/>
      </c>
      <c r="F266" s="18"/>
      <c r="G266" s="18"/>
      <c r="H266" s="18"/>
      <c r="I266" s="18"/>
      <c r="J266" s="18"/>
      <c r="K266" s="148"/>
      <c r="L266" s="18"/>
      <c r="M266" s="18"/>
      <c r="N266" s="18"/>
      <c r="O266" s="18"/>
      <c r="P266" s="18"/>
      <c r="Q266" s="18"/>
      <c r="R266" s="18"/>
      <c r="S266" s="18"/>
      <c r="T266" s="18"/>
      <c r="U266" s="18"/>
      <c r="V266" s="18"/>
      <c r="W266" s="18"/>
      <c r="X266" s="18"/>
      <c r="Y266" s="18"/>
      <c r="Z266" s="22"/>
      <c r="AA266" s="22"/>
      <c r="AB266" s="22"/>
      <c r="AC266" s="22"/>
      <c r="AD266" s="22"/>
      <c r="AE266" s="22"/>
      <c r="AF266" s="22"/>
      <c r="AG266" s="22"/>
      <c r="AH266" s="22"/>
      <c r="AI266" s="22"/>
      <c r="AJ266" s="22"/>
      <c r="AK266" s="22"/>
      <c r="AL266" s="22"/>
      <c r="AM266" s="22"/>
      <c r="AN266" s="22"/>
      <c r="AO266" s="22"/>
      <c r="AP266" s="22"/>
    </row>
    <row r="267" spans="1:42" ht="12" customHeight="1">
      <c r="A267" s="98" t="str">
        <f t="array" ref="A267">IFERROR(INDEX('03.Muestra'!$B$8:$B$17,SMALL(IF("Página Web"='03.Muestra'!$D$8:$D$17,ROW('03.Muestra'!$B$8:$B$17)-MIN(ROW('03.Muestra'!$D$8:$D$17))+1,""),ROW()-259)),"")</f>
        <v/>
      </c>
      <c r="B267" s="129" t="str">
        <f t="array" ref="B267">IFERROR(INDEX('03.Muestra'!$C$8:$C$17,SMALL(IF("Página Web"='03.Muestra'!$D$8:$D$17,ROW('03.Muestra'!$C$8:$C$17)-MIN(ROW('03.Muestra'!$D$8:$D$17))+1,""),ROW()-259)),"")</f>
        <v/>
      </c>
      <c r="C267" s="129" t="str">
        <f t="array" ref="C267">IFERROR(INDEX('03.Muestra'!$F$8:$F$17,SMALL(IF("Página Web"='03.Muestra'!$D$8:$D$17,ROW('03.Muestra'!$F$8:$F$17)-MIN(ROW('03.Muestra'!$D$8:$D$17))+1,""),ROW()-259)),"")</f>
        <v/>
      </c>
      <c r="D267" s="103" t="str">
        <f t="shared" si="33"/>
        <v/>
      </c>
      <c r="E267" s="66" t="str">
        <f t="shared" si="32"/>
        <v/>
      </c>
      <c r="F267" s="18"/>
      <c r="G267" s="18"/>
      <c r="H267" s="18"/>
      <c r="I267" s="18"/>
      <c r="J267" s="18"/>
      <c r="K267" s="148"/>
      <c r="L267" s="18"/>
      <c r="M267" s="18"/>
      <c r="N267" s="18"/>
      <c r="O267" s="18"/>
      <c r="P267" s="18"/>
      <c r="Q267" s="18"/>
      <c r="R267" s="18"/>
      <c r="S267" s="18"/>
      <c r="T267" s="18"/>
      <c r="U267" s="18"/>
      <c r="V267" s="18"/>
      <c r="W267" s="18"/>
      <c r="X267" s="18"/>
      <c r="Y267" s="18"/>
      <c r="Z267" s="22"/>
      <c r="AA267" s="22"/>
      <c r="AB267" s="22"/>
      <c r="AC267" s="22"/>
      <c r="AD267" s="22"/>
      <c r="AE267" s="22"/>
      <c r="AF267" s="22"/>
      <c r="AG267" s="22"/>
      <c r="AH267" s="22"/>
      <c r="AI267" s="22"/>
      <c r="AJ267" s="22"/>
      <c r="AK267" s="22"/>
      <c r="AL267" s="22"/>
      <c r="AM267" s="22"/>
      <c r="AN267" s="22"/>
      <c r="AO267" s="22"/>
      <c r="AP267" s="22"/>
    </row>
    <row r="268" spans="1:42" ht="12" customHeight="1">
      <c r="A268" s="98" t="str">
        <f t="array" ref="A268">IFERROR(INDEX('03.Muestra'!$B$8:$B$17,SMALL(IF("Página Web"='03.Muestra'!$D$8:$D$17,ROW('03.Muestra'!$B$8:$B$17)-MIN(ROW('03.Muestra'!$D$8:$D$17))+1,""),ROW()-259)),"")</f>
        <v/>
      </c>
      <c r="B268" s="129" t="str">
        <f t="array" ref="B268">IFERROR(INDEX('03.Muestra'!$C$8:$C$17,SMALL(IF("Página Web"='03.Muestra'!$D$8:$D$17,ROW('03.Muestra'!$C$8:$C$17)-MIN(ROW('03.Muestra'!$D$8:$D$17))+1,""),ROW()-259)),"")</f>
        <v/>
      </c>
      <c r="C268" s="129" t="str">
        <f t="array" ref="C268">IFERROR(INDEX('03.Muestra'!$F$8:$F$17,SMALL(IF("Página Web"='03.Muestra'!$D$8:$D$17,ROW('03.Muestra'!$F$8:$F$17)-MIN(ROW('03.Muestra'!$D$8:$D$17))+1,""),ROW()-259)),"")</f>
        <v/>
      </c>
      <c r="D268" s="103" t="str">
        <f t="shared" si="33"/>
        <v/>
      </c>
      <c r="E268" s="66" t="str">
        <f t="shared" si="32"/>
        <v/>
      </c>
      <c r="F268" s="18"/>
      <c r="G268" s="18"/>
      <c r="H268" s="18"/>
      <c r="I268" s="18"/>
      <c r="J268" s="18"/>
      <c r="K268" s="148"/>
      <c r="L268" s="18"/>
      <c r="M268" s="18"/>
      <c r="N268" s="18"/>
      <c r="O268" s="18"/>
      <c r="P268" s="18"/>
      <c r="Q268" s="18"/>
      <c r="R268" s="18"/>
      <c r="S268" s="18"/>
      <c r="T268" s="18"/>
      <c r="U268" s="18"/>
      <c r="V268" s="18"/>
      <c r="W268" s="18"/>
      <c r="X268" s="18"/>
      <c r="Y268" s="18"/>
      <c r="Z268" s="22"/>
      <c r="AA268" s="22"/>
      <c r="AB268" s="22"/>
      <c r="AC268" s="22"/>
      <c r="AD268" s="22"/>
      <c r="AE268" s="22"/>
      <c r="AF268" s="22"/>
      <c r="AG268" s="22"/>
      <c r="AH268" s="22"/>
      <c r="AI268" s="22"/>
      <c r="AJ268" s="22"/>
      <c r="AK268" s="22"/>
      <c r="AL268" s="22"/>
      <c r="AM268" s="22"/>
      <c r="AN268" s="22"/>
      <c r="AO268" s="22"/>
      <c r="AP268" s="22"/>
    </row>
    <row r="269" spans="1:42" ht="12" customHeight="1">
      <c r="A269" s="98" t="str">
        <f t="array" ref="A269">IFERROR(INDEX('03.Muestra'!$B$8:$B$17,SMALL(IF("Página Web"='03.Muestra'!$D$8:$D$17,ROW('03.Muestra'!$B$8:$B$17)-MIN(ROW('03.Muestra'!$D$8:$D$17))+1,""),ROW()-259)),"")</f>
        <v/>
      </c>
      <c r="B269" s="129" t="str">
        <f t="array" ref="B269">IFERROR(INDEX('03.Muestra'!$C$8:$C$17,SMALL(IF("Página Web"='03.Muestra'!$D$8:$D$17,ROW('03.Muestra'!$C$8:$C$17)-MIN(ROW('03.Muestra'!$D$8:$D$17))+1,""),ROW()-259)),"")</f>
        <v/>
      </c>
      <c r="C269" s="129" t="str">
        <f t="array" ref="C269">IFERROR(INDEX('03.Muestra'!$F$8:$F$17,SMALL(IF("Página Web"='03.Muestra'!$D$8:$D$17,ROW('03.Muestra'!$F$8:$F$17)-MIN(ROW('03.Muestra'!$D$8:$D$17))+1,""),ROW()-259)),"")</f>
        <v/>
      </c>
      <c r="D269" s="103" t="str">
        <f t="shared" si="33"/>
        <v/>
      </c>
      <c r="E269" s="66" t="str">
        <f t="shared" si="32"/>
        <v/>
      </c>
      <c r="F269" s="18"/>
      <c r="G269" s="18"/>
      <c r="H269" s="18"/>
      <c r="I269" s="18"/>
      <c r="J269" s="18"/>
      <c r="K269" s="148"/>
      <c r="L269" s="18"/>
      <c r="M269" s="18"/>
      <c r="N269" s="18"/>
      <c r="O269" s="18"/>
      <c r="P269" s="18"/>
      <c r="Q269" s="18"/>
      <c r="R269" s="18"/>
      <c r="S269" s="18"/>
      <c r="T269" s="18"/>
      <c r="U269" s="18"/>
      <c r="V269" s="18"/>
      <c r="W269" s="18"/>
      <c r="X269" s="18"/>
      <c r="Y269" s="18"/>
      <c r="Z269" s="22"/>
      <c r="AA269" s="22"/>
      <c r="AB269" s="22"/>
      <c r="AC269" s="22"/>
      <c r="AD269" s="22"/>
      <c r="AE269" s="22"/>
      <c r="AF269" s="22"/>
      <c r="AG269" s="22"/>
      <c r="AH269" s="22"/>
      <c r="AI269" s="22"/>
      <c r="AJ269" s="22"/>
      <c r="AK269" s="22"/>
      <c r="AL269" s="22"/>
      <c r="AM269" s="22"/>
      <c r="AN269" s="22"/>
      <c r="AO269" s="22"/>
      <c r="AP269" s="22"/>
    </row>
    <row r="270" spans="1:42" ht="12" customHeight="1">
      <c r="A270" s="63"/>
      <c r="B270" s="133"/>
      <c r="C270" s="133"/>
      <c r="D270" s="134"/>
      <c r="E270" s="66"/>
      <c r="F270" s="18"/>
      <c r="G270" s="18"/>
      <c r="H270" s="18"/>
      <c r="I270" s="18"/>
      <c r="J270" s="18"/>
      <c r="K270" s="148"/>
      <c r="L270" s="18"/>
      <c r="M270" s="18"/>
      <c r="N270" s="18"/>
      <c r="O270" s="18"/>
      <c r="P270" s="18"/>
      <c r="Q270" s="18"/>
      <c r="R270" s="18"/>
      <c r="S270" s="18"/>
      <c r="T270" s="18"/>
      <c r="U270" s="18"/>
      <c r="V270" s="18"/>
      <c r="W270" s="18"/>
      <c r="X270" s="18"/>
      <c r="Y270" s="18"/>
      <c r="Z270" s="22"/>
      <c r="AA270" s="22"/>
      <c r="AB270" s="22"/>
      <c r="AC270" s="22"/>
      <c r="AD270" s="22"/>
      <c r="AE270" s="22"/>
      <c r="AF270" s="22"/>
      <c r="AG270" s="22"/>
      <c r="AH270" s="22"/>
      <c r="AI270" s="22"/>
      <c r="AJ270" s="22"/>
      <c r="AK270" s="22"/>
      <c r="AL270" s="22"/>
      <c r="AM270" s="22"/>
      <c r="AN270" s="22"/>
      <c r="AO270" s="22"/>
      <c r="AP270" s="22"/>
    </row>
    <row r="271" spans="1:42" ht="12" customHeight="1">
      <c r="A271" s="22"/>
      <c r="B271" s="18"/>
      <c r="C271" s="18"/>
      <c r="D271" s="127"/>
      <c r="E271" s="66"/>
      <c r="F271" s="18"/>
      <c r="G271" s="18"/>
      <c r="H271" s="18"/>
      <c r="I271" s="18"/>
      <c r="J271" s="18"/>
      <c r="K271" s="148"/>
      <c r="L271" s="18"/>
      <c r="M271" s="18"/>
      <c r="N271" s="18"/>
      <c r="O271" s="18"/>
      <c r="P271" s="18"/>
      <c r="Q271" s="18"/>
      <c r="R271" s="18"/>
      <c r="S271" s="18"/>
      <c r="T271" s="18"/>
      <c r="U271" s="18"/>
      <c r="V271" s="18"/>
      <c r="W271" s="18"/>
      <c r="X271" s="18"/>
      <c r="Y271" s="18"/>
      <c r="Z271" s="22"/>
      <c r="AA271" s="22"/>
      <c r="AB271" s="22"/>
      <c r="AC271" s="22"/>
      <c r="AD271" s="22"/>
      <c r="AE271" s="22"/>
      <c r="AF271" s="22"/>
      <c r="AG271" s="22"/>
      <c r="AH271" s="22"/>
      <c r="AI271" s="22"/>
      <c r="AJ271" s="22"/>
      <c r="AK271" s="22"/>
      <c r="AL271" s="22"/>
      <c r="AM271" s="22"/>
      <c r="AN271" s="22"/>
      <c r="AO271" s="22"/>
      <c r="AP271" s="22"/>
    </row>
    <row r="272" spans="1:42" ht="12.75" customHeight="1">
      <c r="A272" s="111"/>
      <c r="B272" s="112"/>
      <c r="C272" s="111"/>
      <c r="D272" s="135"/>
      <c r="E272" s="113"/>
      <c r="F272" s="18"/>
      <c r="G272" s="18"/>
      <c r="H272" s="18"/>
      <c r="I272" s="18"/>
      <c r="J272" s="18"/>
      <c r="K272" s="148"/>
      <c r="L272" s="18"/>
      <c r="M272" s="18"/>
      <c r="N272" s="18"/>
      <c r="O272" s="18"/>
      <c r="P272" s="18"/>
      <c r="Q272" s="18"/>
      <c r="R272" s="18"/>
      <c r="S272" s="18"/>
      <c r="T272" s="18"/>
      <c r="U272" s="18"/>
      <c r="V272" s="18"/>
      <c r="W272" s="18"/>
      <c r="X272" s="18"/>
      <c r="Y272" s="18"/>
      <c r="Z272" s="22"/>
      <c r="AA272" s="22"/>
      <c r="AB272" s="22"/>
      <c r="AC272" s="22"/>
      <c r="AD272" s="22"/>
      <c r="AE272" s="22"/>
      <c r="AF272" s="22"/>
      <c r="AG272" s="22"/>
      <c r="AH272" s="22"/>
      <c r="AI272" s="22"/>
      <c r="AJ272" s="22"/>
      <c r="AK272" s="22"/>
      <c r="AL272" s="22"/>
      <c r="AM272" s="22"/>
      <c r="AN272" s="22"/>
      <c r="AO272" s="22"/>
      <c r="AP272" s="22"/>
    </row>
    <row r="273" spans="1:42" ht="12" customHeight="1">
      <c r="A273" s="109"/>
      <c r="B273" s="109"/>
      <c r="C273" s="109"/>
      <c r="D273" s="136"/>
      <c r="E273" s="109"/>
      <c r="F273" s="92"/>
      <c r="G273" s="18"/>
      <c r="H273" s="18"/>
      <c r="I273" s="18"/>
      <c r="J273" s="18"/>
      <c r="K273" s="148"/>
      <c r="L273" s="18"/>
      <c r="M273" s="18"/>
      <c r="N273" s="18"/>
      <c r="O273" s="18"/>
      <c r="P273" s="18"/>
      <c r="Q273" s="18"/>
      <c r="R273" s="18"/>
      <c r="S273" s="18"/>
      <c r="T273" s="18"/>
      <c r="U273" s="18"/>
      <c r="V273" s="18"/>
      <c r="W273" s="18"/>
      <c r="X273" s="18"/>
      <c r="Y273" s="18"/>
      <c r="Z273" s="22"/>
      <c r="AA273" s="22"/>
      <c r="AB273" s="22"/>
      <c r="AC273" s="22"/>
      <c r="AD273" s="22"/>
      <c r="AE273" s="22"/>
      <c r="AF273" s="22"/>
      <c r="AG273" s="22"/>
      <c r="AH273" s="22"/>
      <c r="AI273" s="22"/>
      <c r="AJ273" s="22"/>
      <c r="AK273" s="22"/>
      <c r="AL273" s="22"/>
      <c r="AM273" s="22"/>
      <c r="AN273" s="22"/>
      <c r="AO273" s="22"/>
      <c r="AP273" s="22"/>
    </row>
    <row r="274" spans="1:42" ht="12" customHeight="1">
      <c r="A274" s="22"/>
      <c r="B274" s="18"/>
      <c r="C274" s="18"/>
      <c r="D274" s="127"/>
      <c r="E274" s="66"/>
      <c r="F274" s="18"/>
      <c r="G274" s="18"/>
      <c r="H274" s="18"/>
      <c r="I274" s="18"/>
      <c r="J274" s="18"/>
      <c r="K274" s="148"/>
      <c r="L274" s="18"/>
      <c r="M274" s="18"/>
      <c r="N274" s="18"/>
      <c r="O274" s="18"/>
      <c r="P274" s="18"/>
      <c r="Q274" s="18"/>
      <c r="R274" s="18"/>
      <c r="S274" s="18"/>
      <c r="T274" s="18"/>
      <c r="U274" s="18"/>
      <c r="V274" s="18"/>
      <c r="W274" s="18"/>
      <c r="X274" s="18"/>
      <c r="Y274" s="18"/>
      <c r="Z274" s="22"/>
      <c r="AA274" s="22"/>
      <c r="AB274" s="22"/>
      <c r="AC274" s="22"/>
      <c r="AD274" s="22"/>
      <c r="AE274" s="22"/>
      <c r="AF274" s="22"/>
      <c r="AG274" s="22"/>
      <c r="AH274" s="22"/>
      <c r="AI274" s="22"/>
      <c r="AJ274" s="22"/>
      <c r="AK274" s="22"/>
      <c r="AL274" s="22"/>
      <c r="AM274" s="22"/>
      <c r="AN274" s="22"/>
      <c r="AO274" s="22"/>
      <c r="AP274" s="22"/>
    </row>
    <row r="275" spans="1:42" ht="12" customHeight="1">
      <c r="A275" s="22"/>
      <c r="B275" s="18"/>
      <c r="C275" s="18"/>
      <c r="D275" s="127"/>
      <c r="E275" s="100"/>
      <c r="F275" s="18"/>
      <c r="G275" s="18"/>
      <c r="H275" s="18"/>
      <c r="I275" s="18"/>
      <c r="J275" s="18"/>
      <c r="K275" s="148"/>
      <c r="L275" s="18"/>
      <c r="M275" s="18"/>
      <c r="N275" s="18"/>
      <c r="O275" s="18"/>
      <c r="P275" s="18"/>
      <c r="Q275" s="18"/>
      <c r="R275" s="18"/>
      <c r="S275" s="18"/>
      <c r="T275" s="18"/>
      <c r="U275" s="18"/>
      <c r="V275" s="18"/>
      <c r="W275" s="18"/>
      <c r="X275" s="18"/>
      <c r="Y275" s="18"/>
      <c r="Z275" s="22"/>
      <c r="AA275" s="22"/>
      <c r="AB275" s="22"/>
      <c r="AC275" s="22"/>
      <c r="AD275" s="22"/>
      <c r="AE275" s="22"/>
      <c r="AF275" s="22"/>
      <c r="AG275" s="22"/>
      <c r="AH275" s="22"/>
      <c r="AI275" s="22"/>
      <c r="AJ275" s="22"/>
      <c r="AK275" s="22"/>
      <c r="AL275" s="22"/>
      <c r="AM275" s="22"/>
      <c r="AN275" s="22"/>
      <c r="AO275" s="22"/>
      <c r="AP275" s="22"/>
    </row>
    <row r="276" spans="1:42" ht="29.25" customHeight="1">
      <c r="A276" s="94" t="s">
        <v>100</v>
      </c>
      <c r="B276" s="95" t="s">
        <v>86</v>
      </c>
      <c r="C276" s="96" t="s">
        <v>159</v>
      </c>
      <c r="D276" s="128" t="s">
        <v>106</v>
      </c>
      <c r="E276" s="114"/>
      <c r="F276" s="22"/>
      <c r="G276" s="22"/>
      <c r="H276" s="22"/>
      <c r="I276" s="22"/>
      <c r="J276" s="22"/>
      <c r="K276" s="148"/>
      <c r="L276" s="18"/>
      <c r="M276" s="18"/>
      <c r="N276" s="18"/>
      <c r="O276" s="18"/>
      <c r="P276" s="18"/>
      <c r="Q276" s="18"/>
      <c r="R276" s="18"/>
      <c r="S276" s="18"/>
      <c r="T276" s="18"/>
      <c r="U276" s="18"/>
      <c r="V276" s="18"/>
      <c r="W276" s="18"/>
      <c r="X276" s="18"/>
      <c r="Y276" s="18"/>
      <c r="Z276" s="22"/>
      <c r="AA276" s="22"/>
      <c r="AB276" s="22"/>
      <c r="AC276" s="22"/>
      <c r="AD276" s="22"/>
      <c r="AE276" s="22"/>
      <c r="AF276" s="22"/>
      <c r="AG276" s="22"/>
      <c r="AH276" s="22"/>
      <c r="AI276" s="22"/>
      <c r="AJ276" s="22"/>
      <c r="AK276" s="22"/>
      <c r="AL276" s="22"/>
      <c r="AM276" s="22"/>
      <c r="AN276" s="22"/>
      <c r="AO276" s="22"/>
      <c r="AP276" s="22"/>
    </row>
    <row r="277" spans="1:42" ht="12" customHeight="1">
      <c r="A277" s="98">
        <f t="array" ref="A277">IFERROR(INDEX('03.Muestra'!$B$8:$B$17,SMALL(IF("Página Web"='03.Muestra'!$D$8:$D$17,ROW('03.Muestra'!$B$8:$B$17)-MIN(ROW('03.Muestra'!$D$8:$D$17))+1,""),ROW()-276)),"")</f>
        <v>1</v>
      </c>
      <c r="B277" s="129" t="str">
        <f t="array" ref="B277">IFERROR(INDEX('03.Muestra'!$C$8:$C$17,SMALL(IF("Página Web"='03.Muestra'!$D$8:$D$17,ROW('03.Muestra'!$C$8:$C$17)-MIN(ROW('03.Muestra'!$D$8:$D$17))+1,""),ROW()-276)),"")</f>
        <v>Home</v>
      </c>
      <c r="C277" s="130" t="str">
        <f t="array" ref="C277">IFERROR(INDEX('03.Muestra'!$F$8:$F$17,SMALL(IF("Página Web"='03.Muestra'!$D$8:$D$17,ROW('03.Muestra'!$F$8:$F$17)-MIN(ROW('03.Muestra'!$D$8:$D$17))+1,""),ROW()-276)),"")</f>
        <v>https://pigmentoayd.com/</v>
      </c>
      <c r="D277" s="103" t="s">
        <v>87</v>
      </c>
      <c r="E277" s="66" t="str">
        <f t="shared" ref="E277:E286" si="34">IF(D277&lt;&gt;"",IF(AND(B277&lt;&gt;"",C277&lt;&gt;""),"","ERR"),"")</f>
        <v/>
      </c>
      <c r="F277" s="104" t="s">
        <v>89</v>
      </c>
      <c r="G277" s="89" t="s">
        <v>98</v>
      </c>
      <c r="H277" s="84" t="s">
        <v>93</v>
      </c>
      <c r="I277" s="105" t="s">
        <v>91</v>
      </c>
      <c r="J277" s="106" t="s">
        <v>87</v>
      </c>
      <c r="K277" s="131" t="s">
        <v>97</v>
      </c>
      <c r="L277" s="18"/>
      <c r="M277" s="18"/>
      <c r="N277" s="18"/>
      <c r="O277" s="18"/>
      <c r="P277" s="18"/>
      <c r="Q277" s="18"/>
      <c r="R277" s="18"/>
      <c r="S277" s="18"/>
      <c r="T277" s="18"/>
      <c r="U277" s="18"/>
      <c r="V277" s="18"/>
      <c r="W277" s="18"/>
      <c r="X277" s="18"/>
      <c r="Y277" s="18"/>
      <c r="Z277" s="22"/>
      <c r="AA277" s="22"/>
      <c r="AB277" s="22"/>
      <c r="AC277" s="22"/>
      <c r="AD277" s="22"/>
      <c r="AE277" s="22"/>
      <c r="AF277" s="22"/>
      <c r="AG277" s="22"/>
      <c r="AH277" s="22"/>
      <c r="AI277" s="22"/>
      <c r="AJ277" s="22"/>
      <c r="AK277" s="22"/>
      <c r="AL277" s="22"/>
      <c r="AM277" s="22"/>
      <c r="AN277" s="22"/>
      <c r="AO277" s="22"/>
      <c r="AP277" s="22"/>
    </row>
    <row r="278" spans="1:42" ht="12" customHeight="1">
      <c r="A278" s="98">
        <f t="array" ref="A278">IFERROR(INDEX('03.Muestra'!$B$8:$B$17,SMALL(IF("Página Web"='03.Muestra'!$D$8:$D$17,ROW('03.Muestra'!$B$8:$B$17)-MIN(ROW('03.Muestra'!$D$8:$D$17))+1,""),ROW()-276)),"")</f>
        <v>2</v>
      </c>
      <c r="B278" s="129" t="str">
        <f t="array" ref="B278">IFERROR(INDEX('03.Muestra'!$C$8:$C$17,SMALL(IF("Página Web"='03.Muestra'!$D$8:$D$17,ROW('03.Muestra'!$C$8:$C$17)-MIN(ROW('03.Muestra'!$D$8:$D$17))+1,""),ROW()-276)),"")</f>
        <v>Contacto</v>
      </c>
      <c r="C278" s="130" t="str">
        <f t="array" ref="C278">IFERROR(INDEX('03.Muestra'!$F$8:$F$17,SMALL(IF("Página Web"='03.Muestra'!$D$8:$D$17,ROW('03.Muestra'!$F$8:$F$17)-MIN(ROW('03.Muestra'!$D$8:$D$17))+1,""),ROW()-276)),"")</f>
        <v>https://pigmentoayd.com/contacto</v>
      </c>
      <c r="D278" s="103" t="s">
        <v>87</v>
      </c>
      <c r="E278" s="66" t="str">
        <f t="shared" si="34"/>
        <v/>
      </c>
      <c r="F278" s="107">
        <f ca="1">COUNTIF($D277:INDIRECT("$D" &amp;  SUM(ROW()-1,'03.Muestra'!$D$20)-1),F277)</f>
        <v>0</v>
      </c>
      <c r="G278" s="107">
        <f ca="1">COUNTIF($D277:INDIRECT("$D" &amp;  SUM(ROW()-1,'03.Muestra'!$D$20)-1),G277)</f>
        <v>0</v>
      </c>
      <c r="H278" s="107">
        <f ca="1">COUNTIF($D277:INDIRECT("$D" &amp;  SUM(ROW()-1,'03.Muestra'!$D$20)-1),H277)</f>
        <v>0</v>
      </c>
      <c r="I278" s="107">
        <f ca="1">COUNTIF($D277:INDIRECT("$D" &amp;  SUM(ROW()-1,'03.Muestra'!$D$20)-1),I277)</f>
        <v>0</v>
      </c>
      <c r="J278" s="107">
        <f ca="1">COUNTIF($D277:INDIRECT("$D" &amp;  SUM(ROW()-1,'03.Muestra'!$D$20)-1),J277)</f>
        <v>3</v>
      </c>
      <c r="K278" s="132">
        <f ca="1">IF(COUNTIF('03.Muestra'!$D$8:$D$17,"Página Web")=0,0,COUNTBLANK($D277:INDIRECT("$D" &amp;  SUM(ROW()-1,COUNTIF('03.Muestra'!$D$8:$D$17,"Página Web"))-1)))</f>
        <v>0</v>
      </c>
      <c r="L278" s="18"/>
      <c r="M278" s="18"/>
      <c r="N278" s="18"/>
      <c r="O278" s="18"/>
      <c r="P278" s="18"/>
      <c r="Q278" s="18"/>
      <c r="R278" s="18"/>
      <c r="S278" s="18"/>
      <c r="T278" s="18"/>
      <c r="U278" s="18"/>
      <c r="V278" s="18"/>
      <c r="W278" s="18"/>
      <c r="X278" s="18"/>
      <c r="Y278" s="18"/>
      <c r="Z278" s="22"/>
      <c r="AA278" s="22"/>
      <c r="AB278" s="22"/>
      <c r="AC278" s="22"/>
      <c r="AD278" s="22"/>
      <c r="AE278" s="22"/>
      <c r="AF278" s="22"/>
      <c r="AG278" s="22"/>
      <c r="AH278" s="22"/>
      <c r="AI278" s="22"/>
      <c r="AJ278" s="22"/>
      <c r="AK278" s="22"/>
      <c r="AL278" s="22"/>
      <c r="AM278" s="22"/>
      <c r="AN278" s="22"/>
      <c r="AO278" s="22"/>
      <c r="AP278" s="22"/>
    </row>
    <row r="279" spans="1:42" ht="12" customHeight="1">
      <c r="A279" s="98">
        <f t="array" ref="A279">IFERROR(INDEX('03.Muestra'!$B$8:$B$17,SMALL(IF("Página Web"='03.Muestra'!$D$8:$D$17,ROW('03.Muestra'!$B$8:$B$17)-MIN(ROW('03.Muestra'!$D$8:$D$17))+1,""),ROW()-276)),"")</f>
        <v>3</v>
      </c>
      <c r="B279" s="129" t="str">
        <f t="array" ref="B279">IFERROR(INDEX('03.Muestra'!$C$8:$C$17,SMALL(IF("Página Web"='03.Muestra'!$D$8:$D$17,ROW('03.Muestra'!$C$8:$C$17)-MIN(ROW('03.Muestra'!$D$8:$D$17))+1,""),ROW()-276)),"")</f>
        <v>Servicios</v>
      </c>
      <c r="C279" s="130" t="str">
        <f t="array" ref="C279">IFERROR(INDEX('03.Muestra'!$F$8:$F$17,SMALL(IF("Página Web"='03.Muestra'!$D$8:$D$17,ROW('03.Muestra'!$F$8:$F$17)-MIN(ROW('03.Muestra'!$D$8:$D$17))+1,""),ROW()-276)),"")</f>
        <v>https://pigmentoayd.com/servicios</v>
      </c>
      <c r="D279" s="103" t="s">
        <v>87</v>
      </c>
      <c r="E279" s="66" t="str">
        <f t="shared" si="34"/>
        <v/>
      </c>
      <c r="F279" s="22"/>
      <c r="G279" s="18"/>
      <c r="H279" s="18"/>
      <c r="I279" s="18"/>
      <c r="J279" s="18"/>
      <c r="K279" s="148"/>
      <c r="L279" s="18"/>
      <c r="M279" s="18"/>
      <c r="N279" s="18"/>
      <c r="O279" s="18"/>
      <c r="P279" s="18"/>
      <c r="Q279" s="18"/>
      <c r="R279" s="18"/>
      <c r="S279" s="18"/>
      <c r="T279" s="18"/>
      <c r="U279" s="18"/>
      <c r="V279" s="18"/>
      <c r="W279" s="18"/>
      <c r="X279" s="18"/>
      <c r="Y279" s="18"/>
      <c r="Z279" s="22"/>
      <c r="AA279" s="22"/>
      <c r="AB279" s="22"/>
      <c r="AC279" s="22"/>
      <c r="AD279" s="22"/>
      <c r="AE279" s="22"/>
      <c r="AF279" s="22"/>
      <c r="AG279" s="22"/>
      <c r="AH279" s="22"/>
      <c r="AI279" s="22"/>
      <c r="AJ279" s="22"/>
      <c r="AK279" s="22"/>
      <c r="AL279" s="22"/>
      <c r="AM279" s="22"/>
      <c r="AN279" s="22"/>
      <c r="AO279" s="22"/>
      <c r="AP279" s="22"/>
    </row>
    <row r="280" spans="1:42" ht="12" customHeight="1">
      <c r="A280" s="98" t="str">
        <f t="array" ref="A280">IFERROR(INDEX('03.Muestra'!$B$8:$B$17,SMALL(IF("Página Web"='03.Muestra'!$D$8:$D$17,ROW('03.Muestra'!$B$8:$B$17)-MIN(ROW('03.Muestra'!$D$8:$D$17))+1,""),ROW()-276)),"")</f>
        <v/>
      </c>
      <c r="B280" s="129" t="str">
        <f t="array" ref="B280">IFERROR(INDEX('03.Muestra'!$C$8:$C$17,SMALL(IF("Página Web"='03.Muestra'!$D$8:$D$17,ROW('03.Muestra'!$C$8:$C$17)-MIN(ROW('03.Muestra'!$D$8:$D$17))+1,""),ROW()-276)),"")</f>
        <v/>
      </c>
      <c r="C280" s="129" t="str">
        <f t="array" ref="C280">IFERROR(INDEX('03.Muestra'!$F$8:$F$17,SMALL(IF("Página Web"='03.Muestra'!$D$8:$D$17,ROW('03.Muestra'!$F$8:$F$17)-MIN(ROW('03.Muestra'!$D$8:$D$17))+1,""),ROW()-276)),"")</f>
        <v/>
      </c>
      <c r="D280" s="103" t="str">
        <f t="shared" ref="D280:D286" si="35">IF(C280="","",$D$18)</f>
        <v/>
      </c>
      <c r="E280" s="66" t="str">
        <f t="shared" si="34"/>
        <v/>
      </c>
      <c r="F280" s="22"/>
      <c r="G280" s="18"/>
      <c r="H280" s="18"/>
      <c r="I280" s="18"/>
      <c r="J280" s="18"/>
      <c r="K280" s="148"/>
      <c r="L280" s="18"/>
      <c r="M280" s="18"/>
      <c r="N280" s="18"/>
      <c r="O280" s="18"/>
      <c r="P280" s="18"/>
      <c r="Q280" s="18"/>
      <c r="R280" s="18"/>
      <c r="S280" s="18"/>
      <c r="T280" s="18"/>
      <c r="U280" s="18"/>
      <c r="V280" s="18"/>
      <c r="W280" s="18"/>
      <c r="X280" s="18"/>
      <c r="Y280" s="18"/>
      <c r="Z280" s="22"/>
      <c r="AA280" s="22"/>
      <c r="AB280" s="22"/>
      <c r="AC280" s="22"/>
      <c r="AD280" s="22"/>
      <c r="AE280" s="22"/>
      <c r="AF280" s="22"/>
      <c r="AG280" s="22"/>
      <c r="AH280" s="22"/>
      <c r="AI280" s="22"/>
      <c r="AJ280" s="22"/>
      <c r="AK280" s="22"/>
      <c r="AL280" s="22"/>
      <c r="AM280" s="22"/>
      <c r="AN280" s="22"/>
      <c r="AO280" s="22"/>
      <c r="AP280" s="22"/>
    </row>
    <row r="281" spans="1:42" ht="12" customHeight="1">
      <c r="A281" s="98" t="str">
        <f t="array" ref="A281">IFERROR(INDEX('03.Muestra'!$B$8:$B$17,SMALL(IF("Página Web"='03.Muestra'!$D$8:$D$17,ROW('03.Muestra'!$B$8:$B$17)-MIN(ROW('03.Muestra'!$D$8:$D$17))+1,""),ROW()-276)),"")</f>
        <v/>
      </c>
      <c r="B281" s="129" t="str">
        <f t="array" ref="B281">IFERROR(INDEX('03.Muestra'!$C$8:$C$17,SMALL(IF("Página Web"='03.Muestra'!$D$8:$D$17,ROW('03.Muestra'!$C$8:$C$17)-MIN(ROW('03.Muestra'!$D$8:$D$17))+1,""),ROW()-276)),"")</f>
        <v/>
      </c>
      <c r="C281" s="129" t="str">
        <f t="array" ref="C281">IFERROR(INDEX('03.Muestra'!$F$8:$F$17,SMALL(IF("Página Web"='03.Muestra'!$D$8:$D$17,ROW('03.Muestra'!$F$8:$F$17)-MIN(ROW('03.Muestra'!$D$8:$D$17))+1,""),ROW()-276)),"")</f>
        <v/>
      </c>
      <c r="D281" s="103" t="str">
        <f t="shared" si="35"/>
        <v/>
      </c>
      <c r="E281" s="66" t="str">
        <f t="shared" si="34"/>
        <v/>
      </c>
      <c r="F281" s="22"/>
      <c r="G281" s="18"/>
      <c r="H281" s="18"/>
      <c r="I281" s="18"/>
      <c r="J281" s="18"/>
      <c r="K281" s="148"/>
      <c r="L281" s="18"/>
      <c r="M281" s="18"/>
      <c r="N281" s="18"/>
      <c r="O281" s="18"/>
      <c r="P281" s="18"/>
      <c r="Q281" s="18"/>
      <c r="R281" s="18"/>
      <c r="S281" s="18"/>
      <c r="T281" s="18"/>
      <c r="U281" s="18"/>
      <c r="V281" s="18"/>
      <c r="W281" s="18"/>
      <c r="X281" s="18"/>
      <c r="Y281" s="18"/>
      <c r="Z281" s="22"/>
      <c r="AA281" s="22"/>
      <c r="AB281" s="22"/>
      <c r="AC281" s="22"/>
      <c r="AD281" s="22"/>
      <c r="AE281" s="22"/>
      <c r="AF281" s="22"/>
      <c r="AG281" s="22"/>
      <c r="AH281" s="22"/>
      <c r="AI281" s="22"/>
      <c r="AJ281" s="22"/>
      <c r="AK281" s="22"/>
      <c r="AL281" s="22"/>
      <c r="AM281" s="22"/>
      <c r="AN281" s="22"/>
      <c r="AO281" s="22"/>
      <c r="AP281" s="22"/>
    </row>
    <row r="282" spans="1:42" ht="12" customHeight="1">
      <c r="A282" s="98" t="str">
        <f t="array" ref="A282">IFERROR(INDEX('03.Muestra'!$B$8:$B$17,SMALL(IF("Página Web"='03.Muestra'!$D$8:$D$17,ROW('03.Muestra'!$B$8:$B$17)-MIN(ROW('03.Muestra'!$D$8:$D$17))+1,""),ROW()-276)),"")</f>
        <v/>
      </c>
      <c r="B282" s="129" t="str">
        <f t="array" ref="B282">IFERROR(INDEX('03.Muestra'!$C$8:$C$17,SMALL(IF("Página Web"='03.Muestra'!$D$8:$D$17,ROW('03.Muestra'!$C$8:$C$17)-MIN(ROW('03.Muestra'!$D$8:$D$17))+1,""),ROW()-276)),"")</f>
        <v/>
      </c>
      <c r="C282" s="129" t="str">
        <f t="array" ref="C282">IFERROR(INDEX('03.Muestra'!$F$8:$F$17,SMALL(IF("Página Web"='03.Muestra'!$D$8:$D$17,ROW('03.Muestra'!$F$8:$F$17)-MIN(ROW('03.Muestra'!$D$8:$D$17))+1,""),ROW()-276)),"")</f>
        <v/>
      </c>
      <c r="D282" s="103" t="str">
        <f t="shared" si="35"/>
        <v/>
      </c>
      <c r="E282" s="66" t="str">
        <f t="shared" si="34"/>
        <v/>
      </c>
      <c r="F282" s="22"/>
      <c r="G282" s="18"/>
      <c r="H282" s="18"/>
      <c r="I282" s="18"/>
      <c r="J282" s="18"/>
      <c r="K282" s="148"/>
      <c r="L282" s="18"/>
      <c r="M282" s="18"/>
      <c r="N282" s="18"/>
      <c r="O282" s="18"/>
      <c r="P282" s="18"/>
      <c r="Q282" s="18"/>
      <c r="R282" s="18"/>
      <c r="S282" s="18"/>
      <c r="T282" s="18"/>
      <c r="U282" s="18"/>
      <c r="V282" s="18"/>
      <c r="W282" s="18"/>
      <c r="X282" s="18"/>
      <c r="Y282" s="18"/>
      <c r="Z282" s="22"/>
      <c r="AA282" s="22"/>
      <c r="AB282" s="22"/>
      <c r="AC282" s="22"/>
      <c r="AD282" s="22"/>
      <c r="AE282" s="22"/>
      <c r="AF282" s="22"/>
      <c r="AG282" s="22"/>
      <c r="AH282" s="22"/>
      <c r="AI282" s="22"/>
      <c r="AJ282" s="22"/>
      <c r="AK282" s="22"/>
      <c r="AL282" s="22"/>
      <c r="AM282" s="22"/>
      <c r="AN282" s="22"/>
      <c r="AO282" s="22"/>
      <c r="AP282" s="22"/>
    </row>
    <row r="283" spans="1:42" ht="12" customHeight="1">
      <c r="A283" s="98" t="str">
        <f t="array" ref="A283">IFERROR(INDEX('03.Muestra'!$B$8:$B$17,SMALL(IF("Página Web"='03.Muestra'!$D$8:$D$17,ROW('03.Muestra'!$B$8:$B$17)-MIN(ROW('03.Muestra'!$D$8:$D$17))+1,""),ROW()-276)),"")</f>
        <v/>
      </c>
      <c r="B283" s="129" t="str">
        <f t="array" ref="B283">IFERROR(INDEX('03.Muestra'!$C$8:$C$17,SMALL(IF("Página Web"='03.Muestra'!$D$8:$D$17,ROW('03.Muestra'!$C$8:$C$17)-MIN(ROW('03.Muestra'!$D$8:$D$17))+1,""),ROW()-276)),"")</f>
        <v/>
      </c>
      <c r="C283" s="129" t="str">
        <f t="array" ref="C283">IFERROR(INDEX('03.Muestra'!$F$8:$F$17,SMALL(IF("Página Web"='03.Muestra'!$D$8:$D$17,ROW('03.Muestra'!$F$8:$F$17)-MIN(ROW('03.Muestra'!$D$8:$D$17))+1,""),ROW()-276)),"")</f>
        <v/>
      </c>
      <c r="D283" s="103" t="str">
        <f t="shared" si="35"/>
        <v/>
      </c>
      <c r="E283" s="66" t="str">
        <f t="shared" si="34"/>
        <v/>
      </c>
      <c r="F283" s="18"/>
      <c r="G283" s="18"/>
      <c r="H283" s="18"/>
      <c r="I283" s="18"/>
      <c r="J283" s="18"/>
      <c r="K283" s="148"/>
      <c r="L283" s="18"/>
      <c r="M283" s="18"/>
      <c r="N283" s="18"/>
      <c r="O283" s="18"/>
      <c r="P283" s="18"/>
      <c r="Q283" s="18"/>
      <c r="R283" s="18"/>
      <c r="S283" s="18"/>
      <c r="T283" s="18"/>
      <c r="U283" s="18"/>
      <c r="V283" s="18"/>
      <c r="W283" s="18"/>
      <c r="X283" s="18"/>
      <c r="Y283" s="18"/>
      <c r="Z283" s="22"/>
      <c r="AA283" s="22"/>
      <c r="AB283" s="22"/>
      <c r="AC283" s="22"/>
      <c r="AD283" s="22"/>
      <c r="AE283" s="22"/>
      <c r="AF283" s="22"/>
      <c r="AG283" s="22"/>
      <c r="AH283" s="22"/>
      <c r="AI283" s="22"/>
      <c r="AJ283" s="22"/>
      <c r="AK283" s="22"/>
      <c r="AL283" s="22"/>
      <c r="AM283" s="22"/>
      <c r="AN283" s="22"/>
      <c r="AO283" s="22"/>
      <c r="AP283" s="22"/>
    </row>
    <row r="284" spans="1:42" ht="12" customHeight="1">
      <c r="A284" s="98" t="str">
        <f t="array" ref="A284">IFERROR(INDEX('03.Muestra'!$B$8:$B$17,SMALL(IF("Página Web"='03.Muestra'!$D$8:$D$17,ROW('03.Muestra'!$B$8:$B$17)-MIN(ROW('03.Muestra'!$D$8:$D$17))+1,""),ROW()-276)),"")</f>
        <v/>
      </c>
      <c r="B284" s="129" t="str">
        <f t="array" ref="B284">IFERROR(INDEX('03.Muestra'!$C$8:$C$17,SMALL(IF("Página Web"='03.Muestra'!$D$8:$D$17,ROW('03.Muestra'!$C$8:$C$17)-MIN(ROW('03.Muestra'!$D$8:$D$17))+1,""),ROW()-276)),"")</f>
        <v/>
      </c>
      <c r="C284" s="129" t="str">
        <f t="array" ref="C284">IFERROR(INDEX('03.Muestra'!$F$8:$F$17,SMALL(IF("Página Web"='03.Muestra'!$D$8:$D$17,ROW('03.Muestra'!$F$8:$F$17)-MIN(ROW('03.Muestra'!$D$8:$D$17))+1,""),ROW()-276)),"")</f>
        <v/>
      </c>
      <c r="D284" s="103" t="str">
        <f t="shared" si="35"/>
        <v/>
      </c>
      <c r="E284" s="66" t="str">
        <f t="shared" si="34"/>
        <v/>
      </c>
      <c r="F284" s="18"/>
      <c r="G284" s="18"/>
      <c r="H284" s="18"/>
      <c r="I284" s="18"/>
      <c r="J284" s="18"/>
      <c r="K284" s="148"/>
      <c r="L284" s="18"/>
      <c r="M284" s="18"/>
      <c r="N284" s="18"/>
      <c r="O284" s="18"/>
      <c r="P284" s="18"/>
      <c r="Q284" s="18"/>
      <c r="R284" s="18"/>
      <c r="S284" s="18"/>
      <c r="T284" s="18"/>
      <c r="U284" s="18"/>
      <c r="V284" s="18"/>
      <c r="W284" s="18"/>
      <c r="X284" s="18"/>
      <c r="Y284" s="18"/>
      <c r="Z284" s="22"/>
      <c r="AA284" s="22"/>
      <c r="AB284" s="22"/>
      <c r="AC284" s="22"/>
      <c r="AD284" s="22"/>
      <c r="AE284" s="22"/>
      <c r="AF284" s="22"/>
      <c r="AG284" s="22"/>
      <c r="AH284" s="22"/>
      <c r="AI284" s="22"/>
      <c r="AJ284" s="22"/>
      <c r="AK284" s="22"/>
      <c r="AL284" s="22"/>
      <c r="AM284" s="22"/>
      <c r="AN284" s="22"/>
      <c r="AO284" s="22"/>
      <c r="AP284" s="22"/>
    </row>
    <row r="285" spans="1:42" ht="12" customHeight="1">
      <c r="A285" s="98" t="str">
        <f t="array" ref="A285">IFERROR(INDEX('03.Muestra'!$B$8:$B$17,SMALL(IF("Página Web"='03.Muestra'!$D$8:$D$17,ROW('03.Muestra'!$B$8:$B$17)-MIN(ROW('03.Muestra'!$D$8:$D$17))+1,""),ROW()-276)),"")</f>
        <v/>
      </c>
      <c r="B285" s="129" t="str">
        <f t="array" ref="B285">IFERROR(INDEX('03.Muestra'!$C$8:$C$17,SMALL(IF("Página Web"='03.Muestra'!$D$8:$D$17,ROW('03.Muestra'!$C$8:$C$17)-MIN(ROW('03.Muestra'!$D$8:$D$17))+1,""),ROW()-276)),"")</f>
        <v/>
      </c>
      <c r="C285" s="129" t="str">
        <f t="array" ref="C285">IFERROR(INDEX('03.Muestra'!$F$8:$F$17,SMALL(IF("Página Web"='03.Muestra'!$D$8:$D$17,ROW('03.Muestra'!$F$8:$F$17)-MIN(ROW('03.Muestra'!$D$8:$D$17))+1,""),ROW()-276)),"")</f>
        <v/>
      </c>
      <c r="D285" s="103" t="str">
        <f t="shared" si="35"/>
        <v/>
      </c>
      <c r="E285" s="66" t="str">
        <f t="shared" si="34"/>
        <v/>
      </c>
      <c r="F285" s="18"/>
      <c r="G285" s="18"/>
      <c r="H285" s="18"/>
      <c r="I285" s="18"/>
      <c r="J285" s="18"/>
      <c r="K285" s="148"/>
      <c r="L285" s="18"/>
      <c r="M285" s="18"/>
      <c r="N285" s="18"/>
      <c r="O285" s="18"/>
      <c r="P285" s="18"/>
      <c r="Q285" s="18"/>
      <c r="R285" s="18"/>
      <c r="S285" s="18"/>
      <c r="T285" s="18"/>
      <c r="U285" s="18"/>
      <c r="V285" s="18"/>
      <c r="W285" s="18"/>
      <c r="X285" s="18"/>
      <c r="Y285" s="18"/>
      <c r="Z285" s="22"/>
      <c r="AA285" s="22"/>
      <c r="AB285" s="22"/>
      <c r="AC285" s="22"/>
      <c r="AD285" s="22"/>
      <c r="AE285" s="22"/>
      <c r="AF285" s="22"/>
      <c r="AG285" s="22"/>
      <c r="AH285" s="22"/>
      <c r="AI285" s="22"/>
      <c r="AJ285" s="22"/>
      <c r="AK285" s="22"/>
      <c r="AL285" s="22"/>
      <c r="AM285" s="22"/>
      <c r="AN285" s="22"/>
      <c r="AO285" s="22"/>
      <c r="AP285" s="22"/>
    </row>
    <row r="286" spans="1:42" ht="12" customHeight="1">
      <c r="A286" s="98" t="str">
        <f t="array" ref="A286">IFERROR(INDEX('03.Muestra'!$B$8:$B$17,SMALL(IF("Página Web"='03.Muestra'!$D$8:$D$17,ROW('03.Muestra'!$B$8:$B$17)-MIN(ROW('03.Muestra'!$D$8:$D$17))+1,""),ROW()-276)),"")</f>
        <v/>
      </c>
      <c r="B286" s="129" t="str">
        <f t="array" ref="B286">IFERROR(INDEX('03.Muestra'!$C$8:$C$17,SMALL(IF("Página Web"='03.Muestra'!$D$8:$D$17,ROW('03.Muestra'!$C$8:$C$17)-MIN(ROW('03.Muestra'!$D$8:$D$17))+1,""),ROW()-276)),"")</f>
        <v/>
      </c>
      <c r="C286" s="129" t="str">
        <f t="array" ref="C286">IFERROR(INDEX('03.Muestra'!$F$8:$F$17,SMALL(IF("Página Web"='03.Muestra'!$D$8:$D$17,ROW('03.Muestra'!$F$8:$F$17)-MIN(ROW('03.Muestra'!$D$8:$D$17))+1,""),ROW()-276)),"")</f>
        <v/>
      </c>
      <c r="D286" s="103" t="str">
        <f t="shared" si="35"/>
        <v/>
      </c>
      <c r="E286" s="66" t="str">
        <f t="shared" si="34"/>
        <v/>
      </c>
      <c r="F286" s="18"/>
      <c r="G286" s="18"/>
      <c r="H286" s="18"/>
      <c r="I286" s="18"/>
      <c r="J286" s="18"/>
      <c r="K286" s="148"/>
      <c r="L286" s="18"/>
      <c r="M286" s="18"/>
      <c r="N286" s="18"/>
      <c r="O286" s="18"/>
      <c r="P286" s="18"/>
      <c r="Q286" s="18"/>
      <c r="R286" s="18"/>
      <c r="S286" s="18"/>
      <c r="T286" s="18"/>
      <c r="U286" s="18"/>
      <c r="V286" s="18"/>
      <c r="W286" s="18"/>
      <c r="X286" s="18"/>
      <c r="Y286" s="18"/>
      <c r="Z286" s="22"/>
      <c r="AA286" s="22"/>
      <c r="AB286" s="22"/>
      <c r="AC286" s="22"/>
      <c r="AD286" s="22"/>
      <c r="AE286" s="22"/>
      <c r="AF286" s="22"/>
      <c r="AG286" s="22"/>
      <c r="AH286" s="22"/>
      <c r="AI286" s="22"/>
      <c r="AJ286" s="22"/>
      <c r="AK286" s="22"/>
      <c r="AL286" s="22"/>
      <c r="AM286" s="22"/>
      <c r="AN286" s="22"/>
      <c r="AO286" s="22"/>
      <c r="AP286" s="22"/>
    </row>
    <row r="287" spans="1:42" ht="12" customHeight="1">
      <c r="A287" s="63"/>
      <c r="B287" s="133"/>
      <c r="C287" s="133"/>
      <c r="D287" s="134"/>
      <c r="E287" s="66"/>
      <c r="F287" s="18"/>
      <c r="G287" s="18"/>
      <c r="H287" s="18"/>
      <c r="I287" s="18"/>
      <c r="J287" s="18"/>
      <c r="K287" s="148"/>
      <c r="L287" s="18"/>
      <c r="M287" s="18"/>
      <c r="N287" s="18"/>
      <c r="O287" s="18"/>
      <c r="P287" s="18"/>
      <c r="Q287" s="18"/>
      <c r="R287" s="18"/>
      <c r="S287" s="18"/>
      <c r="T287" s="18"/>
      <c r="U287" s="18"/>
      <c r="V287" s="18"/>
      <c r="W287" s="18"/>
      <c r="X287" s="18"/>
      <c r="Y287" s="18"/>
      <c r="Z287" s="22"/>
      <c r="AA287" s="22"/>
      <c r="AB287" s="22"/>
      <c r="AC287" s="22"/>
      <c r="AD287" s="22"/>
      <c r="AE287" s="22"/>
      <c r="AF287" s="22"/>
      <c r="AG287" s="22"/>
      <c r="AH287" s="22"/>
      <c r="AI287" s="22"/>
      <c r="AJ287" s="22"/>
      <c r="AK287" s="22"/>
      <c r="AL287" s="22"/>
      <c r="AM287" s="22"/>
      <c r="AN287" s="22"/>
      <c r="AO287" s="22"/>
      <c r="AP287" s="22"/>
    </row>
    <row r="288" spans="1:42" ht="12" customHeight="1">
      <c r="A288" s="22"/>
      <c r="B288" s="18"/>
      <c r="C288" s="18"/>
      <c r="D288" s="127"/>
      <c r="E288" s="66"/>
      <c r="F288" s="18"/>
      <c r="G288" s="18"/>
      <c r="H288" s="18"/>
      <c r="I288" s="18"/>
      <c r="J288" s="18"/>
      <c r="K288" s="148"/>
      <c r="L288" s="18"/>
      <c r="M288" s="18"/>
      <c r="N288" s="18"/>
      <c r="O288" s="18"/>
      <c r="P288" s="18"/>
      <c r="Q288" s="18"/>
      <c r="R288" s="18"/>
      <c r="S288" s="18"/>
      <c r="T288" s="18"/>
      <c r="U288" s="18"/>
      <c r="V288" s="18"/>
      <c r="W288" s="18"/>
      <c r="X288" s="18"/>
      <c r="Y288" s="18"/>
      <c r="Z288" s="22"/>
      <c r="AA288" s="22"/>
      <c r="AB288" s="22"/>
      <c r="AC288" s="22"/>
      <c r="AD288" s="22"/>
      <c r="AE288" s="22"/>
      <c r="AF288" s="22"/>
      <c r="AG288" s="22"/>
      <c r="AH288" s="22"/>
      <c r="AI288" s="22"/>
      <c r="AJ288" s="22"/>
      <c r="AK288" s="22"/>
      <c r="AL288" s="22"/>
      <c r="AM288" s="22"/>
      <c r="AN288" s="22"/>
      <c r="AO288" s="22"/>
      <c r="AP288" s="22"/>
    </row>
    <row r="289" spans="1:42" ht="12.75" customHeight="1">
      <c r="A289" s="111"/>
      <c r="B289" s="112"/>
      <c r="C289" s="111"/>
      <c r="D289" s="135"/>
      <c r="E289" s="113"/>
      <c r="F289" s="18"/>
      <c r="G289" s="18"/>
      <c r="H289" s="18"/>
      <c r="I289" s="18"/>
      <c r="J289" s="18"/>
      <c r="K289" s="148"/>
      <c r="L289" s="18"/>
      <c r="M289" s="18"/>
      <c r="N289" s="18"/>
      <c r="O289" s="18"/>
      <c r="P289" s="18"/>
      <c r="Q289" s="18"/>
      <c r="R289" s="18"/>
      <c r="S289" s="18"/>
      <c r="T289" s="18"/>
      <c r="U289" s="18"/>
      <c r="V289" s="18"/>
      <c r="W289" s="18"/>
      <c r="X289" s="18"/>
      <c r="Y289" s="18"/>
      <c r="Z289" s="22"/>
      <c r="AA289" s="22"/>
      <c r="AB289" s="22"/>
      <c r="AC289" s="22"/>
      <c r="AD289" s="22"/>
      <c r="AE289" s="22"/>
      <c r="AF289" s="22"/>
      <c r="AG289" s="22"/>
      <c r="AH289" s="22"/>
      <c r="AI289" s="22"/>
      <c r="AJ289" s="22"/>
      <c r="AK289" s="22"/>
      <c r="AL289" s="22"/>
      <c r="AM289" s="22"/>
      <c r="AN289" s="22"/>
      <c r="AO289" s="22"/>
      <c r="AP289" s="22"/>
    </row>
    <row r="290" spans="1:42" ht="12" customHeight="1">
      <c r="A290" s="109"/>
      <c r="B290" s="109"/>
      <c r="C290" s="109"/>
      <c r="D290" s="136"/>
      <c r="E290" s="109"/>
      <c r="F290" s="92"/>
      <c r="G290" s="18"/>
      <c r="H290" s="18"/>
      <c r="I290" s="18"/>
      <c r="J290" s="18"/>
      <c r="K290" s="148"/>
      <c r="L290" s="18"/>
      <c r="M290" s="18"/>
      <c r="N290" s="18"/>
      <c r="O290" s="18"/>
      <c r="P290" s="18"/>
      <c r="Q290" s="18"/>
      <c r="R290" s="18"/>
      <c r="S290" s="18"/>
      <c r="T290" s="18"/>
      <c r="U290" s="18"/>
      <c r="V290" s="18"/>
      <c r="W290" s="18"/>
      <c r="X290" s="18"/>
      <c r="Y290" s="18"/>
      <c r="Z290" s="22"/>
      <c r="AA290" s="22"/>
      <c r="AB290" s="22"/>
      <c r="AC290" s="22"/>
      <c r="AD290" s="22"/>
      <c r="AE290" s="22"/>
      <c r="AF290" s="22"/>
      <c r="AG290" s="22"/>
      <c r="AH290" s="22"/>
      <c r="AI290" s="22"/>
      <c r="AJ290" s="22"/>
      <c r="AK290" s="22"/>
      <c r="AL290" s="22"/>
      <c r="AM290" s="22"/>
      <c r="AN290" s="22"/>
      <c r="AO290" s="22"/>
      <c r="AP290" s="22"/>
    </row>
    <row r="291" spans="1:42" ht="12" customHeight="1">
      <c r="A291" s="22"/>
      <c r="B291" s="18"/>
      <c r="C291" s="18"/>
      <c r="D291" s="127"/>
      <c r="E291" s="66"/>
      <c r="F291" s="18"/>
      <c r="G291" s="18"/>
      <c r="H291" s="18"/>
      <c r="I291" s="18"/>
      <c r="J291" s="18"/>
      <c r="K291" s="148"/>
      <c r="L291" s="18"/>
      <c r="M291" s="18"/>
      <c r="N291" s="18"/>
      <c r="O291" s="18"/>
      <c r="P291" s="18"/>
      <c r="Q291" s="18"/>
      <c r="R291" s="18"/>
      <c r="S291" s="18"/>
      <c r="T291" s="18"/>
      <c r="U291" s="18"/>
      <c r="V291" s="18"/>
      <c r="W291" s="18"/>
      <c r="X291" s="18"/>
      <c r="Y291" s="18"/>
      <c r="Z291" s="22"/>
      <c r="AA291" s="22"/>
      <c r="AB291" s="22"/>
      <c r="AC291" s="22"/>
      <c r="AD291" s="22"/>
      <c r="AE291" s="22"/>
      <c r="AF291" s="22"/>
      <c r="AG291" s="22"/>
      <c r="AH291" s="22"/>
      <c r="AI291" s="22"/>
      <c r="AJ291" s="22"/>
      <c r="AK291" s="22"/>
      <c r="AL291" s="22"/>
      <c r="AM291" s="22"/>
      <c r="AN291" s="22"/>
      <c r="AO291" s="22"/>
      <c r="AP291" s="22"/>
    </row>
    <row r="292" spans="1:42" ht="12" customHeight="1">
      <c r="A292" s="22"/>
      <c r="B292" s="18"/>
      <c r="C292" s="18"/>
      <c r="D292" s="127"/>
      <c r="E292" s="100"/>
      <c r="F292" s="18"/>
      <c r="G292" s="18"/>
      <c r="H292" s="18"/>
      <c r="I292" s="18"/>
      <c r="J292" s="18"/>
      <c r="K292" s="148"/>
      <c r="L292" s="18"/>
      <c r="M292" s="18"/>
      <c r="N292" s="18"/>
      <c r="O292" s="18"/>
      <c r="P292" s="18"/>
      <c r="Q292" s="18"/>
      <c r="R292" s="18"/>
      <c r="S292" s="18"/>
      <c r="T292" s="18"/>
      <c r="U292" s="18"/>
      <c r="V292" s="18"/>
      <c r="W292" s="18"/>
      <c r="X292" s="18"/>
      <c r="Y292" s="18"/>
      <c r="Z292" s="22"/>
      <c r="AA292" s="22"/>
      <c r="AB292" s="22"/>
      <c r="AC292" s="22"/>
      <c r="AD292" s="22"/>
      <c r="AE292" s="22"/>
      <c r="AF292" s="22"/>
      <c r="AG292" s="22"/>
      <c r="AH292" s="22"/>
      <c r="AI292" s="22"/>
      <c r="AJ292" s="22"/>
      <c r="AK292" s="22"/>
      <c r="AL292" s="22"/>
      <c r="AM292" s="22"/>
      <c r="AN292" s="22"/>
      <c r="AO292" s="22"/>
      <c r="AP292" s="22"/>
    </row>
    <row r="293" spans="1:42" ht="29.25" customHeight="1">
      <c r="A293" s="94" t="s">
        <v>100</v>
      </c>
      <c r="B293" s="95" t="s">
        <v>86</v>
      </c>
      <c r="C293" s="96" t="s">
        <v>160</v>
      </c>
      <c r="D293" s="128" t="s">
        <v>106</v>
      </c>
      <c r="E293" s="114"/>
      <c r="F293" s="22"/>
      <c r="G293" s="22"/>
      <c r="H293" s="22"/>
      <c r="I293" s="22"/>
      <c r="J293" s="22"/>
      <c r="K293" s="148"/>
      <c r="L293" s="18"/>
      <c r="M293" s="18"/>
      <c r="N293" s="18"/>
      <c r="O293" s="18"/>
      <c r="P293" s="18"/>
      <c r="Q293" s="18"/>
      <c r="R293" s="18"/>
      <c r="S293" s="18"/>
      <c r="T293" s="18"/>
      <c r="U293" s="18"/>
      <c r="V293" s="18"/>
      <c r="W293" s="18"/>
      <c r="X293" s="18"/>
      <c r="Y293" s="18"/>
      <c r="Z293" s="22"/>
      <c r="AA293" s="22"/>
      <c r="AB293" s="22"/>
      <c r="AC293" s="22"/>
      <c r="AD293" s="22"/>
      <c r="AE293" s="22"/>
      <c r="AF293" s="22"/>
      <c r="AG293" s="22"/>
      <c r="AH293" s="22"/>
      <c r="AI293" s="22"/>
      <c r="AJ293" s="22"/>
      <c r="AK293" s="22"/>
      <c r="AL293" s="22"/>
      <c r="AM293" s="22"/>
      <c r="AN293" s="22"/>
      <c r="AO293" s="22"/>
      <c r="AP293" s="22"/>
    </row>
    <row r="294" spans="1:42" ht="12" customHeight="1">
      <c r="A294" s="98">
        <f t="array" ref="A294">IFERROR(INDEX('03.Muestra'!$B$8:$B$17,SMALL(IF("Página Web"='03.Muestra'!$D$8:$D$17,ROW('03.Muestra'!$B$8:$B$17)-MIN(ROW('03.Muestra'!$D$8:$D$17))+1,""),ROW()-293)),"")</f>
        <v>1</v>
      </c>
      <c r="B294" s="129" t="str">
        <f t="array" ref="B294">IFERROR(INDEX('03.Muestra'!$C$8:$C$17,SMALL(IF("Página Web"='03.Muestra'!$D$8:$D$17,ROW('03.Muestra'!$C$8:$C$17)-MIN(ROW('03.Muestra'!$D$8:$D$17))+1,""),ROW()-293)),"")</f>
        <v>Home</v>
      </c>
      <c r="C294" s="130" t="str">
        <f t="array" ref="C294">IFERROR(INDEX('03.Muestra'!$F$8:$F$17,SMALL(IF("Página Web"='03.Muestra'!$D$8:$D$17,ROW('03.Muestra'!$F$8:$F$17)-MIN(ROW('03.Muestra'!$D$8:$D$17))+1,""),ROW()-293)),"")</f>
        <v>https://pigmentoayd.com/</v>
      </c>
      <c r="D294" s="103" t="s">
        <v>91</v>
      </c>
      <c r="E294" s="66" t="str">
        <f t="shared" ref="E294:E303" si="36">IF(D294&lt;&gt;"",IF(AND(B294&lt;&gt;"",C294&lt;&gt;""),"","ERR"),"")</f>
        <v/>
      </c>
      <c r="F294" s="104" t="s">
        <v>89</v>
      </c>
      <c r="G294" s="89" t="s">
        <v>98</v>
      </c>
      <c r="H294" s="84" t="s">
        <v>93</v>
      </c>
      <c r="I294" s="105" t="s">
        <v>91</v>
      </c>
      <c r="J294" s="106" t="s">
        <v>87</v>
      </c>
      <c r="K294" s="131" t="s">
        <v>97</v>
      </c>
      <c r="L294" s="18"/>
      <c r="M294" s="18"/>
      <c r="N294" s="18"/>
      <c r="O294" s="18"/>
      <c r="P294" s="18"/>
      <c r="Q294" s="18"/>
      <c r="R294" s="18"/>
      <c r="S294" s="18"/>
      <c r="T294" s="18"/>
      <c r="U294" s="18"/>
      <c r="V294" s="18"/>
      <c r="W294" s="18"/>
      <c r="X294" s="18"/>
      <c r="Y294" s="18"/>
      <c r="Z294" s="22"/>
      <c r="AA294" s="22"/>
      <c r="AB294" s="22"/>
      <c r="AC294" s="22"/>
      <c r="AD294" s="22"/>
      <c r="AE294" s="22"/>
      <c r="AF294" s="22"/>
      <c r="AG294" s="22"/>
      <c r="AH294" s="22"/>
      <c r="AI294" s="22"/>
      <c r="AJ294" s="22"/>
      <c r="AK294" s="22"/>
      <c r="AL294" s="22"/>
      <c r="AM294" s="22"/>
      <c r="AN294" s="22"/>
      <c r="AO294" s="22"/>
      <c r="AP294" s="22"/>
    </row>
    <row r="295" spans="1:42" ht="12" customHeight="1">
      <c r="A295" s="98">
        <f t="array" ref="A295">IFERROR(INDEX('03.Muestra'!$B$8:$B$17,SMALL(IF("Página Web"='03.Muestra'!$D$8:$D$17,ROW('03.Muestra'!$B$8:$B$17)-MIN(ROW('03.Muestra'!$D$8:$D$17))+1,""),ROW()-293)),"")</f>
        <v>2</v>
      </c>
      <c r="B295" s="129" t="str">
        <f t="array" ref="B295">IFERROR(INDEX('03.Muestra'!$C$8:$C$17,SMALL(IF("Página Web"='03.Muestra'!$D$8:$D$17,ROW('03.Muestra'!$C$8:$C$17)-MIN(ROW('03.Muestra'!$D$8:$D$17))+1,""),ROW()-293)),"")</f>
        <v>Contacto</v>
      </c>
      <c r="C295" s="130" t="str">
        <f t="array" ref="C295">IFERROR(INDEX('03.Muestra'!$F$8:$F$17,SMALL(IF("Página Web"='03.Muestra'!$D$8:$D$17,ROW('03.Muestra'!$F$8:$F$17)-MIN(ROW('03.Muestra'!$D$8:$D$17))+1,""),ROW()-293)),"")</f>
        <v>https://pigmentoayd.com/contacto</v>
      </c>
      <c r="D295" s="103" t="s">
        <v>91</v>
      </c>
      <c r="E295" s="66" t="str">
        <f t="shared" si="36"/>
        <v/>
      </c>
      <c r="F295" s="107">
        <f ca="1">COUNTIF($D294:INDIRECT("$D" &amp;  SUM(ROW()-1,'03.Muestra'!$D$20)-1),F294)</f>
        <v>0</v>
      </c>
      <c r="G295" s="107">
        <f ca="1">COUNTIF($D294:INDIRECT("$D" &amp;  SUM(ROW()-1,'03.Muestra'!$D$20)-1),G294)</f>
        <v>0</v>
      </c>
      <c r="H295" s="107">
        <f ca="1">COUNTIF($D294:INDIRECT("$D" &amp;  SUM(ROW()-1,'03.Muestra'!$D$20)-1),H294)</f>
        <v>0</v>
      </c>
      <c r="I295" s="107">
        <f ca="1">COUNTIF($D294:INDIRECT("$D" &amp;  SUM(ROW()-1,'03.Muestra'!$D$20)-1),I294)</f>
        <v>3</v>
      </c>
      <c r="J295" s="107">
        <f ca="1">COUNTIF($D294:INDIRECT("$D" &amp;  SUM(ROW()-1,'03.Muestra'!$D$20)-1),J294)</f>
        <v>0</v>
      </c>
      <c r="K295" s="132">
        <f ca="1">IF(COUNTIF('03.Muestra'!$D$8:$D$17,"Página Web")=0,0,COUNTBLANK($D294:INDIRECT("$D" &amp;  SUM(ROW()-1,COUNTIF('03.Muestra'!$D$8:$D$17,"Página Web"))-1)))</f>
        <v>0</v>
      </c>
      <c r="L295" s="18"/>
      <c r="M295" s="18"/>
      <c r="N295" s="18"/>
      <c r="O295" s="18"/>
      <c r="P295" s="18"/>
      <c r="Q295" s="18"/>
      <c r="R295" s="18"/>
      <c r="S295" s="18"/>
      <c r="T295" s="18"/>
      <c r="U295" s="18"/>
      <c r="V295" s="18"/>
      <c r="W295" s="18"/>
      <c r="X295" s="18"/>
      <c r="Y295" s="18"/>
      <c r="Z295" s="22"/>
      <c r="AA295" s="22"/>
      <c r="AB295" s="22"/>
      <c r="AC295" s="22"/>
      <c r="AD295" s="22"/>
      <c r="AE295" s="22"/>
      <c r="AF295" s="22"/>
      <c r="AG295" s="22"/>
      <c r="AH295" s="22"/>
      <c r="AI295" s="22"/>
      <c r="AJ295" s="22"/>
      <c r="AK295" s="22"/>
      <c r="AL295" s="22"/>
      <c r="AM295" s="22"/>
      <c r="AN295" s="22"/>
      <c r="AO295" s="22"/>
      <c r="AP295" s="22"/>
    </row>
    <row r="296" spans="1:42" ht="12" customHeight="1">
      <c r="A296" s="98">
        <f t="array" ref="A296">IFERROR(INDEX('03.Muestra'!$B$8:$B$17,SMALL(IF("Página Web"='03.Muestra'!$D$8:$D$17,ROW('03.Muestra'!$B$8:$B$17)-MIN(ROW('03.Muestra'!$D$8:$D$17))+1,""),ROW()-293)),"")</f>
        <v>3</v>
      </c>
      <c r="B296" s="129" t="str">
        <f t="array" ref="B296">IFERROR(INDEX('03.Muestra'!$C$8:$C$17,SMALL(IF("Página Web"='03.Muestra'!$D$8:$D$17,ROW('03.Muestra'!$C$8:$C$17)-MIN(ROW('03.Muestra'!$D$8:$D$17))+1,""),ROW()-293)),"")</f>
        <v>Servicios</v>
      </c>
      <c r="C296" s="130" t="str">
        <f t="array" ref="C296">IFERROR(INDEX('03.Muestra'!$F$8:$F$17,SMALL(IF("Página Web"='03.Muestra'!$D$8:$D$17,ROW('03.Muestra'!$F$8:$F$17)-MIN(ROW('03.Muestra'!$D$8:$D$17))+1,""),ROW()-293)),"")</f>
        <v>https://pigmentoayd.com/servicios</v>
      </c>
      <c r="D296" s="103" t="s">
        <v>91</v>
      </c>
      <c r="E296" s="66" t="str">
        <f t="shared" si="36"/>
        <v/>
      </c>
      <c r="F296" s="22"/>
      <c r="G296" s="18"/>
      <c r="H296" s="18"/>
      <c r="I296" s="18"/>
      <c r="J296" s="18"/>
      <c r="K296" s="148"/>
      <c r="L296" s="18"/>
      <c r="M296" s="18"/>
      <c r="N296" s="18"/>
      <c r="O296" s="18"/>
      <c r="P296" s="18"/>
      <c r="Q296" s="18"/>
      <c r="R296" s="18"/>
      <c r="S296" s="18"/>
      <c r="T296" s="18"/>
      <c r="U296" s="18"/>
      <c r="V296" s="18"/>
      <c r="W296" s="18"/>
      <c r="X296" s="18"/>
      <c r="Y296" s="18"/>
      <c r="Z296" s="22"/>
      <c r="AA296" s="22"/>
      <c r="AB296" s="22"/>
      <c r="AC296" s="22"/>
      <c r="AD296" s="22"/>
      <c r="AE296" s="22"/>
      <c r="AF296" s="22"/>
      <c r="AG296" s="22"/>
      <c r="AH296" s="22"/>
      <c r="AI296" s="22"/>
      <c r="AJ296" s="22"/>
      <c r="AK296" s="22"/>
      <c r="AL296" s="22"/>
      <c r="AM296" s="22"/>
      <c r="AN296" s="22"/>
      <c r="AO296" s="22"/>
      <c r="AP296" s="22"/>
    </row>
    <row r="297" spans="1:42" ht="12" customHeight="1">
      <c r="A297" s="98" t="str">
        <f t="array" ref="A297">IFERROR(INDEX('03.Muestra'!$B$8:$B$17,SMALL(IF("Página Web"='03.Muestra'!$D$8:$D$17,ROW('03.Muestra'!$B$8:$B$17)-MIN(ROW('03.Muestra'!$D$8:$D$17))+1,""),ROW()-293)),"")</f>
        <v/>
      </c>
      <c r="B297" s="129" t="str">
        <f t="array" ref="B297">IFERROR(INDEX('03.Muestra'!$C$8:$C$17,SMALL(IF("Página Web"='03.Muestra'!$D$8:$D$17,ROW('03.Muestra'!$C$8:$C$17)-MIN(ROW('03.Muestra'!$D$8:$D$17))+1,""),ROW()-293)),"")</f>
        <v/>
      </c>
      <c r="C297" s="129" t="str">
        <f t="array" ref="C297">IFERROR(INDEX('03.Muestra'!$F$8:$F$17,SMALL(IF("Página Web"='03.Muestra'!$D$8:$D$17,ROW('03.Muestra'!$F$8:$F$17)-MIN(ROW('03.Muestra'!$D$8:$D$17))+1,""),ROW()-293)),"")</f>
        <v/>
      </c>
      <c r="D297" s="103" t="str">
        <f t="shared" ref="D297:D303" si="37">IF(C297="","",$D$18)</f>
        <v/>
      </c>
      <c r="E297" s="66" t="str">
        <f t="shared" si="36"/>
        <v/>
      </c>
      <c r="F297" s="22"/>
      <c r="G297" s="18"/>
      <c r="H297" s="18"/>
      <c r="I297" s="18"/>
      <c r="J297" s="18"/>
      <c r="K297" s="148"/>
      <c r="L297" s="18"/>
      <c r="M297" s="18"/>
      <c r="N297" s="18"/>
      <c r="O297" s="18"/>
      <c r="P297" s="18"/>
      <c r="Q297" s="18"/>
      <c r="R297" s="18"/>
      <c r="S297" s="18"/>
      <c r="T297" s="18"/>
      <c r="U297" s="18"/>
      <c r="V297" s="18"/>
      <c r="W297" s="18"/>
      <c r="X297" s="18"/>
      <c r="Y297" s="18"/>
      <c r="Z297" s="22"/>
      <c r="AA297" s="22"/>
      <c r="AB297" s="22"/>
      <c r="AC297" s="22"/>
      <c r="AD297" s="22"/>
      <c r="AE297" s="22"/>
      <c r="AF297" s="22"/>
      <c r="AG297" s="22"/>
      <c r="AH297" s="22"/>
      <c r="AI297" s="22"/>
      <c r="AJ297" s="22"/>
      <c r="AK297" s="22"/>
      <c r="AL297" s="22"/>
      <c r="AM297" s="22"/>
      <c r="AN297" s="22"/>
      <c r="AO297" s="22"/>
      <c r="AP297" s="22"/>
    </row>
    <row r="298" spans="1:42" ht="12" customHeight="1">
      <c r="A298" s="98" t="str">
        <f t="array" ref="A298">IFERROR(INDEX('03.Muestra'!$B$8:$B$17,SMALL(IF("Página Web"='03.Muestra'!$D$8:$D$17,ROW('03.Muestra'!$B$8:$B$17)-MIN(ROW('03.Muestra'!$D$8:$D$17))+1,""),ROW()-293)),"")</f>
        <v/>
      </c>
      <c r="B298" s="129" t="str">
        <f t="array" ref="B298">IFERROR(INDEX('03.Muestra'!$C$8:$C$17,SMALL(IF("Página Web"='03.Muestra'!$D$8:$D$17,ROW('03.Muestra'!$C$8:$C$17)-MIN(ROW('03.Muestra'!$D$8:$D$17))+1,""),ROW()-293)),"")</f>
        <v/>
      </c>
      <c r="C298" s="129" t="str">
        <f t="array" ref="C298">IFERROR(INDEX('03.Muestra'!$F$8:$F$17,SMALL(IF("Página Web"='03.Muestra'!$D$8:$D$17,ROW('03.Muestra'!$F$8:$F$17)-MIN(ROW('03.Muestra'!$D$8:$D$17))+1,""),ROW()-293)),"")</f>
        <v/>
      </c>
      <c r="D298" s="103" t="str">
        <f t="shared" si="37"/>
        <v/>
      </c>
      <c r="E298" s="66" t="str">
        <f t="shared" si="36"/>
        <v/>
      </c>
      <c r="F298" s="22"/>
      <c r="G298" s="18"/>
      <c r="H298" s="18"/>
      <c r="I298" s="18"/>
      <c r="J298" s="18"/>
      <c r="K298" s="148"/>
      <c r="L298" s="18"/>
      <c r="M298" s="18"/>
      <c r="N298" s="18"/>
      <c r="O298" s="18"/>
      <c r="P298" s="18"/>
      <c r="Q298" s="18"/>
      <c r="R298" s="18"/>
      <c r="S298" s="18"/>
      <c r="T298" s="18"/>
      <c r="U298" s="18"/>
      <c r="V298" s="18"/>
      <c r="W298" s="18"/>
      <c r="X298" s="18"/>
      <c r="Y298" s="18"/>
      <c r="Z298" s="22"/>
      <c r="AA298" s="22"/>
      <c r="AB298" s="22"/>
      <c r="AC298" s="22"/>
      <c r="AD298" s="22"/>
      <c r="AE298" s="22"/>
      <c r="AF298" s="22"/>
      <c r="AG298" s="22"/>
      <c r="AH298" s="22"/>
      <c r="AI298" s="22"/>
      <c r="AJ298" s="22"/>
      <c r="AK298" s="22"/>
      <c r="AL298" s="22"/>
      <c r="AM298" s="22"/>
      <c r="AN298" s="22"/>
      <c r="AO298" s="22"/>
      <c r="AP298" s="22"/>
    </row>
    <row r="299" spans="1:42" ht="12" customHeight="1">
      <c r="A299" s="98" t="str">
        <f t="array" ref="A299">IFERROR(INDEX('03.Muestra'!$B$8:$B$17,SMALL(IF("Página Web"='03.Muestra'!$D$8:$D$17,ROW('03.Muestra'!$B$8:$B$17)-MIN(ROW('03.Muestra'!$D$8:$D$17))+1,""),ROW()-293)),"")</f>
        <v/>
      </c>
      <c r="B299" s="129" t="str">
        <f t="array" ref="B299">IFERROR(INDEX('03.Muestra'!$C$8:$C$17,SMALL(IF("Página Web"='03.Muestra'!$D$8:$D$17,ROW('03.Muestra'!$C$8:$C$17)-MIN(ROW('03.Muestra'!$D$8:$D$17))+1,""),ROW()-293)),"")</f>
        <v/>
      </c>
      <c r="C299" s="129" t="str">
        <f t="array" ref="C299">IFERROR(INDEX('03.Muestra'!$F$8:$F$17,SMALL(IF("Página Web"='03.Muestra'!$D$8:$D$17,ROW('03.Muestra'!$F$8:$F$17)-MIN(ROW('03.Muestra'!$D$8:$D$17))+1,""),ROW()-293)),"")</f>
        <v/>
      </c>
      <c r="D299" s="103" t="str">
        <f t="shared" si="37"/>
        <v/>
      </c>
      <c r="E299" s="66" t="str">
        <f t="shared" si="36"/>
        <v/>
      </c>
      <c r="F299" s="22"/>
      <c r="G299" s="18"/>
      <c r="H299" s="18"/>
      <c r="I299" s="18"/>
      <c r="J299" s="18"/>
      <c r="K299" s="148"/>
      <c r="L299" s="18"/>
      <c r="M299" s="18"/>
      <c r="N299" s="18"/>
      <c r="O299" s="18"/>
      <c r="P299" s="18"/>
      <c r="Q299" s="18"/>
      <c r="R299" s="18"/>
      <c r="S299" s="18"/>
      <c r="T299" s="18"/>
      <c r="U299" s="18"/>
      <c r="V299" s="18"/>
      <c r="W299" s="18"/>
      <c r="X299" s="18"/>
      <c r="Y299" s="18"/>
      <c r="Z299" s="22"/>
      <c r="AA299" s="22"/>
      <c r="AB299" s="22"/>
      <c r="AC299" s="22"/>
      <c r="AD299" s="22"/>
      <c r="AE299" s="22"/>
      <c r="AF299" s="22"/>
      <c r="AG299" s="22"/>
      <c r="AH299" s="22"/>
      <c r="AI299" s="22"/>
      <c r="AJ299" s="22"/>
      <c r="AK299" s="22"/>
      <c r="AL299" s="22"/>
      <c r="AM299" s="22"/>
      <c r="AN299" s="22"/>
      <c r="AO299" s="22"/>
      <c r="AP299" s="22"/>
    </row>
    <row r="300" spans="1:42" ht="12" customHeight="1">
      <c r="A300" s="98" t="str">
        <f t="array" ref="A300">IFERROR(INDEX('03.Muestra'!$B$8:$B$17,SMALL(IF("Página Web"='03.Muestra'!$D$8:$D$17,ROW('03.Muestra'!$B$8:$B$17)-MIN(ROW('03.Muestra'!$D$8:$D$17))+1,""),ROW()-293)),"")</f>
        <v/>
      </c>
      <c r="B300" s="129" t="str">
        <f t="array" ref="B300">IFERROR(INDEX('03.Muestra'!$C$8:$C$17,SMALL(IF("Página Web"='03.Muestra'!$D$8:$D$17,ROW('03.Muestra'!$C$8:$C$17)-MIN(ROW('03.Muestra'!$D$8:$D$17))+1,""),ROW()-293)),"")</f>
        <v/>
      </c>
      <c r="C300" s="129" t="str">
        <f t="array" ref="C300">IFERROR(INDEX('03.Muestra'!$F$8:$F$17,SMALL(IF("Página Web"='03.Muestra'!$D$8:$D$17,ROW('03.Muestra'!$F$8:$F$17)-MIN(ROW('03.Muestra'!$D$8:$D$17))+1,""),ROW()-293)),"")</f>
        <v/>
      </c>
      <c r="D300" s="103" t="str">
        <f t="shared" si="37"/>
        <v/>
      </c>
      <c r="E300" s="66" t="str">
        <f t="shared" si="36"/>
        <v/>
      </c>
      <c r="F300" s="18"/>
      <c r="G300" s="18"/>
      <c r="H300" s="18"/>
      <c r="I300" s="18"/>
      <c r="J300" s="18"/>
      <c r="K300" s="148"/>
      <c r="L300" s="18"/>
      <c r="M300" s="18"/>
      <c r="N300" s="18"/>
      <c r="O300" s="18"/>
      <c r="P300" s="18"/>
      <c r="Q300" s="18"/>
      <c r="R300" s="18"/>
      <c r="S300" s="18"/>
      <c r="T300" s="18"/>
      <c r="U300" s="18"/>
      <c r="V300" s="18"/>
      <c r="W300" s="18"/>
      <c r="X300" s="18"/>
      <c r="Y300" s="18"/>
      <c r="Z300" s="22"/>
      <c r="AA300" s="22"/>
      <c r="AB300" s="22"/>
      <c r="AC300" s="22"/>
      <c r="AD300" s="22"/>
      <c r="AE300" s="22"/>
      <c r="AF300" s="22"/>
      <c r="AG300" s="22"/>
      <c r="AH300" s="22"/>
      <c r="AI300" s="22"/>
      <c r="AJ300" s="22"/>
      <c r="AK300" s="22"/>
      <c r="AL300" s="22"/>
      <c r="AM300" s="22"/>
      <c r="AN300" s="22"/>
      <c r="AO300" s="22"/>
      <c r="AP300" s="22"/>
    </row>
    <row r="301" spans="1:42" ht="12" customHeight="1">
      <c r="A301" s="98" t="str">
        <f t="array" ref="A301">IFERROR(INDEX('03.Muestra'!$B$8:$B$17,SMALL(IF("Página Web"='03.Muestra'!$D$8:$D$17,ROW('03.Muestra'!$B$8:$B$17)-MIN(ROW('03.Muestra'!$D$8:$D$17))+1,""),ROW()-293)),"")</f>
        <v/>
      </c>
      <c r="B301" s="129" t="str">
        <f t="array" ref="B301">IFERROR(INDEX('03.Muestra'!$C$8:$C$17,SMALL(IF("Página Web"='03.Muestra'!$D$8:$D$17,ROW('03.Muestra'!$C$8:$C$17)-MIN(ROW('03.Muestra'!$D$8:$D$17))+1,""),ROW()-293)),"")</f>
        <v/>
      </c>
      <c r="C301" s="129" t="str">
        <f t="array" ref="C301">IFERROR(INDEX('03.Muestra'!$F$8:$F$17,SMALL(IF("Página Web"='03.Muestra'!$D$8:$D$17,ROW('03.Muestra'!$F$8:$F$17)-MIN(ROW('03.Muestra'!$D$8:$D$17))+1,""),ROW()-293)),"")</f>
        <v/>
      </c>
      <c r="D301" s="103" t="str">
        <f t="shared" si="37"/>
        <v/>
      </c>
      <c r="E301" s="66" t="str">
        <f t="shared" si="36"/>
        <v/>
      </c>
      <c r="F301" s="18"/>
      <c r="G301" s="18"/>
      <c r="H301" s="18"/>
      <c r="I301" s="18"/>
      <c r="J301" s="18"/>
      <c r="K301" s="148"/>
      <c r="L301" s="18"/>
      <c r="M301" s="18"/>
      <c r="N301" s="18"/>
      <c r="O301" s="18"/>
      <c r="P301" s="18"/>
      <c r="Q301" s="18"/>
      <c r="R301" s="18"/>
      <c r="S301" s="18"/>
      <c r="T301" s="18"/>
      <c r="U301" s="18"/>
      <c r="V301" s="18"/>
      <c r="W301" s="18"/>
      <c r="X301" s="18"/>
      <c r="Y301" s="18"/>
      <c r="Z301" s="22"/>
      <c r="AA301" s="22"/>
      <c r="AB301" s="22"/>
      <c r="AC301" s="22"/>
      <c r="AD301" s="22"/>
      <c r="AE301" s="22"/>
      <c r="AF301" s="22"/>
      <c r="AG301" s="22"/>
      <c r="AH301" s="22"/>
      <c r="AI301" s="22"/>
      <c r="AJ301" s="22"/>
      <c r="AK301" s="22"/>
      <c r="AL301" s="22"/>
      <c r="AM301" s="22"/>
      <c r="AN301" s="22"/>
      <c r="AO301" s="22"/>
      <c r="AP301" s="22"/>
    </row>
    <row r="302" spans="1:42" ht="12" customHeight="1">
      <c r="A302" s="98" t="str">
        <f t="array" ref="A302">IFERROR(INDEX('03.Muestra'!$B$8:$B$17,SMALL(IF("Página Web"='03.Muestra'!$D$8:$D$17,ROW('03.Muestra'!$B$8:$B$17)-MIN(ROW('03.Muestra'!$D$8:$D$17))+1,""),ROW()-293)),"")</f>
        <v/>
      </c>
      <c r="B302" s="129" t="str">
        <f t="array" ref="B302">IFERROR(INDEX('03.Muestra'!$C$8:$C$17,SMALL(IF("Página Web"='03.Muestra'!$D$8:$D$17,ROW('03.Muestra'!$C$8:$C$17)-MIN(ROW('03.Muestra'!$D$8:$D$17))+1,""),ROW()-293)),"")</f>
        <v/>
      </c>
      <c r="C302" s="129" t="str">
        <f t="array" ref="C302">IFERROR(INDEX('03.Muestra'!$F$8:$F$17,SMALL(IF("Página Web"='03.Muestra'!$D$8:$D$17,ROW('03.Muestra'!$F$8:$F$17)-MIN(ROW('03.Muestra'!$D$8:$D$17))+1,""),ROW()-293)),"")</f>
        <v/>
      </c>
      <c r="D302" s="103" t="str">
        <f t="shared" si="37"/>
        <v/>
      </c>
      <c r="E302" s="66" t="str">
        <f t="shared" si="36"/>
        <v/>
      </c>
      <c r="F302" s="18"/>
      <c r="G302" s="18"/>
      <c r="H302" s="18"/>
      <c r="I302" s="18"/>
      <c r="J302" s="18"/>
      <c r="K302" s="148"/>
      <c r="L302" s="18"/>
      <c r="M302" s="18"/>
      <c r="N302" s="18"/>
      <c r="O302" s="18"/>
      <c r="P302" s="18"/>
      <c r="Q302" s="18"/>
      <c r="R302" s="18"/>
      <c r="S302" s="18"/>
      <c r="T302" s="18"/>
      <c r="U302" s="18"/>
      <c r="V302" s="18"/>
      <c r="W302" s="18"/>
      <c r="X302" s="18"/>
      <c r="Y302" s="18"/>
      <c r="Z302" s="22"/>
      <c r="AA302" s="22"/>
      <c r="AB302" s="22"/>
      <c r="AC302" s="22"/>
      <c r="AD302" s="22"/>
      <c r="AE302" s="22"/>
      <c r="AF302" s="22"/>
      <c r="AG302" s="22"/>
      <c r="AH302" s="22"/>
      <c r="AI302" s="22"/>
      <c r="AJ302" s="22"/>
      <c r="AK302" s="22"/>
      <c r="AL302" s="22"/>
      <c r="AM302" s="22"/>
      <c r="AN302" s="22"/>
      <c r="AO302" s="22"/>
      <c r="AP302" s="22"/>
    </row>
    <row r="303" spans="1:42" ht="12" customHeight="1">
      <c r="A303" s="98" t="str">
        <f t="array" ref="A303">IFERROR(INDEX('03.Muestra'!$B$8:$B$17,SMALL(IF("Página Web"='03.Muestra'!$D$8:$D$17,ROW('03.Muestra'!$B$8:$B$17)-MIN(ROW('03.Muestra'!$D$8:$D$17))+1,""),ROW()-293)),"")</f>
        <v/>
      </c>
      <c r="B303" s="129" t="str">
        <f t="array" ref="B303">IFERROR(INDEX('03.Muestra'!$C$8:$C$17,SMALL(IF("Página Web"='03.Muestra'!$D$8:$D$17,ROW('03.Muestra'!$C$8:$C$17)-MIN(ROW('03.Muestra'!$D$8:$D$17))+1,""),ROW()-293)),"")</f>
        <v/>
      </c>
      <c r="C303" s="129" t="str">
        <f t="array" ref="C303">IFERROR(INDEX('03.Muestra'!$F$8:$F$17,SMALL(IF("Página Web"='03.Muestra'!$D$8:$D$17,ROW('03.Muestra'!$F$8:$F$17)-MIN(ROW('03.Muestra'!$D$8:$D$17))+1,""),ROW()-293)),"")</f>
        <v/>
      </c>
      <c r="D303" s="103" t="str">
        <f t="shared" si="37"/>
        <v/>
      </c>
      <c r="E303" s="66" t="str">
        <f t="shared" si="36"/>
        <v/>
      </c>
      <c r="F303" s="18"/>
      <c r="G303" s="18"/>
      <c r="H303" s="18"/>
      <c r="I303" s="18"/>
      <c r="J303" s="18"/>
      <c r="K303" s="148"/>
      <c r="L303" s="18"/>
      <c r="M303" s="18"/>
      <c r="N303" s="18"/>
      <c r="O303" s="18"/>
      <c r="P303" s="18"/>
      <c r="Q303" s="18"/>
      <c r="R303" s="18"/>
      <c r="S303" s="18"/>
      <c r="T303" s="18"/>
      <c r="U303" s="18"/>
      <c r="V303" s="18"/>
      <c r="W303" s="18"/>
      <c r="X303" s="18"/>
      <c r="Y303" s="18"/>
      <c r="Z303" s="22"/>
      <c r="AA303" s="22"/>
      <c r="AB303" s="22"/>
      <c r="AC303" s="22"/>
      <c r="AD303" s="22"/>
      <c r="AE303" s="22"/>
      <c r="AF303" s="22"/>
      <c r="AG303" s="22"/>
      <c r="AH303" s="22"/>
      <c r="AI303" s="22"/>
      <c r="AJ303" s="22"/>
      <c r="AK303" s="22"/>
      <c r="AL303" s="22"/>
      <c r="AM303" s="22"/>
      <c r="AN303" s="22"/>
      <c r="AO303" s="22"/>
      <c r="AP303" s="22"/>
    </row>
    <row r="304" spans="1:42" ht="12" customHeight="1">
      <c r="A304" s="63"/>
      <c r="B304" s="133"/>
      <c r="C304" s="133"/>
      <c r="D304" s="134"/>
      <c r="E304" s="66"/>
      <c r="F304" s="18"/>
      <c r="G304" s="18"/>
      <c r="H304" s="18"/>
      <c r="I304" s="18"/>
      <c r="J304" s="18"/>
      <c r="K304" s="148"/>
      <c r="L304" s="18"/>
      <c r="M304" s="18"/>
      <c r="N304" s="18"/>
      <c r="O304" s="18"/>
      <c r="P304" s="18"/>
      <c r="Q304" s="18"/>
      <c r="R304" s="18"/>
      <c r="S304" s="18"/>
      <c r="T304" s="18"/>
      <c r="U304" s="18"/>
      <c r="V304" s="18"/>
      <c r="W304" s="18"/>
      <c r="X304" s="18"/>
      <c r="Y304" s="18"/>
      <c r="Z304" s="22"/>
      <c r="AA304" s="22"/>
      <c r="AB304" s="22"/>
      <c r="AC304" s="22"/>
      <c r="AD304" s="22"/>
      <c r="AE304" s="22"/>
      <c r="AF304" s="22"/>
      <c r="AG304" s="22"/>
      <c r="AH304" s="22"/>
      <c r="AI304" s="22"/>
      <c r="AJ304" s="22"/>
      <c r="AK304" s="22"/>
      <c r="AL304" s="22"/>
      <c r="AM304" s="22"/>
      <c r="AN304" s="22"/>
      <c r="AO304" s="22"/>
      <c r="AP304" s="22"/>
    </row>
    <row r="305" spans="1:42" ht="12" customHeight="1">
      <c r="A305" s="22"/>
      <c r="B305" s="18"/>
      <c r="C305" s="18"/>
      <c r="D305" s="127"/>
      <c r="E305" s="66"/>
      <c r="F305" s="18"/>
      <c r="G305" s="18"/>
      <c r="H305" s="18"/>
      <c r="I305" s="18"/>
      <c r="J305" s="18"/>
      <c r="K305" s="148"/>
      <c r="L305" s="18"/>
      <c r="M305" s="18"/>
      <c r="N305" s="18"/>
      <c r="O305" s="18"/>
      <c r="P305" s="18"/>
      <c r="Q305" s="18"/>
      <c r="R305" s="18"/>
      <c r="S305" s="18"/>
      <c r="T305" s="18"/>
      <c r="U305" s="18"/>
      <c r="V305" s="18"/>
      <c r="W305" s="18"/>
      <c r="X305" s="18"/>
      <c r="Y305" s="18"/>
      <c r="Z305" s="22"/>
      <c r="AA305" s="22"/>
      <c r="AB305" s="22"/>
      <c r="AC305" s="22"/>
      <c r="AD305" s="22"/>
      <c r="AE305" s="22"/>
      <c r="AF305" s="22"/>
      <c r="AG305" s="22"/>
      <c r="AH305" s="22"/>
      <c r="AI305" s="22"/>
      <c r="AJ305" s="22"/>
      <c r="AK305" s="22"/>
      <c r="AL305" s="22"/>
      <c r="AM305" s="22"/>
      <c r="AN305" s="22"/>
      <c r="AO305" s="22"/>
      <c r="AP305" s="22"/>
    </row>
    <row r="306" spans="1:42" ht="12.75" customHeight="1">
      <c r="A306" s="111"/>
      <c r="B306" s="112"/>
      <c r="C306" s="111"/>
      <c r="D306" s="135"/>
      <c r="E306" s="113"/>
      <c r="F306" s="18"/>
      <c r="G306" s="18"/>
      <c r="H306" s="18"/>
      <c r="I306" s="18"/>
      <c r="J306" s="18"/>
      <c r="K306" s="148"/>
      <c r="L306" s="18"/>
      <c r="M306" s="18"/>
      <c r="N306" s="18"/>
      <c r="O306" s="18"/>
      <c r="P306" s="18"/>
      <c r="Q306" s="18"/>
      <c r="R306" s="18"/>
      <c r="S306" s="18"/>
      <c r="T306" s="18"/>
      <c r="U306" s="18"/>
      <c r="V306" s="18"/>
      <c r="W306" s="18"/>
      <c r="X306" s="18"/>
      <c r="Y306" s="18"/>
      <c r="Z306" s="22"/>
      <c r="AA306" s="22"/>
      <c r="AB306" s="22"/>
      <c r="AC306" s="22"/>
      <c r="AD306" s="22"/>
      <c r="AE306" s="22"/>
      <c r="AF306" s="22"/>
      <c r="AG306" s="22"/>
      <c r="AH306" s="22"/>
      <c r="AI306" s="22"/>
      <c r="AJ306" s="22"/>
      <c r="AK306" s="22"/>
      <c r="AL306" s="22"/>
      <c r="AM306" s="22"/>
      <c r="AN306" s="22"/>
      <c r="AO306" s="22"/>
      <c r="AP306" s="22"/>
    </row>
    <row r="307" spans="1:42" ht="12" customHeight="1">
      <c r="A307" s="109"/>
      <c r="B307" s="109"/>
      <c r="C307" s="109"/>
      <c r="D307" s="136"/>
      <c r="E307" s="109"/>
      <c r="F307" s="92"/>
      <c r="G307" s="18"/>
      <c r="H307" s="18"/>
      <c r="I307" s="18"/>
      <c r="J307" s="18"/>
      <c r="K307" s="148"/>
      <c r="L307" s="18"/>
      <c r="M307" s="18"/>
      <c r="N307" s="18"/>
      <c r="O307" s="18"/>
      <c r="P307" s="18"/>
      <c r="Q307" s="18"/>
      <c r="R307" s="18"/>
      <c r="S307" s="18"/>
      <c r="T307" s="18"/>
      <c r="U307" s="18"/>
      <c r="V307" s="18"/>
      <c r="W307" s="18"/>
      <c r="X307" s="18"/>
      <c r="Y307" s="18"/>
      <c r="Z307" s="22"/>
      <c r="AA307" s="22"/>
      <c r="AB307" s="22"/>
      <c r="AC307" s="22"/>
      <c r="AD307" s="22"/>
      <c r="AE307" s="22"/>
      <c r="AF307" s="22"/>
      <c r="AG307" s="22"/>
      <c r="AH307" s="22"/>
      <c r="AI307" s="22"/>
      <c r="AJ307" s="22"/>
      <c r="AK307" s="22"/>
      <c r="AL307" s="22"/>
      <c r="AM307" s="22"/>
      <c r="AN307" s="22"/>
      <c r="AO307" s="22"/>
      <c r="AP307" s="22"/>
    </row>
    <row r="308" spans="1:42" ht="12" customHeight="1">
      <c r="A308" s="22"/>
      <c r="B308" s="18"/>
      <c r="C308" s="18"/>
      <c r="D308" s="127"/>
      <c r="E308" s="66"/>
      <c r="F308" s="18"/>
      <c r="G308" s="18"/>
      <c r="H308" s="18"/>
      <c r="I308" s="18"/>
      <c r="J308" s="18"/>
      <c r="K308" s="148"/>
      <c r="L308" s="18"/>
      <c r="M308" s="18"/>
      <c r="N308" s="18"/>
      <c r="O308" s="18"/>
      <c r="P308" s="18"/>
      <c r="Q308" s="18"/>
      <c r="R308" s="18"/>
      <c r="S308" s="18"/>
      <c r="T308" s="18"/>
      <c r="U308" s="18"/>
      <c r="V308" s="18"/>
      <c r="W308" s="18"/>
      <c r="X308" s="18"/>
      <c r="Y308" s="18"/>
      <c r="Z308" s="22"/>
      <c r="AA308" s="22"/>
      <c r="AB308" s="22"/>
      <c r="AC308" s="22"/>
      <c r="AD308" s="22"/>
      <c r="AE308" s="22"/>
      <c r="AF308" s="22"/>
      <c r="AG308" s="22"/>
      <c r="AH308" s="22"/>
      <c r="AI308" s="22"/>
      <c r="AJ308" s="22"/>
      <c r="AK308" s="22"/>
      <c r="AL308" s="22"/>
      <c r="AM308" s="22"/>
      <c r="AN308" s="22"/>
      <c r="AO308" s="22"/>
      <c r="AP308" s="22"/>
    </row>
    <row r="309" spans="1:42" ht="12" customHeight="1">
      <c r="A309" s="22"/>
      <c r="B309" s="18"/>
      <c r="C309" s="18"/>
      <c r="D309" s="127"/>
      <c r="E309" s="100"/>
      <c r="F309" s="18"/>
      <c r="G309" s="18"/>
      <c r="H309" s="18"/>
      <c r="I309" s="18"/>
      <c r="J309" s="18"/>
      <c r="K309" s="148"/>
      <c r="L309" s="18"/>
      <c r="M309" s="18"/>
      <c r="N309" s="18"/>
      <c r="O309" s="18"/>
      <c r="P309" s="18"/>
      <c r="Q309" s="18"/>
      <c r="R309" s="18"/>
      <c r="S309" s="18"/>
      <c r="T309" s="18"/>
      <c r="U309" s="18"/>
      <c r="V309" s="18"/>
      <c r="W309" s="18"/>
      <c r="X309" s="18"/>
      <c r="Y309" s="18"/>
      <c r="Z309" s="22"/>
      <c r="AA309" s="22"/>
      <c r="AB309" s="22"/>
      <c r="AC309" s="22"/>
      <c r="AD309" s="22"/>
      <c r="AE309" s="22"/>
      <c r="AF309" s="22"/>
      <c r="AG309" s="22"/>
      <c r="AH309" s="22"/>
      <c r="AI309" s="22"/>
      <c r="AJ309" s="22"/>
      <c r="AK309" s="22"/>
      <c r="AL309" s="22"/>
      <c r="AM309" s="22"/>
      <c r="AN309" s="22"/>
      <c r="AO309" s="22"/>
      <c r="AP309" s="22"/>
    </row>
    <row r="310" spans="1:42" ht="29.25" customHeight="1">
      <c r="A310" s="94" t="s">
        <v>100</v>
      </c>
      <c r="B310" s="95" t="s">
        <v>86</v>
      </c>
      <c r="C310" s="96" t="s">
        <v>161</v>
      </c>
      <c r="D310" s="128" t="s">
        <v>106</v>
      </c>
      <c r="E310" s="114"/>
      <c r="F310" s="22"/>
      <c r="G310" s="22"/>
      <c r="H310" s="22"/>
      <c r="I310" s="22"/>
      <c r="J310" s="22"/>
      <c r="K310" s="148"/>
      <c r="L310" s="18"/>
      <c r="M310" s="18"/>
      <c r="N310" s="18"/>
      <c r="O310" s="18"/>
      <c r="P310" s="18"/>
      <c r="Q310" s="18"/>
      <c r="R310" s="18"/>
      <c r="S310" s="18"/>
      <c r="T310" s="18"/>
      <c r="U310" s="18"/>
      <c r="V310" s="18"/>
      <c r="W310" s="18"/>
      <c r="X310" s="18"/>
      <c r="Y310" s="18"/>
      <c r="Z310" s="22"/>
      <c r="AA310" s="22"/>
      <c r="AB310" s="22"/>
      <c r="AC310" s="22"/>
      <c r="AD310" s="22"/>
      <c r="AE310" s="22"/>
      <c r="AF310" s="22"/>
      <c r="AG310" s="22"/>
      <c r="AH310" s="22"/>
      <c r="AI310" s="22"/>
      <c r="AJ310" s="22"/>
      <c r="AK310" s="22"/>
      <c r="AL310" s="22"/>
      <c r="AM310" s="22"/>
      <c r="AN310" s="22"/>
      <c r="AO310" s="22"/>
      <c r="AP310" s="22"/>
    </row>
    <row r="311" spans="1:42" ht="12" customHeight="1">
      <c r="A311" s="98">
        <f t="array" ref="A311">IFERROR(INDEX('03.Muestra'!$B$8:$B$17,SMALL(IF("Página Web"='03.Muestra'!$D$8:$D$17,ROW('03.Muestra'!$B$8:$B$17)-MIN(ROW('03.Muestra'!$D$8:$D$17))+1,""),ROW()-310)),"")</f>
        <v>1</v>
      </c>
      <c r="B311" s="129" t="str">
        <f t="array" ref="B311">IFERROR(INDEX('03.Muestra'!$C$8:$C$17,SMALL(IF("Página Web"='03.Muestra'!$D$8:$D$17,ROW('03.Muestra'!$C$8:$C$17)-MIN(ROW('03.Muestra'!$D$8:$D$17))+1,""),ROW()-310)),"")</f>
        <v>Home</v>
      </c>
      <c r="C311" s="130" t="str">
        <f t="array" ref="C311">IFERROR(INDEX('03.Muestra'!$F$8:$F$17,SMALL(IF("Página Web"='03.Muestra'!$D$8:$D$17,ROW('03.Muestra'!$F$8:$F$17)-MIN(ROW('03.Muestra'!$D$8:$D$17))+1,""),ROW()-310)),"")</f>
        <v>https://pigmentoayd.com/</v>
      </c>
      <c r="D311" s="103" t="s">
        <v>87</v>
      </c>
      <c r="E311" s="66" t="str">
        <f t="shared" ref="E311:E320" si="38">IF(D311&lt;&gt;"",IF(AND(B311&lt;&gt;"",C311&lt;&gt;""),"","ERR"),"")</f>
        <v/>
      </c>
      <c r="F311" s="104" t="s">
        <v>89</v>
      </c>
      <c r="G311" s="89" t="s">
        <v>98</v>
      </c>
      <c r="H311" s="84" t="s">
        <v>93</v>
      </c>
      <c r="I311" s="105" t="s">
        <v>91</v>
      </c>
      <c r="J311" s="106" t="s">
        <v>87</v>
      </c>
      <c r="K311" s="131" t="s">
        <v>97</v>
      </c>
      <c r="L311" s="18"/>
      <c r="M311" s="18"/>
      <c r="N311" s="18"/>
      <c r="O311" s="18"/>
      <c r="P311" s="18"/>
      <c r="Q311" s="18"/>
      <c r="R311" s="18"/>
      <c r="S311" s="18"/>
      <c r="T311" s="18"/>
      <c r="U311" s="18"/>
      <c r="V311" s="18"/>
      <c r="W311" s="18"/>
      <c r="X311" s="18"/>
      <c r="Y311" s="18"/>
      <c r="Z311" s="22"/>
      <c r="AA311" s="22"/>
      <c r="AB311" s="22"/>
      <c r="AC311" s="22"/>
      <c r="AD311" s="22"/>
      <c r="AE311" s="22"/>
      <c r="AF311" s="22"/>
      <c r="AG311" s="22"/>
      <c r="AH311" s="22"/>
      <c r="AI311" s="22"/>
      <c r="AJ311" s="22"/>
      <c r="AK311" s="22"/>
      <c r="AL311" s="22"/>
      <c r="AM311" s="22"/>
      <c r="AN311" s="22"/>
      <c r="AO311" s="22"/>
      <c r="AP311" s="22"/>
    </row>
    <row r="312" spans="1:42" ht="12" customHeight="1">
      <c r="A312" s="98">
        <f t="array" ref="A312">IFERROR(INDEX('03.Muestra'!$B$8:$B$17,SMALL(IF("Página Web"='03.Muestra'!$D$8:$D$17,ROW('03.Muestra'!$B$8:$B$17)-MIN(ROW('03.Muestra'!$D$8:$D$17))+1,""),ROW()-310)),"")</f>
        <v>2</v>
      </c>
      <c r="B312" s="129" t="str">
        <f t="array" ref="B312">IFERROR(INDEX('03.Muestra'!$C$8:$C$17,SMALL(IF("Página Web"='03.Muestra'!$D$8:$D$17,ROW('03.Muestra'!$C$8:$C$17)-MIN(ROW('03.Muestra'!$D$8:$D$17))+1,""),ROW()-310)),"")</f>
        <v>Contacto</v>
      </c>
      <c r="C312" s="130" t="str">
        <f t="array" ref="C312">IFERROR(INDEX('03.Muestra'!$F$8:$F$17,SMALL(IF("Página Web"='03.Muestra'!$D$8:$D$17,ROW('03.Muestra'!$F$8:$F$17)-MIN(ROW('03.Muestra'!$D$8:$D$17))+1,""),ROW()-310)),"")</f>
        <v>https://pigmentoayd.com/contacto</v>
      </c>
      <c r="D312" s="103" t="s">
        <v>87</v>
      </c>
      <c r="E312" s="66" t="str">
        <f t="shared" si="38"/>
        <v/>
      </c>
      <c r="F312" s="107">
        <f ca="1">COUNTIF($D311:INDIRECT("$D" &amp;  SUM(ROW()-1,'03.Muestra'!$D$20)-1),F311)</f>
        <v>0</v>
      </c>
      <c r="G312" s="107">
        <f ca="1">COUNTIF($D311:INDIRECT("$D" &amp;  SUM(ROW()-1,'03.Muestra'!$D$20)-1),G311)</f>
        <v>0</v>
      </c>
      <c r="H312" s="107">
        <f ca="1">COUNTIF($D311:INDIRECT("$D" &amp;  SUM(ROW()-1,'03.Muestra'!$D$20)-1),H311)</f>
        <v>0</v>
      </c>
      <c r="I312" s="107">
        <f ca="1">COUNTIF($D311:INDIRECT("$D" &amp;  SUM(ROW()-1,'03.Muestra'!$D$20)-1),I311)</f>
        <v>0</v>
      </c>
      <c r="J312" s="107">
        <f ca="1">COUNTIF($D311:INDIRECT("$D" &amp;  SUM(ROW()-1,'03.Muestra'!$D$20)-1),J311)</f>
        <v>3</v>
      </c>
      <c r="K312" s="132">
        <f ca="1">IF(COUNTIF('03.Muestra'!$D$8:$D$17,"Página Web")=0,0,COUNTBLANK($D311:INDIRECT("$D" &amp;  SUM(ROW()-1,COUNTIF('03.Muestra'!$D$8:$D$17,"Página Web"))-1)))</f>
        <v>0</v>
      </c>
      <c r="L312" s="18"/>
      <c r="M312" s="18"/>
      <c r="N312" s="18"/>
      <c r="O312" s="18"/>
      <c r="P312" s="18"/>
      <c r="Q312" s="18"/>
      <c r="R312" s="18"/>
      <c r="S312" s="18"/>
      <c r="T312" s="18"/>
      <c r="U312" s="18"/>
      <c r="V312" s="18"/>
      <c r="W312" s="18"/>
      <c r="X312" s="18"/>
      <c r="Y312" s="18"/>
      <c r="Z312" s="22"/>
      <c r="AA312" s="22"/>
      <c r="AB312" s="22"/>
      <c r="AC312" s="22"/>
      <c r="AD312" s="22"/>
      <c r="AE312" s="22"/>
      <c r="AF312" s="22"/>
      <c r="AG312" s="22"/>
      <c r="AH312" s="22"/>
      <c r="AI312" s="22"/>
      <c r="AJ312" s="22"/>
      <c r="AK312" s="22"/>
      <c r="AL312" s="22"/>
      <c r="AM312" s="22"/>
      <c r="AN312" s="22"/>
      <c r="AO312" s="22"/>
      <c r="AP312" s="22"/>
    </row>
    <row r="313" spans="1:42" ht="12" customHeight="1">
      <c r="A313" s="98">
        <f t="array" ref="A313">IFERROR(INDEX('03.Muestra'!$B$8:$B$17,SMALL(IF("Página Web"='03.Muestra'!$D$8:$D$17,ROW('03.Muestra'!$B$8:$B$17)-MIN(ROW('03.Muestra'!$D$8:$D$17))+1,""),ROW()-310)),"")</f>
        <v>3</v>
      </c>
      <c r="B313" s="129" t="str">
        <f t="array" ref="B313">IFERROR(INDEX('03.Muestra'!$C$8:$C$17,SMALL(IF("Página Web"='03.Muestra'!$D$8:$D$17,ROW('03.Muestra'!$C$8:$C$17)-MIN(ROW('03.Muestra'!$D$8:$D$17))+1,""),ROW()-310)),"")</f>
        <v>Servicios</v>
      </c>
      <c r="C313" s="130" t="str">
        <f t="array" ref="C313">IFERROR(INDEX('03.Muestra'!$F$8:$F$17,SMALL(IF("Página Web"='03.Muestra'!$D$8:$D$17,ROW('03.Muestra'!$F$8:$F$17)-MIN(ROW('03.Muestra'!$D$8:$D$17))+1,""),ROW()-310)),"")</f>
        <v>https://pigmentoayd.com/servicios</v>
      </c>
      <c r="D313" s="103" t="s">
        <v>87</v>
      </c>
      <c r="E313" s="66" t="str">
        <f t="shared" si="38"/>
        <v/>
      </c>
      <c r="F313" s="22"/>
      <c r="G313" s="18"/>
      <c r="H313" s="18"/>
      <c r="I313" s="18"/>
      <c r="J313" s="18"/>
      <c r="K313" s="148"/>
      <c r="L313" s="18"/>
      <c r="M313" s="18"/>
      <c r="N313" s="18"/>
      <c r="O313" s="18"/>
      <c r="P313" s="18"/>
      <c r="Q313" s="18"/>
      <c r="R313" s="18"/>
      <c r="S313" s="18"/>
      <c r="T313" s="18"/>
      <c r="U313" s="18"/>
      <c r="V313" s="18"/>
      <c r="W313" s="18"/>
      <c r="X313" s="18"/>
      <c r="Y313" s="18"/>
      <c r="Z313" s="22"/>
      <c r="AA313" s="22"/>
      <c r="AB313" s="22"/>
      <c r="AC313" s="22"/>
      <c r="AD313" s="22"/>
      <c r="AE313" s="22"/>
      <c r="AF313" s="22"/>
      <c r="AG313" s="22"/>
      <c r="AH313" s="22"/>
      <c r="AI313" s="22"/>
      <c r="AJ313" s="22"/>
      <c r="AK313" s="22"/>
      <c r="AL313" s="22"/>
      <c r="AM313" s="22"/>
      <c r="AN313" s="22"/>
      <c r="AO313" s="22"/>
      <c r="AP313" s="22"/>
    </row>
    <row r="314" spans="1:42" ht="12" customHeight="1">
      <c r="A314" s="98" t="str">
        <f t="array" ref="A314">IFERROR(INDEX('03.Muestra'!$B$8:$B$17,SMALL(IF("Página Web"='03.Muestra'!$D$8:$D$17,ROW('03.Muestra'!$B$8:$B$17)-MIN(ROW('03.Muestra'!$D$8:$D$17))+1,""),ROW()-310)),"")</f>
        <v/>
      </c>
      <c r="B314" s="129" t="str">
        <f t="array" ref="B314">IFERROR(INDEX('03.Muestra'!$C$8:$C$17,SMALL(IF("Página Web"='03.Muestra'!$D$8:$D$17,ROW('03.Muestra'!$C$8:$C$17)-MIN(ROW('03.Muestra'!$D$8:$D$17))+1,""),ROW()-310)),"")</f>
        <v/>
      </c>
      <c r="C314" s="129" t="str">
        <f t="array" ref="C314">IFERROR(INDEX('03.Muestra'!$F$8:$F$17,SMALL(IF("Página Web"='03.Muestra'!$D$8:$D$17,ROW('03.Muestra'!$F$8:$F$17)-MIN(ROW('03.Muestra'!$D$8:$D$17))+1,""),ROW()-310)),"")</f>
        <v/>
      </c>
      <c r="D314" s="103" t="str">
        <f t="shared" ref="D314:D320" si="39">IF(C314="","",$D$18)</f>
        <v/>
      </c>
      <c r="E314" s="66" t="str">
        <f t="shared" si="38"/>
        <v/>
      </c>
      <c r="F314" s="22"/>
      <c r="G314" s="18"/>
      <c r="H314" s="18"/>
      <c r="I314" s="18"/>
      <c r="J314" s="18"/>
      <c r="K314" s="148"/>
      <c r="L314" s="18"/>
      <c r="M314" s="18"/>
      <c r="N314" s="18"/>
      <c r="O314" s="18"/>
      <c r="P314" s="18"/>
      <c r="Q314" s="18"/>
      <c r="R314" s="18"/>
      <c r="S314" s="18"/>
      <c r="T314" s="18"/>
      <c r="U314" s="18"/>
      <c r="V314" s="18"/>
      <c r="W314" s="18"/>
      <c r="X314" s="18"/>
      <c r="Y314" s="18"/>
      <c r="Z314" s="22"/>
      <c r="AA314" s="22"/>
      <c r="AB314" s="22"/>
      <c r="AC314" s="22"/>
      <c r="AD314" s="22"/>
      <c r="AE314" s="22"/>
      <c r="AF314" s="22"/>
      <c r="AG314" s="22"/>
      <c r="AH314" s="22"/>
      <c r="AI314" s="22"/>
      <c r="AJ314" s="22"/>
      <c r="AK314" s="22"/>
      <c r="AL314" s="22"/>
      <c r="AM314" s="22"/>
      <c r="AN314" s="22"/>
      <c r="AO314" s="22"/>
      <c r="AP314" s="22"/>
    </row>
    <row r="315" spans="1:42" ht="12" customHeight="1">
      <c r="A315" s="98" t="str">
        <f t="array" ref="A315">IFERROR(INDEX('03.Muestra'!$B$8:$B$17,SMALL(IF("Página Web"='03.Muestra'!$D$8:$D$17,ROW('03.Muestra'!$B$8:$B$17)-MIN(ROW('03.Muestra'!$D$8:$D$17))+1,""),ROW()-310)),"")</f>
        <v/>
      </c>
      <c r="B315" s="129" t="str">
        <f t="array" ref="B315">IFERROR(INDEX('03.Muestra'!$C$8:$C$17,SMALL(IF("Página Web"='03.Muestra'!$D$8:$D$17,ROW('03.Muestra'!$C$8:$C$17)-MIN(ROW('03.Muestra'!$D$8:$D$17))+1,""),ROW()-310)),"")</f>
        <v/>
      </c>
      <c r="C315" s="129" t="str">
        <f t="array" ref="C315">IFERROR(INDEX('03.Muestra'!$F$8:$F$17,SMALL(IF("Página Web"='03.Muestra'!$D$8:$D$17,ROW('03.Muestra'!$F$8:$F$17)-MIN(ROW('03.Muestra'!$D$8:$D$17))+1,""),ROW()-310)),"")</f>
        <v/>
      </c>
      <c r="D315" s="103" t="str">
        <f t="shared" si="39"/>
        <v/>
      </c>
      <c r="E315" s="66" t="str">
        <f t="shared" si="38"/>
        <v/>
      </c>
      <c r="F315" s="22"/>
      <c r="G315" s="18"/>
      <c r="H315" s="18"/>
      <c r="I315" s="18"/>
      <c r="J315" s="18"/>
      <c r="K315" s="148"/>
      <c r="L315" s="18"/>
      <c r="M315" s="18"/>
      <c r="N315" s="18"/>
      <c r="O315" s="18"/>
      <c r="P315" s="18"/>
      <c r="Q315" s="18"/>
      <c r="R315" s="18"/>
      <c r="S315" s="18"/>
      <c r="T315" s="18"/>
      <c r="U315" s="18"/>
      <c r="V315" s="18"/>
      <c r="W315" s="18"/>
      <c r="X315" s="18"/>
      <c r="Y315" s="18"/>
      <c r="Z315" s="22"/>
      <c r="AA315" s="22"/>
      <c r="AB315" s="22"/>
      <c r="AC315" s="22"/>
      <c r="AD315" s="22"/>
      <c r="AE315" s="22"/>
      <c r="AF315" s="22"/>
      <c r="AG315" s="22"/>
      <c r="AH315" s="22"/>
      <c r="AI315" s="22"/>
      <c r="AJ315" s="22"/>
      <c r="AK315" s="22"/>
      <c r="AL315" s="22"/>
      <c r="AM315" s="22"/>
      <c r="AN315" s="22"/>
      <c r="AO315" s="22"/>
      <c r="AP315" s="22"/>
    </row>
    <row r="316" spans="1:42" ht="12" customHeight="1">
      <c r="A316" s="98" t="str">
        <f t="array" ref="A316">IFERROR(INDEX('03.Muestra'!$B$8:$B$17,SMALL(IF("Página Web"='03.Muestra'!$D$8:$D$17,ROW('03.Muestra'!$B$8:$B$17)-MIN(ROW('03.Muestra'!$D$8:$D$17))+1,""),ROW()-310)),"")</f>
        <v/>
      </c>
      <c r="B316" s="129" t="str">
        <f t="array" ref="B316">IFERROR(INDEX('03.Muestra'!$C$8:$C$17,SMALL(IF("Página Web"='03.Muestra'!$D$8:$D$17,ROW('03.Muestra'!$C$8:$C$17)-MIN(ROW('03.Muestra'!$D$8:$D$17))+1,""),ROW()-310)),"")</f>
        <v/>
      </c>
      <c r="C316" s="129" t="str">
        <f t="array" ref="C316">IFERROR(INDEX('03.Muestra'!$F$8:$F$17,SMALL(IF("Página Web"='03.Muestra'!$D$8:$D$17,ROW('03.Muestra'!$F$8:$F$17)-MIN(ROW('03.Muestra'!$D$8:$D$17))+1,""),ROW()-310)),"")</f>
        <v/>
      </c>
      <c r="D316" s="103" t="str">
        <f t="shared" si="39"/>
        <v/>
      </c>
      <c r="E316" s="66" t="str">
        <f t="shared" si="38"/>
        <v/>
      </c>
      <c r="F316" s="22"/>
      <c r="G316" s="18"/>
      <c r="H316" s="18"/>
      <c r="I316" s="18"/>
      <c r="J316" s="18"/>
      <c r="K316" s="148"/>
      <c r="L316" s="18"/>
      <c r="M316" s="18"/>
      <c r="N316" s="18"/>
      <c r="O316" s="18"/>
      <c r="P316" s="18"/>
      <c r="Q316" s="18"/>
      <c r="R316" s="18"/>
      <c r="S316" s="18"/>
      <c r="T316" s="18"/>
      <c r="U316" s="18"/>
      <c r="V316" s="18"/>
      <c r="W316" s="18"/>
      <c r="X316" s="18"/>
      <c r="Y316" s="18"/>
      <c r="Z316" s="22"/>
      <c r="AA316" s="22"/>
      <c r="AB316" s="22"/>
      <c r="AC316" s="22"/>
      <c r="AD316" s="22"/>
      <c r="AE316" s="22"/>
      <c r="AF316" s="22"/>
      <c r="AG316" s="22"/>
      <c r="AH316" s="22"/>
      <c r="AI316" s="22"/>
      <c r="AJ316" s="22"/>
      <c r="AK316" s="22"/>
      <c r="AL316" s="22"/>
      <c r="AM316" s="22"/>
      <c r="AN316" s="22"/>
      <c r="AO316" s="22"/>
      <c r="AP316" s="22"/>
    </row>
    <row r="317" spans="1:42" ht="12" customHeight="1">
      <c r="A317" s="98" t="str">
        <f t="array" ref="A317">IFERROR(INDEX('03.Muestra'!$B$8:$B$17,SMALL(IF("Página Web"='03.Muestra'!$D$8:$D$17,ROW('03.Muestra'!$B$8:$B$17)-MIN(ROW('03.Muestra'!$D$8:$D$17))+1,""),ROW()-310)),"")</f>
        <v/>
      </c>
      <c r="B317" s="129" t="str">
        <f t="array" ref="B317">IFERROR(INDEX('03.Muestra'!$C$8:$C$17,SMALL(IF("Página Web"='03.Muestra'!$D$8:$D$17,ROW('03.Muestra'!$C$8:$C$17)-MIN(ROW('03.Muestra'!$D$8:$D$17))+1,""),ROW()-310)),"")</f>
        <v/>
      </c>
      <c r="C317" s="129" t="str">
        <f t="array" ref="C317">IFERROR(INDEX('03.Muestra'!$F$8:$F$17,SMALL(IF("Página Web"='03.Muestra'!$D$8:$D$17,ROW('03.Muestra'!$F$8:$F$17)-MIN(ROW('03.Muestra'!$D$8:$D$17))+1,""),ROW()-310)),"")</f>
        <v/>
      </c>
      <c r="D317" s="103" t="str">
        <f t="shared" si="39"/>
        <v/>
      </c>
      <c r="E317" s="66" t="str">
        <f t="shared" si="38"/>
        <v/>
      </c>
      <c r="F317" s="18"/>
      <c r="G317" s="18"/>
      <c r="H317" s="18"/>
      <c r="I317" s="18"/>
      <c r="J317" s="18"/>
      <c r="K317" s="148"/>
      <c r="L317" s="18"/>
      <c r="M317" s="18"/>
      <c r="N317" s="18"/>
      <c r="O317" s="18"/>
      <c r="P317" s="18"/>
      <c r="Q317" s="18"/>
      <c r="R317" s="18"/>
      <c r="S317" s="18"/>
      <c r="T317" s="18"/>
      <c r="U317" s="18"/>
      <c r="V317" s="18"/>
      <c r="W317" s="18"/>
      <c r="X317" s="18"/>
      <c r="Y317" s="18"/>
      <c r="Z317" s="22"/>
      <c r="AA317" s="22"/>
      <c r="AB317" s="22"/>
      <c r="AC317" s="22"/>
      <c r="AD317" s="22"/>
      <c r="AE317" s="22"/>
      <c r="AF317" s="22"/>
      <c r="AG317" s="22"/>
      <c r="AH317" s="22"/>
      <c r="AI317" s="22"/>
      <c r="AJ317" s="22"/>
      <c r="AK317" s="22"/>
      <c r="AL317" s="22"/>
      <c r="AM317" s="22"/>
      <c r="AN317" s="22"/>
      <c r="AO317" s="22"/>
      <c r="AP317" s="22"/>
    </row>
    <row r="318" spans="1:42" ht="12" customHeight="1">
      <c r="A318" s="98" t="str">
        <f t="array" ref="A318">IFERROR(INDEX('03.Muestra'!$B$8:$B$17,SMALL(IF("Página Web"='03.Muestra'!$D$8:$D$17,ROW('03.Muestra'!$B$8:$B$17)-MIN(ROW('03.Muestra'!$D$8:$D$17))+1,""),ROW()-310)),"")</f>
        <v/>
      </c>
      <c r="B318" s="129" t="str">
        <f t="array" ref="B318">IFERROR(INDEX('03.Muestra'!$C$8:$C$17,SMALL(IF("Página Web"='03.Muestra'!$D$8:$D$17,ROW('03.Muestra'!$C$8:$C$17)-MIN(ROW('03.Muestra'!$D$8:$D$17))+1,""),ROW()-310)),"")</f>
        <v/>
      </c>
      <c r="C318" s="129" t="str">
        <f t="array" ref="C318">IFERROR(INDEX('03.Muestra'!$F$8:$F$17,SMALL(IF("Página Web"='03.Muestra'!$D$8:$D$17,ROW('03.Muestra'!$F$8:$F$17)-MIN(ROW('03.Muestra'!$D$8:$D$17))+1,""),ROW()-310)),"")</f>
        <v/>
      </c>
      <c r="D318" s="103" t="str">
        <f t="shared" si="39"/>
        <v/>
      </c>
      <c r="E318" s="66" t="str">
        <f t="shared" si="38"/>
        <v/>
      </c>
      <c r="F318" s="18"/>
      <c r="G318" s="18"/>
      <c r="H318" s="18"/>
      <c r="I318" s="18"/>
      <c r="J318" s="18"/>
      <c r="K318" s="148"/>
      <c r="L318" s="18"/>
      <c r="M318" s="18"/>
      <c r="N318" s="18"/>
      <c r="O318" s="18"/>
      <c r="P318" s="18"/>
      <c r="Q318" s="18"/>
      <c r="R318" s="18"/>
      <c r="S318" s="18"/>
      <c r="T318" s="18"/>
      <c r="U318" s="18"/>
      <c r="V318" s="18"/>
      <c r="W318" s="18"/>
      <c r="X318" s="18"/>
      <c r="Y318" s="18"/>
      <c r="Z318" s="22"/>
      <c r="AA318" s="22"/>
      <c r="AB318" s="22"/>
      <c r="AC318" s="22"/>
      <c r="AD318" s="22"/>
      <c r="AE318" s="22"/>
      <c r="AF318" s="22"/>
      <c r="AG318" s="22"/>
      <c r="AH318" s="22"/>
      <c r="AI318" s="22"/>
      <c r="AJ318" s="22"/>
      <c r="AK318" s="22"/>
      <c r="AL318" s="22"/>
      <c r="AM318" s="22"/>
      <c r="AN318" s="22"/>
      <c r="AO318" s="22"/>
      <c r="AP318" s="22"/>
    </row>
    <row r="319" spans="1:42" ht="12" customHeight="1">
      <c r="A319" s="98" t="str">
        <f t="array" ref="A319">IFERROR(INDEX('03.Muestra'!$B$8:$B$17,SMALL(IF("Página Web"='03.Muestra'!$D$8:$D$17,ROW('03.Muestra'!$B$8:$B$17)-MIN(ROW('03.Muestra'!$D$8:$D$17))+1,""),ROW()-310)),"")</f>
        <v/>
      </c>
      <c r="B319" s="129" t="str">
        <f t="array" ref="B319">IFERROR(INDEX('03.Muestra'!$C$8:$C$17,SMALL(IF("Página Web"='03.Muestra'!$D$8:$D$17,ROW('03.Muestra'!$C$8:$C$17)-MIN(ROW('03.Muestra'!$D$8:$D$17))+1,""),ROW()-310)),"")</f>
        <v/>
      </c>
      <c r="C319" s="129" t="str">
        <f t="array" ref="C319">IFERROR(INDEX('03.Muestra'!$F$8:$F$17,SMALL(IF("Página Web"='03.Muestra'!$D$8:$D$17,ROW('03.Muestra'!$F$8:$F$17)-MIN(ROW('03.Muestra'!$D$8:$D$17))+1,""),ROW()-310)),"")</f>
        <v/>
      </c>
      <c r="D319" s="103" t="str">
        <f t="shared" si="39"/>
        <v/>
      </c>
      <c r="E319" s="66" t="str">
        <f t="shared" si="38"/>
        <v/>
      </c>
      <c r="F319" s="18"/>
      <c r="G319" s="18"/>
      <c r="H319" s="18"/>
      <c r="I319" s="18"/>
      <c r="J319" s="18"/>
      <c r="K319" s="148"/>
      <c r="L319" s="18"/>
      <c r="M319" s="18"/>
      <c r="N319" s="18"/>
      <c r="O319" s="18"/>
      <c r="P319" s="18"/>
      <c r="Q319" s="18"/>
      <c r="R319" s="18"/>
      <c r="S319" s="18"/>
      <c r="T319" s="18"/>
      <c r="U319" s="18"/>
      <c r="V319" s="18"/>
      <c r="W319" s="18"/>
      <c r="X319" s="18"/>
      <c r="Y319" s="18"/>
      <c r="Z319" s="22"/>
      <c r="AA319" s="22"/>
      <c r="AB319" s="22"/>
      <c r="AC319" s="22"/>
      <c r="AD319" s="22"/>
      <c r="AE319" s="22"/>
      <c r="AF319" s="22"/>
      <c r="AG319" s="22"/>
      <c r="AH319" s="22"/>
      <c r="AI319" s="22"/>
      <c r="AJ319" s="22"/>
      <c r="AK319" s="22"/>
      <c r="AL319" s="22"/>
      <c r="AM319" s="22"/>
      <c r="AN319" s="22"/>
      <c r="AO319" s="22"/>
      <c r="AP319" s="22"/>
    </row>
    <row r="320" spans="1:42" ht="12" customHeight="1">
      <c r="A320" s="98" t="str">
        <f t="array" ref="A320">IFERROR(INDEX('03.Muestra'!$B$8:$B$17,SMALL(IF("Página Web"='03.Muestra'!$D$8:$D$17,ROW('03.Muestra'!$B$8:$B$17)-MIN(ROW('03.Muestra'!$D$8:$D$17))+1,""),ROW()-310)),"")</f>
        <v/>
      </c>
      <c r="B320" s="129" t="str">
        <f t="array" ref="B320">IFERROR(INDEX('03.Muestra'!$C$8:$C$17,SMALL(IF("Página Web"='03.Muestra'!$D$8:$D$17,ROW('03.Muestra'!$C$8:$C$17)-MIN(ROW('03.Muestra'!$D$8:$D$17))+1,""),ROW()-310)),"")</f>
        <v/>
      </c>
      <c r="C320" s="129" t="str">
        <f t="array" ref="C320">IFERROR(INDEX('03.Muestra'!$F$8:$F$17,SMALL(IF("Página Web"='03.Muestra'!$D$8:$D$17,ROW('03.Muestra'!$F$8:$F$17)-MIN(ROW('03.Muestra'!$D$8:$D$17))+1,""),ROW()-310)),"")</f>
        <v/>
      </c>
      <c r="D320" s="103" t="str">
        <f t="shared" si="39"/>
        <v/>
      </c>
      <c r="E320" s="66" t="str">
        <f t="shared" si="38"/>
        <v/>
      </c>
      <c r="F320" s="18"/>
      <c r="G320" s="18"/>
      <c r="H320" s="18"/>
      <c r="I320" s="18"/>
      <c r="J320" s="18"/>
      <c r="K320" s="148"/>
      <c r="L320" s="18"/>
      <c r="M320" s="18"/>
      <c r="N320" s="18"/>
      <c r="O320" s="18"/>
      <c r="P320" s="18"/>
      <c r="Q320" s="18"/>
      <c r="R320" s="18"/>
      <c r="S320" s="18"/>
      <c r="T320" s="18"/>
      <c r="U320" s="18"/>
      <c r="V320" s="18"/>
      <c r="W320" s="18"/>
      <c r="X320" s="18"/>
      <c r="Y320" s="18"/>
      <c r="Z320" s="22"/>
      <c r="AA320" s="22"/>
      <c r="AB320" s="22"/>
      <c r="AC320" s="22"/>
      <c r="AD320" s="22"/>
      <c r="AE320" s="22"/>
      <c r="AF320" s="22"/>
      <c r="AG320" s="22"/>
      <c r="AH320" s="22"/>
      <c r="AI320" s="22"/>
      <c r="AJ320" s="22"/>
      <c r="AK320" s="22"/>
      <c r="AL320" s="22"/>
      <c r="AM320" s="22"/>
      <c r="AN320" s="22"/>
      <c r="AO320" s="22"/>
      <c r="AP320" s="22"/>
    </row>
    <row r="321" spans="1:42" ht="12" customHeight="1">
      <c r="A321" s="63"/>
      <c r="B321" s="133"/>
      <c r="C321" s="133"/>
      <c r="D321" s="134"/>
      <c r="E321" s="66"/>
      <c r="F321" s="18"/>
      <c r="G321" s="18"/>
      <c r="H321" s="18"/>
      <c r="I321" s="18"/>
      <c r="J321" s="18"/>
      <c r="K321" s="148"/>
      <c r="L321" s="18"/>
      <c r="M321" s="18"/>
      <c r="N321" s="18"/>
      <c r="O321" s="18"/>
      <c r="P321" s="18"/>
      <c r="Q321" s="18"/>
      <c r="R321" s="18"/>
      <c r="S321" s="18"/>
      <c r="T321" s="18"/>
      <c r="U321" s="18"/>
      <c r="V321" s="18"/>
      <c r="W321" s="18"/>
      <c r="X321" s="18"/>
      <c r="Y321" s="18"/>
      <c r="Z321" s="22"/>
      <c r="AA321" s="22"/>
      <c r="AB321" s="22"/>
      <c r="AC321" s="22"/>
      <c r="AD321" s="22"/>
      <c r="AE321" s="22"/>
      <c r="AF321" s="22"/>
      <c r="AG321" s="22"/>
      <c r="AH321" s="22"/>
      <c r="AI321" s="22"/>
      <c r="AJ321" s="22"/>
      <c r="AK321" s="22"/>
      <c r="AL321" s="22"/>
      <c r="AM321" s="22"/>
      <c r="AN321" s="22"/>
      <c r="AO321" s="22"/>
      <c r="AP321" s="22"/>
    </row>
    <row r="322" spans="1:42" ht="12" customHeight="1">
      <c r="A322" s="22"/>
      <c r="B322" s="18"/>
      <c r="C322" s="18"/>
      <c r="D322" s="127"/>
      <c r="E322" s="66"/>
      <c r="F322" s="18"/>
      <c r="G322" s="18"/>
      <c r="H322" s="18"/>
      <c r="I322" s="18"/>
      <c r="J322" s="18"/>
      <c r="K322" s="148"/>
      <c r="L322" s="18"/>
      <c r="M322" s="18"/>
      <c r="N322" s="18"/>
      <c r="O322" s="18"/>
      <c r="P322" s="18"/>
      <c r="Q322" s="18"/>
      <c r="R322" s="18"/>
      <c r="S322" s="18"/>
      <c r="T322" s="18"/>
      <c r="U322" s="18"/>
      <c r="V322" s="18"/>
      <c r="W322" s="18"/>
      <c r="X322" s="18"/>
      <c r="Y322" s="18"/>
      <c r="Z322" s="22"/>
      <c r="AA322" s="22"/>
      <c r="AB322" s="22"/>
      <c r="AC322" s="22"/>
      <c r="AD322" s="22"/>
      <c r="AE322" s="22"/>
      <c r="AF322" s="22"/>
      <c r="AG322" s="22"/>
      <c r="AH322" s="22"/>
      <c r="AI322" s="22"/>
      <c r="AJ322" s="22"/>
      <c r="AK322" s="22"/>
      <c r="AL322" s="22"/>
      <c r="AM322" s="22"/>
      <c r="AN322" s="22"/>
      <c r="AO322" s="22"/>
      <c r="AP322" s="22"/>
    </row>
    <row r="323" spans="1:42" ht="12.75" customHeight="1">
      <c r="A323" s="111"/>
      <c r="B323" s="112"/>
      <c r="C323" s="111"/>
      <c r="D323" s="135"/>
      <c r="E323" s="113"/>
      <c r="F323" s="18"/>
      <c r="G323" s="18"/>
      <c r="H323" s="18"/>
      <c r="I323" s="18"/>
      <c r="J323" s="18"/>
      <c r="K323" s="148"/>
      <c r="L323" s="18"/>
      <c r="M323" s="18"/>
      <c r="N323" s="18"/>
      <c r="O323" s="18"/>
      <c r="P323" s="18"/>
      <c r="Q323" s="18"/>
      <c r="R323" s="18"/>
      <c r="S323" s="18"/>
      <c r="T323" s="18"/>
      <c r="U323" s="18"/>
      <c r="V323" s="18"/>
      <c r="W323" s="18"/>
      <c r="X323" s="18"/>
      <c r="Y323" s="18"/>
      <c r="Z323" s="22"/>
      <c r="AA323" s="22"/>
      <c r="AB323" s="22"/>
      <c r="AC323" s="22"/>
      <c r="AD323" s="22"/>
      <c r="AE323" s="22"/>
      <c r="AF323" s="22"/>
      <c r="AG323" s="22"/>
      <c r="AH323" s="22"/>
      <c r="AI323" s="22"/>
      <c r="AJ323" s="22"/>
      <c r="AK323" s="22"/>
      <c r="AL323" s="22"/>
      <c r="AM323" s="22"/>
      <c r="AN323" s="22"/>
      <c r="AO323" s="22"/>
      <c r="AP323" s="22"/>
    </row>
    <row r="324" spans="1:42" ht="12" customHeight="1">
      <c r="A324" s="109"/>
      <c r="B324" s="109"/>
      <c r="C324" s="109"/>
      <c r="D324" s="136"/>
      <c r="E324" s="109"/>
      <c r="F324" s="92"/>
      <c r="G324" s="18"/>
      <c r="H324" s="18"/>
      <c r="I324" s="18"/>
      <c r="J324" s="18"/>
      <c r="K324" s="148"/>
      <c r="L324" s="18"/>
      <c r="M324" s="18"/>
      <c r="N324" s="18"/>
      <c r="O324" s="18"/>
      <c r="P324" s="18"/>
      <c r="Q324" s="18"/>
      <c r="R324" s="18"/>
      <c r="S324" s="18"/>
      <c r="T324" s="18"/>
      <c r="U324" s="18"/>
      <c r="V324" s="18"/>
      <c r="W324" s="18"/>
      <c r="X324" s="18"/>
      <c r="Y324" s="18"/>
      <c r="Z324" s="22"/>
      <c r="AA324" s="22"/>
      <c r="AB324" s="22"/>
      <c r="AC324" s="22"/>
      <c r="AD324" s="22"/>
      <c r="AE324" s="22"/>
      <c r="AF324" s="22"/>
      <c r="AG324" s="22"/>
      <c r="AH324" s="22"/>
      <c r="AI324" s="22"/>
      <c r="AJ324" s="22"/>
      <c r="AK324" s="22"/>
      <c r="AL324" s="22"/>
      <c r="AM324" s="22"/>
      <c r="AN324" s="22"/>
      <c r="AO324" s="22"/>
      <c r="AP324" s="22"/>
    </row>
    <row r="325" spans="1:42" ht="12" customHeight="1">
      <c r="A325" s="22"/>
      <c r="B325" s="18"/>
      <c r="C325" s="18"/>
      <c r="D325" s="127"/>
      <c r="E325" s="66"/>
      <c r="F325" s="18"/>
      <c r="G325" s="18"/>
      <c r="H325" s="18"/>
      <c r="I325" s="18"/>
      <c r="J325" s="18"/>
      <c r="K325" s="148"/>
      <c r="L325" s="18"/>
      <c r="M325" s="18"/>
      <c r="N325" s="18"/>
      <c r="O325" s="18"/>
      <c r="P325" s="18"/>
      <c r="Q325" s="18"/>
      <c r="R325" s="18"/>
      <c r="S325" s="18"/>
      <c r="T325" s="18"/>
      <c r="U325" s="18"/>
      <c r="V325" s="18"/>
      <c r="W325" s="18"/>
      <c r="X325" s="18"/>
      <c r="Y325" s="18"/>
      <c r="Z325" s="22"/>
      <c r="AA325" s="22"/>
      <c r="AB325" s="22"/>
      <c r="AC325" s="22"/>
      <c r="AD325" s="22"/>
      <c r="AE325" s="22"/>
      <c r="AF325" s="22"/>
      <c r="AG325" s="22"/>
      <c r="AH325" s="22"/>
      <c r="AI325" s="22"/>
      <c r="AJ325" s="22"/>
      <c r="AK325" s="22"/>
      <c r="AL325" s="22"/>
      <c r="AM325" s="22"/>
      <c r="AN325" s="22"/>
      <c r="AO325" s="22"/>
      <c r="AP325" s="22"/>
    </row>
    <row r="326" spans="1:42" ht="12" customHeight="1">
      <c r="A326" s="22"/>
      <c r="B326" s="18"/>
      <c r="C326" s="18"/>
      <c r="D326" s="127"/>
      <c r="E326" s="100"/>
      <c r="F326" s="18"/>
      <c r="G326" s="18"/>
      <c r="H326" s="18"/>
      <c r="I326" s="18"/>
      <c r="J326" s="18"/>
      <c r="K326" s="148"/>
      <c r="L326" s="18"/>
      <c r="M326" s="18"/>
      <c r="N326" s="18"/>
      <c r="O326" s="18"/>
      <c r="P326" s="18"/>
      <c r="Q326" s="18"/>
      <c r="R326" s="18"/>
      <c r="S326" s="18"/>
      <c r="T326" s="18"/>
      <c r="U326" s="18"/>
      <c r="V326" s="18"/>
      <c r="W326" s="18"/>
      <c r="X326" s="18"/>
      <c r="Y326" s="18"/>
      <c r="Z326" s="22"/>
      <c r="AA326" s="22"/>
      <c r="AB326" s="22"/>
      <c r="AC326" s="22"/>
      <c r="AD326" s="22"/>
      <c r="AE326" s="22"/>
      <c r="AF326" s="22"/>
      <c r="AG326" s="22"/>
      <c r="AH326" s="22"/>
      <c r="AI326" s="22"/>
      <c r="AJ326" s="22"/>
      <c r="AK326" s="22"/>
      <c r="AL326" s="22"/>
      <c r="AM326" s="22"/>
      <c r="AN326" s="22"/>
      <c r="AO326" s="22"/>
      <c r="AP326" s="22"/>
    </row>
    <row r="327" spans="1:42" ht="29.25" customHeight="1">
      <c r="A327" s="94" t="s">
        <v>100</v>
      </c>
      <c r="B327" s="95" t="s">
        <v>86</v>
      </c>
      <c r="C327" s="96" t="s">
        <v>162</v>
      </c>
      <c r="D327" s="128" t="s">
        <v>106</v>
      </c>
      <c r="E327" s="114"/>
      <c r="F327" s="22"/>
      <c r="G327" s="22"/>
      <c r="H327" s="22"/>
      <c r="I327" s="22"/>
      <c r="J327" s="22"/>
      <c r="K327" s="148"/>
      <c r="L327" s="18"/>
      <c r="M327" s="18"/>
      <c r="N327" s="18"/>
      <c r="O327" s="18"/>
      <c r="P327" s="18"/>
      <c r="Q327" s="18"/>
      <c r="R327" s="18"/>
      <c r="S327" s="18"/>
      <c r="T327" s="18"/>
      <c r="U327" s="18"/>
      <c r="V327" s="18"/>
      <c r="W327" s="18"/>
      <c r="X327" s="18"/>
      <c r="Y327" s="18"/>
      <c r="Z327" s="22"/>
      <c r="AA327" s="22"/>
      <c r="AB327" s="22"/>
      <c r="AC327" s="22"/>
      <c r="AD327" s="22"/>
      <c r="AE327" s="22"/>
      <c r="AF327" s="22"/>
      <c r="AG327" s="22"/>
      <c r="AH327" s="22"/>
      <c r="AI327" s="22"/>
      <c r="AJ327" s="22"/>
      <c r="AK327" s="22"/>
      <c r="AL327" s="22"/>
      <c r="AM327" s="22"/>
      <c r="AN327" s="22"/>
      <c r="AO327" s="22"/>
      <c r="AP327" s="22"/>
    </row>
    <row r="328" spans="1:42" ht="12" customHeight="1">
      <c r="A328" s="98">
        <f t="array" ref="A328">IFERROR(INDEX('03.Muestra'!$B$8:$B$17,SMALL(IF("Página Web"='03.Muestra'!$D$8:$D$17,ROW('03.Muestra'!$B$8:$B$17)-MIN(ROW('03.Muestra'!$D$8:$D$17))+1,""),ROW()-327)),"")</f>
        <v>1</v>
      </c>
      <c r="B328" s="129" t="str">
        <f t="array" ref="B328">IFERROR(INDEX('03.Muestra'!$C$8:$C$17,SMALL(IF("Página Web"='03.Muestra'!$D$8:$D$17,ROW('03.Muestra'!$C$8:$C$17)-MIN(ROW('03.Muestra'!$D$8:$D$17))+1,""),ROW()-327)),"")</f>
        <v>Home</v>
      </c>
      <c r="C328" s="130" t="str">
        <f t="array" ref="C328">IFERROR(INDEX('03.Muestra'!$F$8:$F$17,SMALL(IF("Página Web"='03.Muestra'!$D$8:$D$17,ROW('03.Muestra'!$F$8:$F$17)-MIN(ROW('03.Muestra'!$D$8:$D$17))+1,""),ROW()-327)),"")</f>
        <v>https://pigmentoayd.com/</v>
      </c>
      <c r="D328" s="103" t="str">
        <f t="shared" ref="D328:D337" si="40">IF(C328="","",$D$18)</f>
        <v>N/A</v>
      </c>
      <c r="E328" s="66" t="str">
        <f t="shared" ref="E328:E337" si="41">IF(D328&lt;&gt;"",IF(AND(B328&lt;&gt;"",C328&lt;&gt;""),"","ERR"),"")</f>
        <v/>
      </c>
      <c r="F328" s="104" t="s">
        <v>89</v>
      </c>
      <c r="G328" s="89" t="s">
        <v>98</v>
      </c>
      <c r="H328" s="84" t="s">
        <v>93</v>
      </c>
      <c r="I328" s="105" t="s">
        <v>91</v>
      </c>
      <c r="J328" s="106" t="s">
        <v>87</v>
      </c>
      <c r="K328" s="131" t="s">
        <v>97</v>
      </c>
      <c r="L328" s="18"/>
      <c r="M328" s="18"/>
      <c r="N328" s="18"/>
      <c r="O328" s="18"/>
      <c r="P328" s="18"/>
      <c r="Q328" s="18"/>
      <c r="R328" s="18"/>
      <c r="S328" s="18"/>
      <c r="T328" s="18"/>
      <c r="U328" s="18"/>
      <c r="V328" s="18"/>
      <c r="W328" s="18"/>
      <c r="X328" s="18"/>
      <c r="Y328" s="18"/>
      <c r="Z328" s="22"/>
      <c r="AA328" s="22"/>
      <c r="AB328" s="22"/>
      <c r="AC328" s="22"/>
      <c r="AD328" s="22"/>
      <c r="AE328" s="22"/>
      <c r="AF328" s="22"/>
      <c r="AG328" s="22"/>
      <c r="AH328" s="22"/>
      <c r="AI328" s="22"/>
      <c r="AJ328" s="22"/>
      <c r="AK328" s="22"/>
      <c r="AL328" s="22"/>
      <c r="AM328" s="22"/>
      <c r="AN328" s="22"/>
      <c r="AO328" s="22"/>
      <c r="AP328" s="22"/>
    </row>
    <row r="329" spans="1:42" ht="12" customHeight="1">
      <c r="A329" s="98">
        <f t="array" ref="A329">IFERROR(INDEX('03.Muestra'!$B$8:$B$17,SMALL(IF("Página Web"='03.Muestra'!$D$8:$D$17,ROW('03.Muestra'!$B$8:$B$17)-MIN(ROW('03.Muestra'!$D$8:$D$17))+1,""),ROW()-327)),"")</f>
        <v>2</v>
      </c>
      <c r="B329" s="129" t="str">
        <f t="array" ref="B329">IFERROR(INDEX('03.Muestra'!$C$8:$C$17,SMALL(IF("Página Web"='03.Muestra'!$D$8:$D$17,ROW('03.Muestra'!$C$8:$C$17)-MIN(ROW('03.Muestra'!$D$8:$D$17))+1,""),ROW()-327)),"")</f>
        <v>Contacto</v>
      </c>
      <c r="C329" s="130" t="str">
        <f t="array" ref="C329">IFERROR(INDEX('03.Muestra'!$F$8:$F$17,SMALL(IF("Página Web"='03.Muestra'!$D$8:$D$17,ROW('03.Muestra'!$F$8:$F$17)-MIN(ROW('03.Muestra'!$D$8:$D$17))+1,""),ROW()-327)),"")</f>
        <v>https://pigmentoayd.com/contacto</v>
      </c>
      <c r="D329" s="103" t="str">
        <f t="shared" si="40"/>
        <v>N/A</v>
      </c>
      <c r="E329" s="66" t="str">
        <f t="shared" si="41"/>
        <v/>
      </c>
      <c r="F329" s="107">
        <f ca="1">COUNTIF($D328:INDIRECT("$D" &amp;  SUM(ROW()-1,'03.Muestra'!$D$20)-1),F328)</f>
        <v>0</v>
      </c>
      <c r="G329" s="107">
        <f ca="1">COUNTIF($D328:INDIRECT("$D" &amp;  SUM(ROW()-1,'03.Muestra'!$D$20)-1),G328)</f>
        <v>0</v>
      </c>
      <c r="H329" s="107">
        <f ca="1">COUNTIF($D328:INDIRECT("$D" &amp;  SUM(ROW()-1,'03.Muestra'!$D$20)-1),H328)</f>
        <v>3</v>
      </c>
      <c r="I329" s="107">
        <f ca="1">COUNTIF($D328:INDIRECT("$D" &amp;  SUM(ROW()-1,'03.Muestra'!$D$20)-1),I328)</f>
        <v>0</v>
      </c>
      <c r="J329" s="107">
        <f ca="1">COUNTIF($D328:INDIRECT("$D" &amp;  SUM(ROW()-1,'03.Muestra'!$D$20)-1),J328)</f>
        <v>0</v>
      </c>
      <c r="K329" s="132">
        <f ca="1">IF(COUNTIF('03.Muestra'!$D$8:$D$17,"Página Web")=0,0,COUNTBLANK($D328:INDIRECT("$D" &amp;  SUM(ROW()-1,COUNTIF('03.Muestra'!$D$8:$D$17,"Página Web"))-1)))</f>
        <v>0</v>
      </c>
      <c r="L329" s="18"/>
      <c r="M329" s="18"/>
      <c r="N329" s="18"/>
      <c r="O329" s="18"/>
      <c r="P329" s="18"/>
      <c r="Q329" s="18"/>
      <c r="R329" s="18"/>
      <c r="S329" s="18"/>
      <c r="T329" s="18"/>
      <c r="U329" s="18"/>
      <c r="V329" s="18"/>
      <c r="W329" s="18"/>
      <c r="X329" s="18"/>
      <c r="Y329" s="18"/>
      <c r="Z329" s="22"/>
      <c r="AA329" s="22"/>
      <c r="AB329" s="22"/>
      <c r="AC329" s="22"/>
      <c r="AD329" s="22"/>
      <c r="AE329" s="22"/>
      <c r="AF329" s="22"/>
      <c r="AG329" s="22"/>
      <c r="AH329" s="22"/>
      <c r="AI329" s="22"/>
      <c r="AJ329" s="22"/>
      <c r="AK329" s="22"/>
      <c r="AL329" s="22"/>
      <c r="AM329" s="22"/>
      <c r="AN329" s="22"/>
      <c r="AO329" s="22"/>
      <c r="AP329" s="22"/>
    </row>
    <row r="330" spans="1:42" ht="12" customHeight="1">
      <c r="A330" s="98">
        <f t="array" ref="A330">IFERROR(INDEX('03.Muestra'!$B$8:$B$17,SMALL(IF("Página Web"='03.Muestra'!$D$8:$D$17,ROW('03.Muestra'!$B$8:$B$17)-MIN(ROW('03.Muestra'!$D$8:$D$17))+1,""),ROW()-327)),"")</f>
        <v>3</v>
      </c>
      <c r="B330" s="129" t="str">
        <f t="array" ref="B330">IFERROR(INDEX('03.Muestra'!$C$8:$C$17,SMALL(IF("Página Web"='03.Muestra'!$D$8:$D$17,ROW('03.Muestra'!$C$8:$C$17)-MIN(ROW('03.Muestra'!$D$8:$D$17))+1,""),ROW()-327)),"")</f>
        <v>Servicios</v>
      </c>
      <c r="C330" s="130" t="str">
        <f t="array" ref="C330">IFERROR(INDEX('03.Muestra'!$F$8:$F$17,SMALL(IF("Página Web"='03.Muestra'!$D$8:$D$17,ROW('03.Muestra'!$F$8:$F$17)-MIN(ROW('03.Muestra'!$D$8:$D$17))+1,""),ROW()-327)),"")</f>
        <v>https://pigmentoayd.com/servicios</v>
      </c>
      <c r="D330" s="103" t="str">
        <f t="shared" si="40"/>
        <v>N/A</v>
      </c>
      <c r="E330" s="66" t="str">
        <f t="shared" si="41"/>
        <v/>
      </c>
      <c r="F330" s="22"/>
      <c r="G330" s="18"/>
      <c r="H330" s="18"/>
      <c r="I330" s="18"/>
      <c r="J330" s="18"/>
      <c r="K330" s="148"/>
      <c r="L330" s="18"/>
      <c r="M330" s="18"/>
      <c r="N330" s="18"/>
      <c r="O330" s="18"/>
      <c r="P330" s="18"/>
      <c r="Q330" s="18"/>
      <c r="R330" s="18"/>
      <c r="S330" s="18"/>
      <c r="T330" s="18"/>
      <c r="U330" s="18"/>
      <c r="V330" s="18"/>
      <c r="W330" s="18"/>
      <c r="X330" s="18"/>
      <c r="Y330" s="18"/>
      <c r="Z330" s="22"/>
      <c r="AA330" s="22"/>
      <c r="AB330" s="22"/>
      <c r="AC330" s="22"/>
      <c r="AD330" s="22"/>
      <c r="AE330" s="22"/>
      <c r="AF330" s="22"/>
      <c r="AG330" s="22"/>
      <c r="AH330" s="22"/>
      <c r="AI330" s="22"/>
      <c r="AJ330" s="22"/>
      <c r="AK330" s="22"/>
      <c r="AL330" s="22"/>
      <c r="AM330" s="22"/>
      <c r="AN330" s="22"/>
      <c r="AO330" s="22"/>
      <c r="AP330" s="22"/>
    </row>
    <row r="331" spans="1:42" ht="12" customHeight="1">
      <c r="A331" s="98" t="str">
        <f t="array" ref="A331">IFERROR(INDEX('03.Muestra'!$B$8:$B$17,SMALL(IF("Página Web"='03.Muestra'!$D$8:$D$17,ROW('03.Muestra'!$B$8:$B$17)-MIN(ROW('03.Muestra'!$D$8:$D$17))+1,""),ROW()-327)),"")</f>
        <v/>
      </c>
      <c r="B331" s="129" t="str">
        <f t="array" ref="B331">IFERROR(INDEX('03.Muestra'!$C$8:$C$17,SMALL(IF("Página Web"='03.Muestra'!$D$8:$D$17,ROW('03.Muestra'!$C$8:$C$17)-MIN(ROW('03.Muestra'!$D$8:$D$17))+1,""),ROW()-327)),"")</f>
        <v/>
      </c>
      <c r="C331" s="129" t="str">
        <f t="array" ref="C331">IFERROR(INDEX('03.Muestra'!$F$8:$F$17,SMALL(IF("Página Web"='03.Muestra'!$D$8:$D$17,ROW('03.Muestra'!$F$8:$F$17)-MIN(ROW('03.Muestra'!$D$8:$D$17))+1,""),ROW()-327)),"")</f>
        <v/>
      </c>
      <c r="D331" s="103" t="str">
        <f t="shared" si="40"/>
        <v/>
      </c>
      <c r="E331" s="66" t="str">
        <f t="shared" si="41"/>
        <v/>
      </c>
      <c r="F331" s="22"/>
      <c r="G331" s="18"/>
      <c r="H331" s="18"/>
      <c r="I331" s="18"/>
      <c r="J331" s="18"/>
      <c r="K331" s="148"/>
      <c r="L331" s="18"/>
      <c r="M331" s="18"/>
      <c r="N331" s="18"/>
      <c r="O331" s="18"/>
      <c r="P331" s="18"/>
      <c r="Q331" s="18"/>
      <c r="R331" s="18"/>
      <c r="S331" s="18"/>
      <c r="T331" s="18"/>
      <c r="U331" s="18"/>
      <c r="V331" s="18"/>
      <c r="W331" s="18"/>
      <c r="X331" s="18"/>
      <c r="Y331" s="18"/>
      <c r="Z331" s="22"/>
      <c r="AA331" s="22"/>
      <c r="AB331" s="22"/>
      <c r="AC331" s="22"/>
      <c r="AD331" s="22"/>
      <c r="AE331" s="22"/>
      <c r="AF331" s="22"/>
      <c r="AG331" s="22"/>
      <c r="AH331" s="22"/>
      <c r="AI331" s="22"/>
      <c r="AJ331" s="22"/>
      <c r="AK331" s="22"/>
      <c r="AL331" s="22"/>
      <c r="AM331" s="22"/>
      <c r="AN331" s="22"/>
      <c r="AO331" s="22"/>
      <c r="AP331" s="22"/>
    </row>
    <row r="332" spans="1:42" ht="12" customHeight="1">
      <c r="A332" s="98" t="str">
        <f t="array" ref="A332">IFERROR(INDEX('03.Muestra'!$B$8:$B$17,SMALL(IF("Página Web"='03.Muestra'!$D$8:$D$17,ROW('03.Muestra'!$B$8:$B$17)-MIN(ROW('03.Muestra'!$D$8:$D$17))+1,""),ROW()-327)),"")</f>
        <v/>
      </c>
      <c r="B332" s="129" t="str">
        <f t="array" ref="B332">IFERROR(INDEX('03.Muestra'!$C$8:$C$17,SMALL(IF("Página Web"='03.Muestra'!$D$8:$D$17,ROW('03.Muestra'!$C$8:$C$17)-MIN(ROW('03.Muestra'!$D$8:$D$17))+1,""),ROW()-327)),"")</f>
        <v/>
      </c>
      <c r="C332" s="129" t="str">
        <f t="array" ref="C332">IFERROR(INDEX('03.Muestra'!$F$8:$F$17,SMALL(IF("Página Web"='03.Muestra'!$D$8:$D$17,ROW('03.Muestra'!$F$8:$F$17)-MIN(ROW('03.Muestra'!$D$8:$D$17))+1,""),ROW()-327)),"")</f>
        <v/>
      </c>
      <c r="D332" s="103" t="str">
        <f t="shared" si="40"/>
        <v/>
      </c>
      <c r="E332" s="66" t="str">
        <f t="shared" si="41"/>
        <v/>
      </c>
      <c r="F332" s="22"/>
      <c r="G332" s="18"/>
      <c r="H332" s="18"/>
      <c r="I332" s="18"/>
      <c r="J332" s="18"/>
      <c r="K332" s="148"/>
      <c r="L332" s="18"/>
      <c r="M332" s="18"/>
      <c r="N332" s="18"/>
      <c r="O332" s="18"/>
      <c r="P332" s="18"/>
      <c r="Q332" s="18"/>
      <c r="R332" s="18"/>
      <c r="S332" s="18"/>
      <c r="T332" s="18"/>
      <c r="U332" s="18"/>
      <c r="V332" s="18"/>
      <c r="W332" s="18"/>
      <c r="X332" s="18"/>
      <c r="Y332" s="18"/>
      <c r="Z332" s="22"/>
      <c r="AA332" s="22"/>
      <c r="AB332" s="22"/>
      <c r="AC332" s="22"/>
      <c r="AD332" s="22"/>
      <c r="AE332" s="22"/>
      <c r="AF332" s="22"/>
      <c r="AG332" s="22"/>
      <c r="AH332" s="22"/>
      <c r="AI332" s="22"/>
      <c r="AJ332" s="22"/>
      <c r="AK332" s="22"/>
      <c r="AL332" s="22"/>
      <c r="AM332" s="22"/>
      <c r="AN332" s="22"/>
      <c r="AO332" s="22"/>
      <c r="AP332" s="22"/>
    </row>
    <row r="333" spans="1:42" ht="12" customHeight="1">
      <c r="A333" s="98" t="str">
        <f t="array" ref="A333">IFERROR(INDEX('03.Muestra'!$B$8:$B$17,SMALL(IF("Página Web"='03.Muestra'!$D$8:$D$17,ROW('03.Muestra'!$B$8:$B$17)-MIN(ROW('03.Muestra'!$D$8:$D$17))+1,""),ROW()-327)),"")</f>
        <v/>
      </c>
      <c r="B333" s="129" t="str">
        <f t="array" ref="B333">IFERROR(INDEX('03.Muestra'!$C$8:$C$17,SMALL(IF("Página Web"='03.Muestra'!$D$8:$D$17,ROW('03.Muestra'!$C$8:$C$17)-MIN(ROW('03.Muestra'!$D$8:$D$17))+1,""),ROW()-327)),"")</f>
        <v/>
      </c>
      <c r="C333" s="129" t="str">
        <f t="array" ref="C333">IFERROR(INDEX('03.Muestra'!$F$8:$F$17,SMALL(IF("Página Web"='03.Muestra'!$D$8:$D$17,ROW('03.Muestra'!$F$8:$F$17)-MIN(ROW('03.Muestra'!$D$8:$D$17))+1,""),ROW()-327)),"")</f>
        <v/>
      </c>
      <c r="D333" s="103" t="str">
        <f t="shared" si="40"/>
        <v/>
      </c>
      <c r="E333" s="66" t="str">
        <f t="shared" si="41"/>
        <v/>
      </c>
      <c r="F333" s="22"/>
      <c r="G333" s="18"/>
      <c r="H333" s="18"/>
      <c r="I333" s="18"/>
      <c r="J333" s="18"/>
      <c r="K333" s="148"/>
      <c r="L333" s="18"/>
      <c r="M333" s="18"/>
      <c r="N333" s="18"/>
      <c r="O333" s="18"/>
      <c r="P333" s="18"/>
      <c r="Q333" s="18"/>
      <c r="R333" s="18"/>
      <c r="S333" s="18"/>
      <c r="T333" s="18"/>
      <c r="U333" s="18"/>
      <c r="V333" s="18"/>
      <c r="W333" s="18"/>
      <c r="X333" s="18"/>
      <c r="Y333" s="18"/>
      <c r="Z333" s="22"/>
      <c r="AA333" s="22"/>
      <c r="AB333" s="22"/>
      <c r="AC333" s="22"/>
      <c r="AD333" s="22"/>
      <c r="AE333" s="22"/>
      <c r="AF333" s="22"/>
      <c r="AG333" s="22"/>
      <c r="AH333" s="22"/>
      <c r="AI333" s="22"/>
      <c r="AJ333" s="22"/>
      <c r="AK333" s="22"/>
      <c r="AL333" s="22"/>
      <c r="AM333" s="22"/>
      <c r="AN333" s="22"/>
      <c r="AO333" s="22"/>
      <c r="AP333" s="22"/>
    </row>
    <row r="334" spans="1:42" ht="12" customHeight="1">
      <c r="A334" s="98" t="str">
        <f t="array" ref="A334">IFERROR(INDEX('03.Muestra'!$B$8:$B$17,SMALL(IF("Página Web"='03.Muestra'!$D$8:$D$17,ROW('03.Muestra'!$B$8:$B$17)-MIN(ROW('03.Muestra'!$D$8:$D$17))+1,""),ROW()-327)),"")</f>
        <v/>
      </c>
      <c r="B334" s="129" t="str">
        <f t="array" ref="B334">IFERROR(INDEX('03.Muestra'!$C$8:$C$17,SMALL(IF("Página Web"='03.Muestra'!$D$8:$D$17,ROW('03.Muestra'!$C$8:$C$17)-MIN(ROW('03.Muestra'!$D$8:$D$17))+1,""),ROW()-327)),"")</f>
        <v/>
      </c>
      <c r="C334" s="129" t="str">
        <f t="array" ref="C334">IFERROR(INDEX('03.Muestra'!$F$8:$F$17,SMALL(IF("Página Web"='03.Muestra'!$D$8:$D$17,ROW('03.Muestra'!$F$8:$F$17)-MIN(ROW('03.Muestra'!$D$8:$D$17))+1,""),ROW()-327)),"")</f>
        <v/>
      </c>
      <c r="D334" s="103" t="str">
        <f t="shared" si="40"/>
        <v/>
      </c>
      <c r="E334" s="66" t="str">
        <f t="shared" si="41"/>
        <v/>
      </c>
      <c r="F334" s="18"/>
      <c r="G334" s="18"/>
      <c r="H334" s="18"/>
      <c r="I334" s="18"/>
      <c r="J334" s="18"/>
      <c r="K334" s="148"/>
      <c r="L334" s="18"/>
      <c r="M334" s="18"/>
      <c r="N334" s="18"/>
      <c r="O334" s="18"/>
      <c r="P334" s="18"/>
      <c r="Q334" s="18"/>
      <c r="R334" s="18"/>
      <c r="S334" s="18"/>
      <c r="T334" s="18"/>
      <c r="U334" s="18"/>
      <c r="V334" s="18"/>
      <c r="W334" s="18"/>
      <c r="X334" s="18"/>
      <c r="Y334" s="18"/>
      <c r="Z334" s="22"/>
      <c r="AA334" s="22"/>
      <c r="AB334" s="22"/>
      <c r="AC334" s="22"/>
      <c r="AD334" s="22"/>
      <c r="AE334" s="22"/>
      <c r="AF334" s="22"/>
      <c r="AG334" s="22"/>
      <c r="AH334" s="22"/>
      <c r="AI334" s="22"/>
      <c r="AJ334" s="22"/>
      <c r="AK334" s="22"/>
      <c r="AL334" s="22"/>
      <c r="AM334" s="22"/>
      <c r="AN334" s="22"/>
      <c r="AO334" s="22"/>
      <c r="AP334" s="22"/>
    </row>
    <row r="335" spans="1:42" ht="12" customHeight="1">
      <c r="A335" s="98" t="str">
        <f t="array" ref="A335">IFERROR(INDEX('03.Muestra'!$B$8:$B$17,SMALL(IF("Página Web"='03.Muestra'!$D$8:$D$17,ROW('03.Muestra'!$B$8:$B$17)-MIN(ROW('03.Muestra'!$D$8:$D$17))+1,""),ROW()-327)),"")</f>
        <v/>
      </c>
      <c r="B335" s="129" t="str">
        <f t="array" ref="B335">IFERROR(INDEX('03.Muestra'!$C$8:$C$17,SMALL(IF("Página Web"='03.Muestra'!$D$8:$D$17,ROW('03.Muestra'!$C$8:$C$17)-MIN(ROW('03.Muestra'!$D$8:$D$17))+1,""),ROW()-327)),"")</f>
        <v/>
      </c>
      <c r="C335" s="129" t="str">
        <f t="array" ref="C335">IFERROR(INDEX('03.Muestra'!$F$8:$F$17,SMALL(IF("Página Web"='03.Muestra'!$D$8:$D$17,ROW('03.Muestra'!$F$8:$F$17)-MIN(ROW('03.Muestra'!$D$8:$D$17))+1,""),ROW()-327)),"")</f>
        <v/>
      </c>
      <c r="D335" s="103" t="str">
        <f t="shared" si="40"/>
        <v/>
      </c>
      <c r="E335" s="66" t="str">
        <f t="shared" si="41"/>
        <v/>
      </c>
      <c r="F335" s="18"/>
      <c r="G335" s="18"/>
      <c r="H335" s="18"/>
      <c r="I335" s="18"/>
      <c r="J335" s="18"/>
      <c r="K335" s="148"/>
      <c r="L335" s="18"/>
      <c r="M335" s="18"/>
      <c r="N335" s="18"/>
      <c r="O335" s="18"/>
      <c r="P335" s="18"/>
      <c r="Q335" s="18"/>
      <c r="R335" s="18"/>
      <c r="S335" s="18"/>
      <c r="T335" s="18"/>
      <c r="U335" s="18"/>
      <c r="V335" s="18"/>
      <c r="W335" s="18"/>
      <c r="X335" s="18"/>
      <c r="Y335" s="18"/>
      <c r="Z335" s="22"/>
      <c r="AA335" s="22"/>
      <c r="AB335" s="22"/>
      <c r="AC335" s="22"/>
      <c r="AD335" s="22"/>
      <c r="AE335" s="22"/>
      <c r="AF335" s="22"/>
      <c r="AG335" s="22"/>
      <c r="AH335" s="22"/>
      <c r="AI335" s="22"/>
      <c r="AJ335" s="22"/>
      <c r="AK335" s="22"/>
      <c r="AL335" s="22"/>
      <c r="AM335" s="22"/>
      <c r="AN335" s="22"/>
      <c r="AO335" s="22"/>
      <c r="AP335" s="22"/>
    </row>
    <row r="336" spans="1:42" ht="12" customHeight="1">
      <c r="A336" s="98" t="str">
        <f t="array" ref="A336">IFERROR(INDEX('03.Muestra'!$B$8:$B$17,SMALL(IF("Página Web"='03.Muestra'!$D$8:$D$17,ROW('03.Muestra'!$B$8:$B$17)-MIN(ROW('03.Muestra'!$D$8:$D$17))+1,""),ROW()-327)),"")</f>
        <v/>
      </c>
      <c r="B336" s="129" t="str">
        <f t="array" ref="B336">IFERROR(INDEX('03.Muestra'!$C$8:$C$17,SMALL(IF("Página Web"='03.Muestra'!$D$8:$D$17,ROW('03.Muestra'!$C$8:$C$17)-MIN(ROW('03.Muestra'!$D$8:$D$17))+1,""),ROW()-327)),"")</f>
        <v/>
      </c>
      <c r="C336" s="129" t="str">
        <f t="array" ref="C336">IFERROR(INDEX('03.Muestra'!$F$8:$F$17,SMALL(IF("Página Web"='03.Muestra'!$D$8:$D$17,ROW('03.Muestra'!$F$8:$F$17)-MIN(ROW('03.Muestra'!$D$8:$D$17))+1,""),ROW()-327)),"")</f>
        <v/>
      </c>
      <c r="D336" s="103" t="str">
        <f t="shared" si="40"/>
        <v/>
      </c>
      <c r="E336" s="66" t="str">
        <f t="shared" si="41"/>
        <v/>
      </c>
      <c r="F336" s="18"/>
      <c r="G336" s="18"/>
      <c r="H336" s="18"/>
      <c r="I336" s="18"/>
      <c r="J336" s="18"/>
      <c r="K336" s="148"/>
      <c r="L336" s="18"/>
      <c r="M336" s="18"/>
      <c r="N336" s="18"/>
      <c r="O336" s="18"/>
      <c r="P336" s="18"/>
      <c r="Q336" s="18"/>
      <c r="R336" s="18"/>
      <c r="S336" s="18"/>
      <c r="T336" s="18"/>
      <c r="U336" s="18"/>
      <c r="V336" s="18"/>
      <c r="W336" s="18"/>
      <c r="X336" s="18"/>
      <c r="Y336" s="18"/>
      <c r="Z336" s="22"/>
      <c r="AA336" s="22"/>
      <c r="AB336" s="22"/>
      <c r="AC336" s="22"/>
      <c r="AD336" s="22"/>
      <c r="AE336" s="22"/>
      <c r="AF336" s="22"/>
      <c r="AG336" s="22"/>
      <c r="AH336" s="22"/>
      <c r="AI336" s="22"/>
      <c r="AJ336" s="22"/>
      <c r="AK336" s="22"/>
      <c r="AL336" s="22"/>
      <c r="AM336" s="22"/>
      <c r="AN336" s="22"/>
      <c r="AO336" s="22"/>
      <c r="AP336" s="22"/>
    </row>
    <row r="337" spans="1:42" ht="12" customHeight="1">
      <c r="A337" s="98" t="str">
        <f t="array" ref="A337">IFERROR(INDEX('03.Muestra'!$B$8:$B$17,SMALL(IF("Página Web"='03.Muestra'!$D$8:$D$17,ROW('03.Muestra'!$B$8:$B$17)-MIN(ROW('03.Muestra'!$D$8:$D$17))+1,""),ROW()-327)),"")</f>
        <v/>
      </c>
      <c r="B337" s="129" t="str">
        <f t="array" ref="B337">IFERROR(INDEX('03.Muestra'!$C$8:$C$17,SMALL(IF("Página Web"='03.Muestra'!$D$8:$D$17,ROW('03.Muestra'!$C$8:$C$17)-MIN(ROW('03.Muestra'!$D$8:$D$17))+1,""),ROW()-327)),"")</f>
        <v/>
      </c>
      <c r="C337" s="129" t="str">
        <f t="array" ref="C337">IFERROR(INDEX('03.Muestra'!$F$8:$F$17,SMALL(IF("Página Web"='03.Muestra'!$D$8:$D$17,ROW('03.Muestra'!$F$8:$F$17)-MIN(ROW('03.Muestra'!$D$8:$D$17))+1,""),ROW()-327)),"")</f>
        <v/>
      </c>
      <c r="D337" s="103" t="str">
        <f t="shared" si="40"/>
        <v/>
      </c>
      <c r="E337" s="66" t="str">
        <f t="shared" si="41"/>
        <v/>
      </c>
      <c r="F337" s="18"/>
      <c r="G337" s="18"/>
      <c r="H337" s="18"/>
      <c r="I337" s="18"/>
      <c r="J337" s="18"/>
      <c r="K337" s="148"/>
      <c r="L337" s="18"/>
      <c r="M337" s="18"/>
      <c r="N337" s="18"/>
      <c r="O337" s="18"/>
      <c r="P337" s="18"/>
      <c r="Q337" s="18"/>
      <c r="R337" s="18"/>
      <c r="S337" s="18"/>
      <c r="T337" s="18"/>
      <c r="U337" s="18"/>
      <c r="V337" s="18"/>
      <c r="W337" s="18"/>
      <c r="X337" s="18"/>
      <c r="Y337" s="18"/>
      <c r="Z337" s="22"/>
      <c r="AA337" s="22"/>
      <c r="AB337" s="22"/>
      <c r="AC337" s="22"/>
      <c r="AD337" s="22"/>
      <c r="AE337" s="22"/>
      <c r="AF337" s="22"/>
      <c r="AG337" s="22"/>
      <c r="AH337" s="22"/>
      <c r="AI337" s="22"/>
      <c r="AJ337" s="22"/>
      <c r="AK337" s="22"/>
      <c r="AL337" s="22"/>
      <c r="AM337" s="22"/>
      <c r="AN337" s="22"/>
      <c r="AO337" s="22"/>
      <c r="AP337" s="22"/>
    </row>
    <row r="338" spans="1:42" ht="12" customHeight="1">
      <c r="A338" s="63"/>
      <c r="B338" s="133"/>
      <c r="C338" s="133"/>
      <c r="D338" s="134"/>
      <c r="E338" s="66"/>
      <c r="F338" s="18"/>
      <c r="G338" s="18"/>
      <c r="H338" s="18"/>
      <c r="I338" s="18"/>
      <c r="J338" s="18"/>
      <c r="K338" s="148"/>
      <c r="L338" s="18"/>
      <c r="M338" s="18"/>
      <c r="N338" s="18"/>
      <c r="O338" s="18"/>
      <c r="P338" s="18"/>
      <c r="Q338" s="18"/>
      <c r="R338" s="18"/>
      <c r="S338" s="18"/>
      <c r="T338" s="18"/>
      <c r="U338" s="18"/>
      <c r="V338" s="18"/>
      <c r="W338" s="18"/>
      <c r="X338" s="18"/>
      <c r="Y338" s="18"/>
      <c r="Z338" s="22"/>
      <c r="AA338" s="22"/>
      <c r="AB338" s="22"/>
      <c r="AC338" s="22"/>
      <c r="AD338" s="22"/>
      <c r="AE338" s="22"/>
      <c r="AF338" s="22"/>
      <c r="AG338" s="22"/>
      <c r="AH338" s="22"/>
      <c r="AI338" s="22"/>
      <c r="AJ338" s="22"/>
      <c r="AK338" s="22"/>
      <c r="AL338" s="22"/>
      <c r="AM338" s="22"/>
      <c r="AN338" s="22"/>
      <c r="AO338" s="22"/>
      <c r="AP338" s="22"/>
    </row>
    <row r="339" spans="1:42" ht="12" customHeight="1">
      <c r="A339" s="22"/>
      <c r="B339" s="18"/>
      <c r="C339" s="18"/>
      <c r="D339" s="127"/>
      <c r="E339" s="66"/>
      <c r="F339" s="18"/>
      <c r="G339" s="18"/>
      <c r="H339" s="18"/>
      <c r="I339" s="18"/>
      <c r="J339" s="18"/>
      <c r="K339" s="148"/>
      <c r="L339" s="18"/>
      <c r="M339" s="18"/>
      <c r="N339" s="18"/>
      <c r="O339" s="18"/>
      <c r="P339" s="18"/>
      <c r="Q339" s="18"/>
      <c r="R339" s="18"/>
      <c r="S339" s="18"/>
      <c r="T339" s="18"/>
      <c r="U339" s="18"/>
      <c r="V339" s="18"/>
      <c r="W339" s="18"/>
      <c r="X339" s="18"/>
      <c r="Y339" s="18"/>
      <c r="Z339" s="22"/>
      <c r="AA339" s="22"/>
      <c r="AB339" s="22"/>
      <c r="AC339" s="22"/>
      <c r="AD339" s="22"/>
      <c r="AE339" s="22"/>
      <c r="AF339" s="22"/>
      <c r="AG339" s="22"/>
      <c r="AH339" s="22"/>
      <c r="AI339" s="22"/>
      <c r="AJ339" s="22"/>
      <c r="AK339" s="22"/>
      <c r="AL339" s="22"/>
      <c r="AM339" s="22"/>
      <c r="AN339" s="22"/>
      <c r="AO339" s="22"/>
      <c r="AP339" s="22"/>
    </row>
    <row r="340" spans="1:42" ht="12.75" customHeight="1">
      <c r="A340" s="111"/>
      <c r="B340" s="112"/>
      <c r="C340" s="111"/>
      <c r="D340" s="135"/>
      <c r="E340" s="113"/>
      <c r="F340" s="18"/>
      <c r="G340" s="18"/>
      <c r="H340" s="18"/>
      <c r="I340" s="18"/>
      <c r="J340" s="18"/>
      <c r="K340" s="148"/>
      <c r="L340" s="18"/>
      <c r="M340" s="18"/>
      <c r="N340" s="18"/>
      <c r="O340" s="18"/>
      <c r="P340" s="18"/>
      <c r="Q340" s="18"/>
      <c r="R340" s="18"/>
      <c r="S340" s="18"/>
      <c r="T340" s="18"/>
      <c r="U340" s="18"/>
      <c r="V340" s="18"/>
      <c r="W340" s="18"/>
      <c r="X340" s="18"/>
      <c r="Y340" s="18"/>
      <c r="Z340" s="22"/>
      <c r="AA340" s="22"/>
      <c r="AB340" s="22"/>
      <c r="AC340" s="22"/>
      <c r="AD340" s="22"/>
      <c r="AE340" s="22"/>
      <c r="AF340" s="22"/>
      <c r="AG340" s="22"/>
      <c r="AH340" s="22"/>
      <c r="AI340" s="22"/>
      <c r="AJ340" s="22"/>
      <c r="AK340" s="22"/>
      <c r="AL340" s="22"/>
      <c r="AM340" s="22"/>
      <c r="AN340" s="22"/>
      <c r="AO340" s="22"/>
      <c r="AP340" s="22"/>
    </row>
    <row r="341" spans="1:42" ht="12" customHeight="1">
      <c r="A341" s="109"/>
      <c r="B341" s="109"/>
      <c r="C341" s="109"/>
      <c r="D341" s="136"/>
      <c r="E341" s="109"/>
      <c r="F341" s="92"/>
      <c r="G341" s="18"/>
      <c r="H341" s="18"/>
      <c r="I341" s="18"/>
      <c r="J341" s="18"/>
      <c r="K341" s="148"/>
      <c r="L341" s="18"/>
      <c r="M341" s="18"/>
      <c r="N341" s="18"/>
      <c r="O341" s="18"/>
      <c r="P341" s="18"/>
      <c r="Q341" s="18"/>
      <c r="R341" s="18"/>
      <c r="S341" s="18"/>
      <c r="T341" s="18"/>
      <c r="U341" s="18"/>
      <c r="V341" s="18"/>
      <c r="W341" s="18"/>
      <c r="X341" s="18"/>
      <c r="Y341" s="18"/>
      <c r="Z341" s="22"/>
      <c r="AA341" s="22"/>
      <c r="AB341" s="22"/>
      <c r="AC341" s="22"/>
      <c r="AD341" s="22"/>
      <c r="AE341" s="22"/>
      <c r="AF341" s="22"/>
      <c r="AG341" s="22"/>
      <c r="AH341" s="22"/>
      <c r="AI341" s="22"/>
      <c r="AJ341" s="22"/>
      <c r="AK341" s="22"/>
      <c r="AL341" s="22"/>
      <c r="AM341" s="22"/>
      <c r="AN341" s="22"/>
      <c r="AO341" s="22"/>
      <c r="AP341" s="22"/>
    </row>
    <row r="342" spans="1:42" ht="12" customHeight="1">
      <c r="A342" s="22"/>
      <c r="B342" s="18"/>
      <c r="C342" s="18"/>
      <c r="D342" s="127"/>
      <c r="E342" s="66"/>
      <c r="F342" s="18"/>
      <c r="G342" s="18"/>
      <c r="H342" s="18"/>
      <c r="I342" s="18"/>
      <c r="J342" s="18"/>
      <c r="K342" s="148"/>
      <c r="L342" s="18"/>
      <c r="M342" s="18"/>
      <c r="N342" s="18"/>
      <c r="O342" s="18"/>
      <c r="P342" s="18"/>
      <c r="Q342" s="18"/>
      <c r="R342" s="18"/>
      <c r="S342" s="18"/>
      <c r="T342" s="18"/>
      <c r="U342" s="18"/>
      <c r="V342" s="18"/>
      <c r="W342" s="18"/>
      <c r="X342" s="18"/>
      <c r="Y342" s="18"/>
      <c r="Z342" s="22"/>
      <c r="AA342" s="22"/>
      <c r="AB342" s="22"/>
      <c r="AC342" s="22"/>
      <c r="AD342" s="22"/>
      <c r="AE342" s="22"/>
      <c r="AF342" s="22"/>
      <c r="AG342" s="22"/>
      <c r="AH342" s="22"/>
      <c r="AI342" s="22"/>
      <c r="AJ342" s="22"/>
      <c r="AK342" s="22"/>
      <c r="AL342" s="22"/>
      <c r="AM342" s="22"/>
      <c r="AN342" s="22"/>
      <c r="AO342" s="22"/>
      <c r="AP342" s="22"/>
    </row>
    <row r="343" spans="1:42" ht="12" customHeight="1">
      <c r="A343" s="22"/>
      <c r="B343" s="153"/>
      <c r="C343" s="18"/>
      <c r="D343" s="127"/>
      <c r="E343" s="100"/>
      <c r="F343" s="22"/>
      <c r="G343" s="22"/>
      <c r="H343" s="22"/>
      <c r="I343" s="22"/>
      <c r="J343" s="22"/>
      <c r="K343" s="148"/>
      <c r="L343" s="18"/>
      <c r="M343" s="18"/>
      <c r="N343" s="18"/>
      <c r="O343" s="18"/>
      <c r="P343" s="18"/>
      <c r="Q343" s="18"/>
      <c r="R343" s="18"/>
      <c r="S343" s="18"/>
      <c r="T343" s="18"/>
      <c r="U343" s="18"/>
      <c r="V343" s="18"/>
      <c r="W343" s="18"/>
      <c r="X343" s="18"/>
      <c r="Y343" s="18"/>
      <c r="Z343" s="22"/>
      <c r="AA343" s="22"/>
      <c r="AB343" s="22"/>
      <c r="AC343" s="22"/>
      <c r="AD343" s="22"/>
      <c r="AE343" s="22"/>
      <c r="AF343" s="22"/>
      <c r="AG343" s="22"/>
      <c r="AH343" s="22"/>
      <c r="AI343" s="22"/>
      <c r="AJ343" s="22"/>
      <c r="AK343" s="22"/>
      <c r="AL343" s="22"/>
      <c r="AM343" s="22"/>
      <c r="AN343" s="22"/>
      <c r="AO343" s="22"/>
      <c r="AP343" s="22"/>
    </row>
    <row r="344" spans="1:42" ht="29.25" customHeight="1">
      <c r="A344" s="94" t="s">
        <v>100</v>
      </c>
      <c r="B344" s="95" t="s">
        <v>86</v>
      </c>
      <c r="C344" s="96" t="s">
        <v>163</v>
      </c>
      <c r="D344" s="128" t="s">
        <v>106</v>
      </c>
      <c r="E344" s="114"/>
      <c r="F344" s="22"/>
      <c r="G344" s="22"/>
      <c r="H344" s="22"/>
      <c r="I344" s="22"/>
      <c r="J344" s="22"/>
      <c r="K344" s="148"/>
      <c r="L344" s="22"/>
      <c r="M344" s="18"/>
      <c r="N344" s="18"/>
      <c r="O344" s="18"/>
      <c r="P344" s="18"/>
      <c r="Q344" s="18"/>
      <c r="R344" s="18"/>
      <c r="S344" s="18"/>
      <c r="T344" s="18"/>
      <c r="U344" s="18"/>
      <c r="V344" s="18"/>
      <c r="W344" s="18"/>
      <c r="X344" s="18"/>
      <c r="Y344" s="18"/>
      <c r="Z344" s="22"/>
      <c r="AA344" s="22"/>
      <c r="AB344" s="22"/>
      <c r="AC344" s="22"/>
      <c r="AD344" s="22"/>
      <c r="AE344" s="22"/>
      <c r="AF344" s="22"/>
      <c r="AG344" s="22"/>
      <c r="AH344" s="22"/>
      <c r="AI344" s="22"/>
      <c r="AJ344" s="22"/>
      <c r="AK344" s="22"/>
      <c r="AL344" s="22"/>
      <c r="AM344" s="22"/>
      <c r="AN344" s="22"/>
      <c r="AO344" s="22"/>
      <c r="AP344" s="22"/>
    </row>
    <row r="345" spans="1:42" ht="12" customHeight="1">
      <c r="A345" s="98">
        <f t="array" ref="A345">IFERROR(INDEX('03.Muestra'!$B$8:$B$17,SMALL(IF("Página Web"='03.Muestra'!$D$8:$D$17,ROW('03.Muestra'!$B$8:$B$17)-MIN(ROW('03.Muestra'!$D$8:$D$17))+1,""),ROW()-344)),"")</f>
        <v>1</v>
      </c>
      <c r="B345" s="129" t="str">
        <f t="array" ref="B345">IFERROR(INDEX('03.Muestra'!$C$8:$C$17,SMALL(IF("Página Web"='03.Muestra'!$D$8:$D$17,ROW('03.Muestra'!$C$8:$C$17)-MIN(ROW('03.Muestra'!$D$8:$D$17))+1,""),ROW()-344)),"")</f>
        <v>Home</v>
      </c>
      <c r="C345" s="130" t="str">
        <f t="array" ref="C345">IFERROR(INDEX('03.Muestra'!$F$8:$F$17,SMALL(IF("Página Web"='03.Muestra'!$D$8:$D$17,ROW('03.Muestra'!$F$8:$F$17)-MIN(ROW('03.Muestra'!$D$8:$D$17))+1,""),ROW()-344)),"")</f>
        <v>https://pigmentoayd.com/</v>
      </c>
      <c r="D345" s="103" t="s">
        <v>87</v>
      </c>
      <c r="E345" s="66" t="str">
        <f t="shared" ref="E345:E354" si="42">IF(D345&lt;&gt;"",IF(AND(B345&lt;&gt;"",C345&lt;&gt;""),"","ERR"),"")</f>
        <v/>
      </c>
      <c r="F345" s="104" t="s">
        <v>89</v>
      </c>
      <c r="G345" s="89" t="s">
        <v>98</v>
      </c>
      <c r="H345" s="84" t="s">
        <v>93</v>
      </c>
      <c r="I345" s="105" t="s">
        <v>91</v>
      </c>
      <c r="J345" s="106" t="s">
        <v>87</v>
      </c>
      <c r="K345" s="131" t="s">
        <v>97</v>
      </c>
      <c r="L345" s="18"/>
      <c r="M345" s="18"/>
      <c r="N345" s="18"/>
      <c r="O345" s="18"/>
      <c r="P345" s="18"/>
      <c r="Q345" s="18"/>
      <c r="R345" s="18"/>
      <c r="S345" s="18"/>
      <c r="T345" s="18"/>
      <c r="U345" s="18"/>
      <c r="V345" s="18"/>
      <c r="W345" s="18"/>
      <c r="X345" s="18"/>
      <c r="Y345" s="18"/>
      <c r="Z345" s="22"/>
      <c r="AA345" s="22"/>
      <c r="AB345" s="22"/>
      <c r="AC345" s="22"/>
      <c r="AD345" s="22"/>
      <c r="AE345" s="22"/>
      <c r="AF345" s="22"/>
      <c r="AG345" s="22"/>
      <c r="AH345" s="22"/>
      <c r="AI345" s="22"/>
      <c r="AJ345" s="22"/>
      <c r="AK345" s="22"/>
      <c r="AL345" s="22"/>
      <c r="AM345" s="22"/>
      <c r="AN345" s="22"/>
      <c r="AO345" s="22"/>
      <c r="AP345" s="22"/>
    </row>
    <row r="346" spans="1:42" ht="12" customHeight="1">
      <c r="A346" s="98">
        <f t="array" ref="A346">IFERROR(INDEX('03.Muestra'!$B$8:$B$17,SMALL(IF("Página Web"='03.Muestra'!$D$8:$D$17,ROW('03.Muestra'!$B$8:$B$17)-MIN(ROW('03.Muestra'!$D$8:$D$17))+1,""),ROW()-344)),"")</f>
        <v>2</v>
      </c>
      <c r="B346" s="129" t="str">
        <f t="array" ref="B346">IFERROR(INDEX('03.Muestra'!$C$8:$C$17,SMALL(IF("Página Web"='03.Muestra'!$D$8:$D$17,ROW('03.Muestra'!$C$8:$C$17)-MIN(ROW('03.Muestra'!$D$8:$D$17))+1,""),ROW()-344)),"")</f>
        <v>Contacto</v>
      </c>
      <c r="C346" s="130" t="str">
        <f t="array" ref="C346">IFERROR(INDEX('03.Muestra'!$F$8:$F$17,SMALL(IF("Página Web"='03.Muestra'!$D$8:$D$17,ROW('03.Muestra'!$F$8:$F$17)-MIN(ROW('03.Muestra'!$D$8:$D$17))+1,""),ROW()-344)),"")</f>
        <v>https://pigmentoayd.com/contacto</v>
      </c>
      <c r="D346" s="103" t="s">
        <v>87</v>
      </c>
      <c r="E346" s="66" t="str">
        <f t="shared" si="42"/>
        <v/>
      </c>
      <c r="F346" s="107">
        <f ca="1">COUNTIF($D345:INDIRECT("$D" &amp;  SUM(ROW()-1,'03.Muestra'!$D$20)-1),F345)</f>
        <v>0</v>
      </c>
      <c r="G346" s="107">
        <f ca="1">COUNTIF($D345:INDIRECT("$D" &amp;  SUM(ROW()-1,'03.Muestra'!$D$20)-1),G345)</f>
        <v>0</v>
      </c>
      <c r="H346" s="107">
        <f ca="1">COUNTIF($D345:INDIRECT("$D" &amp;  SUM(ROW()-1,'03.Muestra'!$D$20)-1),H345)</f>
        <v>0</v>
      </c>
      <c r="I346" s="107">
        <f ca="1">COUNTIF($D345:INDIRECT("$D" &amp;  SUM(ROW()-1,'03.Muestra'!$D$20)-1),I345)</f>
        <v>0</v>
      </c>
      <c r="J346" s="107">
        <f ca="1">COUNTIF($D345:INDIRECT("$D" &amp;  SUM(ROW()-1,'03.Muestra'!$D$20)-1),J345)</f>
        <v>3</v>
      </c>
      <c r="K346" s="132">
        <f ca="1">IF(COUNTIF('03.Muestra'!$D$8:$D$17,"Página Web")=0,0,COUNTBLANK($D345:INDIRECT("$D" &amp;  SUM(ROW()-1,COUNTIF('03.Muestra'!$D$8:$D$17,"Página Web"))-1)))</f>
        <v>0</v>
      </c>
      <c r="L346" s="22"/>
      <c r="M346" s="18"/>
      <c r="N346" s="18"/>
      <c r="O346" s="18"/>
      <c r="P346" s="18"/>
      <c r="Q346" s="18"/>
      <c r="R346" s="18"/>
      <c r="S346" s="18"/>
      <c r="T346" s="18"/>
      <c r="U346" s="18"/>
      <c r="V346" s="18"/>
      <c r="W346" s="18"/>
      <c r="X346" s="18"/>
      <c r="Y346" s="18"/>
      <c r="Z346" s="22"/>
      <c r="AA346" s="22"/>
      <c r="AB346" s="22"/>
      <c r="AC346" s="22"/>
      <c r="AD346" s="22"/>
      <c r="AE346" s="22"/>
      <c r="AF346" s="22"/>
      <c r="AG346" s="22"/>
      <c r="AH346" s="22"/>
      <c r="AI346" s="22"/>
      <c r="AJ346" s="22"/>
      <c r="AK346" s="22"/>
      <c r="AL346" s="22"/>
      <c r="AM346" s="22"/>
      <c r="AN346" s="22"/>
      <c r="AO346" s="22"/>
      <c r="AP346" s="22"/>
    </row>
    <row r="347" spans="1:42" ht="12" customHeight="1">
      <c r="A347" s="98">
        <f t="array" ref="A347">IFERROR(INDEX('03.Muestra'!$B$8:$B$17,SMALL(IF("Página Web"='03.Muestra'!$D$8:$D$17,ROW('03.Muestra'!$B$8:$B$17)-MIN(ROW('03.Muestra'!$D$8:$D$17))+1,""),ROW()-344)),"")</f>
        <v>3</v>
      </c>
      <c r="B347" s="129" t="str">
        <f t="array" ref="B347">IFERROR(INDEX('03.Muestra'!$C$8:$C$17,SMALL(IF("Página Web"='03.Muestra'!$D$8:$D$17,ROW('03.Muestra'!$C$8:$C$17)-MIN(ROW('03.Muestra'!$D$8:$D$17))+1,""),ROW()-344)),"")</f>
        <v>Servicios</v>
      </c>
      <c r="C347" s="130" t="str">
        <f t="array" ref="C347">IFERROR(INDEX('03.Muestra'!$F$8:$F$17,SMALL(IF("Página Web"='03.Muestra'!$D$8:$D$17,ROW('03.Muestra'!$F$8:$F$17)-MIN(ROW('03.Muestra'!$D$8:$D$17))+1,""),ROW()-344)),"")</f>
        <v>https://pigmentoayd.com/servicios</v>
      </c>
      <c r="D347" s="103" t="s">
        <v>87</v>
      </c>
      <c r="E347" s="66" t="str">
        <f t="shared" si="42"/>
        <v/>
      </c>
      <c r="F347" s="18"/>
      <c r="G347" s="18"/>
      <c r="H347" s="18"/>
      <c r="I347" s="18"/>
      <c r="J347" s="18"/>
      <c r="K347" s="148"/>
      <c r="L347" s="22"/>
      <c r="M347" s="18"/>
      <c r="N347" s="18"/>
      <c r="O347" s="18"/>
      <c r="P347" s="18"/>
      <c r="Q347" s="18"/>
      <c r="R347" s="18"/>
      <c r="S347" s="18"/>
      <c r="T347" s="18"/>
      <c r="U347" s="18"/>
      <c r="V347" s="18"/>
      <c r="W347" s="18"/>
      <c r="X347" s="18"/>
      <c r="Y347" s="18"/>
      <c r="Z347" s="22"/>
      <c r="AA347" s="22"/>
      <c r="AB347" s="22"/>
      <c r="AC347" s="22"/>
      <c r="AD347" s="22"/>
      <c r="AE347" s="22"/>
      <c r="AF347" s="22"/>
      <c r="AG347" s="22"/>
      <c r="AH347" s="22"/>
      <c r="AI347" s="22"/>
      <c r="AJ347" s="22"/>
      <c r="AK347" s="22"/>
      <c r="AL347" s="22"/>
      <c r="AM347" s="22"/>
      <c r="AN347" s="22"/>
      <c r="AO347" s="22"/>
      <c r="AP347" s="22"/>
    </row>
    <row r="348" spans="1:42" ht="12" customHeight="1">
      <c r="A348" s="98" t="str">
        <f t="array" ref="A348">IFERROR(INDEX('03.Muestra'!$B$8:$B$17,SMALL(IF("Página Web"='03.Muestra'!$D$8:$D$17,ROW('03.Muestra'!$B$8:$B$17)-MIN(ROW('03.Muestra'!$D$8:$D$17))+1,""),ROW()-344)),"")</f>
        <v/>
      </c>
      <c r="B348" s="129" t="str">
        <f t="array" ref="B348">IFERROR(INDEX('03.Muestra'!$C$8:$C$17,SMALL(IF("Página Web"='03.Muestra'!$D$8:$D$17,ROW('03.Muestra'!$C$8:$C$17)-MIN(ROW('03.Muestra'!$D$8:$D$17))+1,""),ROW()-344)),"")</f>
        <v/>
      </c>
      <c r="C348" s="129" t="str">
        <f t="array" ref="C348">IFERROR(INDEX('03.Muestra'!$F$8:$F$17,SMALL(IF("Página Web"='03.Muestra'!$D$8:$D$17,ROW('03.Muestra'!$F$8:$F$17)-MIN(ROW('03.Muestra'!$D$8:$D$17))+1,""),ROW()-344)),"")</f>
        <v/>
      </c>
      <c r="D348" s="103" t="str">
        <f t="shared" ref="D348:D354" si="43">IF(C348="","",$D$18)</f>
        <v/>
      </c>
      <c r="E348" s="66" t="str">
        <f t="shared" si="42"/>
        <v/>
      </c>
      <c r="F348" s="18"/>
      <c r="G348" s="18"/>
      <c r="H348" s="18"/>
      <c r="I348" s="18"/>
      <c r="J348" s="22"/>
      <c r="K348" s="148"/>
      <c r="L348" s="18"/>
      <c r="M348" s="18"/>
      <c r="N348" s="18"/>
      <c r="O348" s="18"/>
      <c r="P348" s="18"/>
      <c r="Q348" s="18"/>
      <c r="R348" s="18"/>
      <c r="S348" s="18"/>
      <c r="T348" s="18"/>
      <c r="U348" s="18"/>
      <c r="V348" s="18"/>
      <c r="W348" s="18"/>
      <c r="X348" s="18"/>
      <c r="Y348" s="18"/>
      <c r="Z348" s="22"/>
      <c r="AA348" s="22"/>
      <c r="AB348" s="22"/>
      <c r="AC348" s="22"/>
      <c r="AD348" s="22"/>
      <c r="AE348" s="22"/>
      <c r="AF348" s="22"/>
      <c r="AG348" s="22"/>
      <c r="AH348" s="22"/>
      <c r="AI348" s="22"/>
      <c r="AJ348" s="22"/>
      <c r="AK348" s="22"/>
      <c r="AL348" s="22"/>
      <c r="AM348" s="22"/>
      <c r="AN348" s="22"/>
      <c r="AO348" s="22"/>
      <c r="AP348" s="22"/>
    </row>
    <row r="349" spans="1:42" ht="12" customHeight="1">
      <c r="A349" s="98" t="str">
        <f t="array" ref="A349">IFERROR(INDEX('03.Muestra'!$B$8:$B$17,SMALL(IF("Página Web"='03.Muestra'!$D$8:$D$17,ROW('03.Muestra'!$B$8:$B$17)-MIN(ROW('03.Muestra'!$D$8:$D$17))+1,""),ROW()-344)),"")</f>
        <v/>
      </c>
      <c r="B349" s="129" t="str">
        <f t="array" ref="B349">IFERROR(INDEX('03.Muestra'!$C$8:$C$17,SMALL(IF("Página Web"='03.Muestra'!$D$8:$D$17,ROW('03.Muestra'!$C$8:$C$17)-MIN(ROW('03.Muestra'!$D$8:$D$17))+1,""),ROW()-344)),"")</f>
        <v/>
      </c>
      <c r="C349" s="129" t="str">
        <f t="array" ref="C349">IFERROR(INDEX('03.Muestra'!$F$8:$F$17,SMALL(IF("Página Web"='03.Muestra'!$D$8:$D$17,ROW('03.Muestra'!$F$8:$F$17)-MIN(ROW('03.Muestra'!$D$8:$D$17))+1,""),ROW()-344)),"")</f>
        <v/>
      </c>
      <c r="D349" s="103" t="str">
        <f t="shared" si="43"/>
        <v/>
      </c>
      <c r="E349" s="66" t="str">
        <f t="shared" si="42"/>
        <v/>
      </c>
      <c r="F349" s="65"/>
      <c r="G349" s="18"/>
      <c r="H349" s="18"/>
      <c r="I349" s="18"/>
      <c r="J349" s="22"/>
      <c r="K349" s="148"/>
      <c r="L349" s="18"/>
      <c r="M349" s="18"/>
      <c r="N349" s="18"/>
      <c r="O349" s="18"/>
      <c r="P349" s="18"/>
      <c r="Q349" s="18"/>
      <c r="R349" s="18"/>
      <c r="S349" s="18"/>
      <c r="T349" s="18"/>
      <c r="U349" s="18"/>
      <c r="V349" s="18"/>
      <c r="W349" s="18"/>
      <c r="X349" s="18"/>
      <c r="Y349" s="18"/>
      <c r="Z349" s="22"/>
      <c r="AA349" s="22"/>
      <c r="AB349" s="22"/>
      <c r="AC349" s="22"/>
      <c r="AD349" s="22"/>
      <c r="AE349" s="22"/>
      <c r="AF349" s="22"/>
      <c r="AG349" s="22"/>
      <c r="AH349" s="22"/>
      <c r="AI349" s="22"/>
      <c r="AJ349" s="22"/>
      <c r="AK349" s="22"/>
      <c r="AL349" s="22"/>
      <c r="AM349" s="22"/>
      <c r="AN349" s="22"/>
      <c r="AO349" s="22"/>
      <c r="AP349" s="22"/>
    </row>
    <row r="350" spans="1:42" ht="12" customHeight="1">
      <c r="A350" s="98" t="str">
        <f t="array" ref="A350">IFERROR(INDEX('03.Muestra'!$B$8:$B$17,SMALL(IF("Página Web"='03.Muestra'!$D$8:$D$17,ROW('03.Muestra'!$B$8:$B$17)-MIN(ROW('03.Muestra'!$D$8:$D$17))+1,""),ROW()-344)),"")</f>
        <v/>
      </c>
      <c r="B350" s="129" t="str">
        <f t="array" ref="B350">IFERROR(INDEX('03.Muestra'!$C$8:$C$17,SMALL(IF("Página Web"='03.Muestra'!$D$8:$D$17,ROW('03.Muestra'!$C$8:$C$17)-MIN(ROW('03.Muestra'!$D$8:$D$17))+1,""),ROW()-344)),"")</f>
        <v/>
      </c>
      <c r="C350" s="129" t="str">
        <f t="array" ref="C350">IFERROR(INDEX('03.Muestra'!$F$8:$F$17,SMALL(IF("Página Web"='03.Muestra'!$D$8:$D$17,ROW('03.Muestra'!$F$8:$F$17)-MIN(ROW('03.Muestra'!$D$8:$D$17))+1,""),ROW()-344)),"")</f>
        <v/>
      </c>
      <c r="D350" s="103" t="str">
        <f t="shared" si="43"/>
        <v/>
      </c>
      <c r="E350" s="66" t="str">
        <f t="shared" si="42"/>
        <v/>
      </c>
      <c r="F350" s="18"/>
      <c r="G350" s="18"/>
      <c r="H350" s="18"/>
      <c r="I350" s="18"/>
      <c r="J350" s="22"/>
      <c r="K350" s="148"/>
      <c r="L350" s="18"/>
      <c r="M350" s="18"/>
      <c r="N350" s="18"/>
      <c r="O350" s="18"/>
      <c r="P350" s="18"/>
      <c r="Q350" s="18"/>
      <c r="R350" s="18"/>
      <c r="S350" s="18"/>
      <c r="T350" s="18"/>
      <c r="U350" s="18"/>
      <c r="V350" s="18"/>
      <c r="W350" s="18"/>
      <c r="X350" s="18"/>
      <c r="Y350" s="18"/>
      <c r="Z350" s="22"/>
      <c r="AA350" s="22"/>
      <c r="AB350" s="22"/>
      <c r="AC350" s="22"/>
      <c r="AD350" s="22"/>
      <c r="AE350" s="22"/>
      <c r="AF350" s="22"/>
      <c r="AG350" s="22"/>
      <c r="AH350" s="22"/>
      <c r="AI350" s="22"/>
      <c r="AJ350" s="22"/>
      <c r="AK350" s="22"/>
      <c r="AL350" s="22"/>
      <c r="AM350" s="22"/>
      <c r="AN350" s="22"/>
      <c r="AO350" s="22"/>
      <c r="AP350" s="22"/>
    </row>
    <row r="351" spans="1:42" ht="12" customHeight="1">
      <c r="A351" s="98" t="str">
        <f t="array" ref="A351">IFERROR(INDEX('03.Muestra'!$B$8:$B$17,SMALL(IF("Página Web"='03.Muestra'!$D$8:$D$17,ROW('03.Muestra'!$B$8:$B$17)-MIN(ROW('03.Muestra'!$D$8:$D$17))+1,""),ROW()-344)),"")</f>
        <v/>
      </c>
      <c r="B351" s="129" t="str">
        <f t="array" ref="B351">IFERROR(INDEX('03.Muestra'!$C$8:$C$17,SMALL(IF("Página Web"='03.Muestra'!$D$8:$D$17,ROW('03.Muestra'!$C$8:$C$17)-MIN(ROW('03.Muestra'!$D$8:$D$17))+1,""),ROW()-344)),"")</f>
        <v/>
      </c>
      <c r="C351" s="129" t="str">
        <f t="array" ref="C351">IFERROR(INDEX('03.Muestra'!$F$8:$F$17,SMALL(IF("Página Web"='03.Muestra'!$D$8:$D$17,ROW('03.Muestra'!$F$8:$F$17)-MIN(ROW('03.Muestra'!$D$8:$D$17))+1,""),ROW()-344)),"")</f>
        <v/>
      </c>
      <c r="D351" s="103" t="str">
        <f t="shared" si="43"/>
        <v/>
      </c>
      <c r="E351" s="66" t="str">
        <f t="shared" si="42"/>
        <v/>
      </c>
      <c r="F351" s="18"/>
      <c r="G351" s="18"/>
      <c r="H351" s="18"/>
      <c r="I351" s="18"/>
      <c r="J351" s="18"/>
      <c r="K351" s="148"/>
      <c r="L351" s="18"/>
      <c r="M351" s="18"/>
      <c r="N351" s="18"/>
      <c r="O351" s="18"/>
      <c r="P351" s="18"/>
      <c r="Q351" s="18"/>
      <c r="R351" s="18"/>
      <c r="S351" s="18"/>
      <c r="T351" s="18"/>
      <c r="U351" s="18"/>
      <c r="V351" s="18"/>
      <c r="W351" s="18"/>
      <c r="X351" s="18"/>
      <c r="Y351" s="18"/>
      <c r="Z351" s="22"/>
      <c r="AA351" s="22"/>
      <c r="AB351" s="22"/>
      <c r="AC351" s="22"/>
      <c r="AD351" s="22"/>
      <c r="AE351" s="22"/>
      <c r="AF351" s="22"/>
      <c r="AG351" s="22"/>
      <c r="AH351" s="22"/>
      <c r="AI351" s="22"/>
      <c r="AJ351" s="22"/>
      <c r="AK351" s="22"/>
      <c r="AL351" s="22"/>
      <c r="AM351" s="22"/>
      <c r="AN351" s="22"/>
      <c r="AO351" s="22"/>
      <c r="AP351" s="22"/>
    </row>
    <row r="352" spans="1:42" ht="12" customHeight="1">
      <c r="A352" s="98" t="str">
        <f t="array" ref="A352">IFERROR(INDEX('03.Muestra'!$B$8:$B$17,SMALL(IF("Página Web"='03.Muestra'!$D$8:$D$17,ROW('03.Muestra'!$B$8:$B$17)-MIN(ROW('03.Muestra'!$D$8:$D$17))+1,""),ROW()-344)),"")</f>
        <v/>
      </c>
      <c r="B352" s="129" t="str">
        <f t="array" ref="B352">IFERROR(INDEX('03.Muestra'!$C$8:$C$17,SMALL(IF("Página Web"='03.Muestra'!$D$8:$D$17,ROW('03.Muestra'!$C$8:$C$17)-MIN(ROW('03.Muestra'!$D$8:$D$17))+1,""),ROW()-344)),"")</f>
        <v/>
      </c>
      <c r="C352" s="129" t="str">
        <f t="array" ref="C352">IFERROR(INDEX('03.Muestra'!$F$8:$F$17,SMALL(IF("Página Web"='03.Muestra'!$D$8:$D$17,ROW('03.Muestra'!$F$8:$F$17)-MIN(ROW('03.Muestra'!$D$8:$D$17))+1,""),ROW()-344)),"")</f>
        <v/>
      </c>
      <c r="D352" s="103" t="str">
        <f t="shared" si="43"/>
        <v/>
      </c>
      <c r="E352" s="66" t="str">
        <f t="shared" si="42"/>
        <v/>
      </c>
      <c r="F352" s="18"/>
      <c r="G352" s="18"/>
      <c r="H352" s="18"/>
      <c r="I352" s="18"/>
      <c r="J352" s="18"/>
      <c r="K352" s="148"/>
      <c r="L352" s="18"/>
      <c r="M352" s="18"/>
      <c r="N352" s="18"/>
      <c r="O352" s="18"/>
      <c r="P352" s="18"/>
      <c r="Q352" s="18"/>
      <c r="R352" s="18"/>
      <c r="S352" s="18"/>
      <c r="T352" s="18"/>
      <c r="U352" s="18"/>
      <c r="V352" s="18"/>
      <c r="W352" s="18"/>
      <c r="X352" s="18"/>
      <c r="Y352" s="18"/>
      <c r="Z352" s="22"/>
      <c r="AA352" s="22"/>
      <c r="AB352" s="22"/>
      <c r="AC352" s="22"/>
      <c r="AD352" s="22"/>
      <c r="AE352" s="22"/>
      <c r="AF352" s="22"/>
      <c r="AG352" s="22"/>
      <c r="AH352" s="22"/>
      <c r="AI352" s="22"/>
      <c r="AJ352" s="22"/>
      <c r="AK352" s="22"/>
      <c r="AL352" s="22"/>
      <c r="AM352" s="22"/>
      <c r="AN352" s="22"/>
      <c r="AO352" s="22"/>
      <c r="AP352" s="22"/>
    </row>
    <row r="353" spans="1:42" ht="12" customHeight="1">
      <c r="A353" s="98" t="str">
        <f t="array" ref="A353">IFERROR(INDEX('03.Muestra'!$B$8:$B$17,SMALL(IF("Página Web"='03.Muestra'!$D$8:$D$17,ROW('03.Muestra'!$B$8:$B$17)-MIN(ROW('03.Muestra'!$D$8:$D$17))+1,""),ROW()-344)),"")</f>
        <v/>
      </c>
      <c r="B353" s="129" t="str">
        <f t="array" ref="B353">IFERROR(INDEX('03.Muestra'!$C$8:$C$17,SMALL(IF("Página Web"='03.Muestra'!$D$8:$D$17,ROW('03.Muestra'!$C$8:$C$17)-MIN(ROW('03.Muestra'!$D$8:$D$17))+1,""),ROW()-344)),"")</f>
        <v/>
      </c>
      <c r="C353" s="129" t="str">
        <f t="array" ref="C353">IFERROR(INDEX('03.Muestra'!$F$8:$F$17,SMALL(IF("Página Web"='03.Muestra'!$D$8:$D$17,ROW('03.Muestra'!$F$8:$F$17)-MIN(ROW('03.Muestra'!$D$8:$D$17))+1,""),ROW()-344)),"")</f>
        <v/>
      </c>
      <c r="D353" s="103" t="str">
        <f t="shared" si="43"/>
        <v/>
      </c>
      <c r="E353" s="66" t="str">
        <f t="shared" si="42"/>
        <v/>
      </c>
      <c r="F353" s="18"/>
      <c r="G353" s="18"/>
      <c r="H353" s="18"/>
      <c r="I353" s="18"/>
      <c r="J353" s="18"/>
      <c r="K353" s="148"/>
      <c r="L353" s="22"/>
      <c r="M353" s="18"/>
      <c r="N353" s="18"/>
      <c r="O353" s="18"/>
      <c r="P353" s="18"/>
      <c r="Q353" s="18"/>
      <c r="R353" s="18"/>
      <c r="S353" s="18"/>
      <c r="T353" s="18"/>
      <c r="U353" s="18"/>
      <c r="V353" s="18"/>
      <c r="W353" s="18"/>
      <c r="X353" s="18"/>
      <c r="Y353" s="18"/>
      <c r="Z353" s="22"/>
      <c r="AA353" s="22"/>
      <c r="AB353" s="22"/>
      <c r="AC353" s="22"/>
      <c r="AD353" s="22"/>
      <c r="AE353" s="22"/>
      <c r="AF353" s="22"/>
      <c r="AG353" s="22"/>
      <c r="AH353" s="22"/>
      <c r="AI353" s="22"/>
      <c r="AJ353" s="22"/>
      <c r="AK353" s="22"/>
      <c r="AL353" s="22"/>
      <c r="AM353" s="22"/>
      <c r="AN353" s="22"/>
      <c r="AO353" s="22"/>
      <c r="AP353" s="22"/>
    </row>
    <row r="354" spans="1:42" ht="12" customHeight="1">
      <c r="A354" s="98" t="str">
        <f t="array" ref="A354">IFERROR(INDEX('03.Muestra'!$B$8:$B$17,SMALL(IF("Página Web"='03.Muestra'!$D$8:$D$17,ROW('03.Muestra'!$B$8:$B$17)-MIN(ROW('03.Muestra'!$D$8:$D$17))+1,""),ROW()-344)),"")</f>
        <v/>
      </c>
      <c r="B354" s="129" t="str">
        <f t="array" ref="B354">IFERROR(INDEX('03.Muestra'!$C$8:$C$17,SMALL(IF("Página Web"='03.Muestra'!$D$8:$D$17,ROW('03.Muestra'!$C$8:$C$17)-MIN(ROW('03.Muestra'!$D$8:$D$17))+1,""),ROW()-344)),"")</f>
        <v/>
      </c>
      <c r="C354" s="129" t="str">
        <f t="array" ref="C354">IFERROR(INDEX('03.Muestra'!$F$8:$F$17,SMALL(IF("Página Web"='03.Muestra'!$D$8:$D$17,ROW('03.Muestra'!$F$8:$F$17)-MIN(ROW('03.Muestra'!$D$8:$D$17))+1,""),ROW()-344)),"")</f>
        <v/>
      </c>
      <c r="D354" s="103" t="str">
        <f t="shared" si="43"/>
        <v/>
      </c>
      <c r="E354" s="66" t="str">
        <f t="shared" si="42"/>
        <v/>
      </c>
      <c r="F354" s="18"/>
      <c r="G354" s="18"/>
      <c r="H354" s="18"/>
      <c r="I354" s="18"/>
      <c r="J354" s="18"/>
      <c r="K354" s="148"/>
      <c r="L354" s="22"/>
      <c r="M354" s="18"/>
      <c r="N354" s="18"/>
      <c r="O354" s="18"/>
      <c r="P354" s="18"/>
      <c r="Q354" s="18"/>
      <c r="R354" s="18"/>
      <c r="S354" s="18"/>
      <c r="T354" s="18"/>
      <c r="U354" s="18"/>
      <c r="V354" s="18"/>
      <c r="W354" s="18"/>
      <c r="X354" s="18"/>
      <c r="Y354" s="18"/>
      <c r="Z354" s="22"/>
      <c r="AA354" s="22"/>
      <c r="AB354" s="22"/>
      <c r="AC354" s="22"/>
      <c r="AD354" s="22"/>
      <c r="AE354" s="22"/>
      <c r="AF354" s="22"/>
      <c r="AG354" s="22"/>
      <c r="AH354" s="22"/>
      <c r="AI354" s="22"/>
      <c r="AJ354" s="22"/>
      <c r="AK354" s="22"/>
      <c r="AL354" s="22"/>
      <c r="AM354" s="22"/>
      <c r="AN354" s="22"/>
      <c r="AO354" s="22"/>
      <c r="AP354" s="22"/>
    </row>
    <row r="355" spans="1:42" ht="12" customHeight="1">
      <c r="A355" s="63"/>
      <c r="B355" s="133"/>
      <c r="C355" s="133"/>
      <c r="D355" s="134"/>
      <c r="E355" s="66"/>
      <c r="F355" s="18"/>
      <c r="G355" s="18"/>
      <c r="H355" s="18"/>
      <c r="I355" s="18"/>
      <c r="J355" s="18"/>
      <c r="K355" s="148"/>
      <c r="L355" s="18"/>
      <c r="M355" s="18"/>
      <c r="N355" s="18"/>
      <c r="O355" s="18"/>
      <c r="P355" s="18"/>
      <c r="Q355" s="18"/>
      <c r="R355" s="18"/>
      <c r="S355" s="18"/>
      <c r="T355" s="18"/>
      <c r="U355" s="18"/>
      <c r="V355" s="18"/>
      <c r="W355" s="18"/>
      <c r="X355" s="18"/>
      <c r="Y355" s="18"/>
      <c r="Z355" s="22"/>
      <c r="AA355" s="22"/>
      <c r="AB355" s="22"/>
      <c r="AC355" s="22"/>
      <c r="AD355" s="22"/>
      <c r="AE355" s="22"/>
      <c r="AF355" s="22"/>
      <c r="AG355" s="22"/>
      <c r="AH355" s="22"/>
      <c r="AI355" s="22"/>
      <c r="AJ355" s="22"/>
      <c r="AK355" s="22"/>
      <c r="AL355" s="22"/>
      <c r="AM355" s="22"/>
      <c r="AN355" s="22"/>
      <c r="AO355" s="22"/>
      <c r="AP355" s="22"/>
    </row>
    <row r="356" spans="1:42" ht="12" customHeight="1">
      <c r="A356" s="22"/>
      <c r="B356" s="18"/>
      <c r="C356" s="18"/>
      <c r="D356" s="127"/>
      <c r="E356" s="66"/>
      <c r="F356" s="18"/>
      <c r="G356" s="18"/>
      <c r="H356" s="18"/>
      <c r="I356" s="18"/>
      <c r="J356" s="18"/>
      <c r="K356" s="148"/>
      <c r="L356" s="18"/>
      <c r="M356" s="18"/>
      <c r="N356" s="18"/>
      <c r="O356" s="18"/>
      <c r="P356" s="18"/>
      <c r="Q356" s="18"/>
      <c r="R356" s="18"/>
      <c r="S356" s="18"/>
      <c r="T356" s="18"/>
      <c r="U356" s="18"/>
      <c r="V356" s="18"/>
      <c r="W356" s="18"/>
      <c r="X356" s="18"/>
      <c r="Y356" s="18"/>
      <c r="Z356" s="22"/>
      <c r="AA356" s="22"/>
      <c r="AB356" s="22"/>
      <c r="AC356" s="22"/>
      <c r="AD356" s="22"/>
      <c r="AE356" s="22"/>
      <c r="AF356" s="22"/>
      <c r="AG356" s="22"/>
      <c r="AH356" s="22"/>
      <c r="AI356" s="22"/>
      <c r="AJ356" s="22"/>
      <c r="AK356" s="22"/>
      <c r="AL356" s="22"/>
      <c r="AM356" s="22"/>
      <c r="AN356" s="22"/>
      <c r="AO356" s="22"/>
      <c r="AP356" s="22"/>
    </row>
    <row r="357" spans="1:42" ht="12.75" customHeight="1">
      <c r="A357" s="111"/>
      <c r="B357" s="112"/>
      <c r="C357" s="111"/>
      <c r="D357" s="135"/>
      <c r="E357" s="113"/>
      <c r="F357" s="18"/>
      <c r="G357" s="18"/>
      <c r="H357" s="18"/>
      <c r="I357" s="18"/>
      <c r="J357" s="18"/>
      <c r="K357" s="148"/>
      <c r="L357" s="18"/>
      <c r="M357" s="18"/>
      <c r="N357" s="18"/>
      <c r="O357" s="18"/>
      <c r="P357" s="18"/>
      <c r="Q357" s="18"/>
      <c r="R357" s="18"/>
      <c r="S357" s="18"/>
      <c r="T357" s="18"/>
      <c r="U357" s="18"/>
      <c r="V357" s="18"/>
      <c r="W357" s="18"/>
      <c r="X357" s="18"/>
      <c r="Y357" s="18"/>
      <c r="Z357" s="22"/>
      <c r="AA357" s="22"/>
      <c r="AB357" s="22"/>
      <c r="AC357" s="22"/>
      <c r="AD357" s="22"/>
      <c r="AE357" s="22"/>
      <c r="AF357" s="22"/>
      <c r="AG357" s="22"/>
      <c r="AH357" s="22"/>
      <c r="AI357" s="22"/>
      <c r="AJ357" s="22"/>
      <c r="AK357" s="22"/>
      <c r="AL357" s="22"/>
      <c r="AM357" s="22"/>
      <c r="AN357" s="22"/>
      <c r="AO357" s="22"/>
      <c r="AP357" s="22"/>
    </row>
    <row r="358" spans="1:42" ht="12" customHeight="1">
      <c r="A358" s="109"/>
      <c r="B358" s="109"/>
      <c r="C358" s="109"/>
      <c r="D358" s="136"/>
      <c r="E358" s="109"/>
      <c r="F358" s="92"/>
      <c r="G358" s="18"/>
      <c r="H358" s="18"/>
      <c r="I358" s="18"/>
      <c r="J358" s="18"/>
      <c r="K358" s="148"/>
      <c r="L358" s="18"/>
      <c r="M358" s="18"/>
      <c r="N358" s="18"/>
      <c r="O358" s="18"/>
      <c r="P358" s="18"/>
      <c r="Q358" s="18"/>
      <c r="R358" s="18"/>
      <c r="S358" s="18"/>
      <c r="T358" s="18"/>
      <c r="U358" s="18"/>
      <c r="V358" s="18"/>
      <c r="W358" s="18"/>
      <c r="X358" s="18"/>
      <c r="Y358" s="18"/>
      <c r="Z358" s="22"/>
      <c r="AA358" s="22"/>
      <c r="AB358" s="22"/>
      <c r="AC358" s="22"/>
      <c r="AD358" s="22"/>
      <c r="AE358" s="22"/>
      <c r="AF358" s="22"/>
      <c r="AG358" s="22"/>
      <c r="AH358" s="22"/>
      <c r="AI358" s="22"/>
      <c r="AJ358" s="22"/>
      <c r="AK358" s="22"/>
      <c r="AL358" s="22"/>
      <c r="AM358" s="22"/>
      <c r="AN358" s="22"/>
      <c r="AO358" s="22"/>
      <c r="AP358" s="22"/>
    </row>
    <row r="359" spans="1:42" ht="12" customHeight="1">
      <c r="A359" s="22"/>
      <c r="B359" s="18"/>
      <c r="C359" s="18"/>
      <c r="D359" s="127"/>
      <c r="E359" s="18"/>
      <c r="F359" s="18"/>
      <c r="G359" s="18"/>
      <c r="H359" s="18"/>
      <c r="I359" s="18"/>
      <c r="J359" s="18"/>
      <c r="K359" s="148"/>
      <c r="L359" s="18"/>
      <c r="M359" s="18"/>
      <c r="N359" s="18"/>
      <c r="O359" s="18"/>
      <c r="P359" s="18"/>
      <c r="Q359" s="18"/>
      <c r="R359" s="18"/>
      <c r="S359" s="18"/>
      <c r="T359" s="18"/>
      <c r="U359" s="18"/>
      <c r="V359" s="18"/>
      <c r="W359" s="18"/>
      <c r="X359" s="18"/>
      <c r="Y359" s="18"/>
      <c r="Z359" s="22"/>
      <c r="AA359" s="22"/>
      <c r="AB359" s="22"/>
      <c r="AC359" s="22"/>
      <c r="AD359" s="22"/>
      <c r="AE359" s="22"/>
      <c r="AF359" s="22"/>
      <c r="AG359" s="22"/>
      <c r="AH359" s="22"/>
      <c r="AI359" s="22"/>
      <c r="AJ359" s="22"/>
      <c r="AK359" s="22"/>
      <c r="AL359" s="22"/>
      <c r="AM359" s="22"/>
      <c r="AN359" s="22"/>
      <c r="AO359" s="22"/>
      <c r="AP359" s="22"/>
    </row>
    <row r="360" spans="1:42" ht="12" customHeight="1">
      <c r="A360" s="22"/>
      <c r="B360" s="153"/>
      <c r="C360" s="18"/>
      <c r="D360" s="127"/>
      <c r="E360" s="100"/>
      <c r="F360" s="18"/>
      <c r="G360" s="18"/>
      <c r="H360" s="18"/>
      <c r="I360" s="18"/>
      <c r="J360" s="18"/>
      <c r="K360" s="148"/>
      <c r="L360" s="18"/>
      <c r="M360" s="18"/>
      <c r="N360" s="18"/>
      <c r="O360" s="18"/>
      <c r="P360" s="18"/>
      <c r="Q360" s="18"/>
      <c r="R360" s="18"/>
      <c r="S360" s="18"/>
      <c r="T360" s="18"/>
      <c r="U360" s="18"/>
      <c r="V360" s="18"/>
      <c r="W360" s="18"/>
      <c r="X360" s="18"/>
      <c r="Y360" s="18"/>
      <c r="Z360" s="22"/>
      <c r="AA360" s="22"/>
      <c r="AB360" s="22"/>
      <c r="AC360" s="22"/>
      <c r="AD360" s="22"/>
      <c r="AE360" s="22"/>
      <c r="AF360" s="22"/>
      <c r="AG360" s="22"/>
      <c r="AH360" s="22"/>
      <c r="AI360" s="22"/>
      <c r="AJ360" s="22"/>
      <c r="AK360" s="22"/>
      <c r="AL360" s="22"/>
      <c r="AM360" s="22"/>
      <c r="AN360" s="22"/>
      <c r="AO360" s="22"/>
      <c r="AP360" s="22"/>
    </row>
    <row r="361" spans="1:42" ht="29.25" customHeight="1">
      <c r="A361" s="94" t="s">
        <v>100</v>
      </c>
      <c r="B361" s="95" t="s">
        <v>86</v>
      </c>
      <c r="C361" s="96" t="s">
        <v>164</v>
      </c>
      <c r="D361" s="128" t="s">
        <v>106</v>
      </c>
      <c r="E361" s="114"/>
      <c r="F361" s="22"/>
      <c r="G361" s="22"/>
      <c r="H361" s="22"/>
      <c r="I361" s="22"/>
      <c r="J361" s="22"/>
      <c r="K361" s="148"/>
      <c r="L361" s="18"/>
      <c r="M361" s="18"/>
      <c r="N361" s="18"/>
      <c r="O361" s="18"/>
      <c r="P361" s="18"/>
      <c r="Q361" s="18"/>
      <c r="R361" s="18"/>
      <c r="S361" s="18"/>
      <c r="T361" s="18"/>
      <c r="U361" s="18"/>
      <c r="V361" s="18"/>
      <c r="W361" s="18"/>
      <c r="X361" s="18"/>
      <c r="Y361" s="18"/>
      <c r="Z361" s="22"/>
      <c r="AA361" s="22"/>
      <c r="AB361" s="22"/>
      <c r="AC361" s="22"/>
      <c r="AD361" s="22"/>
      <c r="AE361" s="22"/>
      <c r="AF361" s="22"/>
      <c r="AG361" s="22"/>
      <c r="AH361" s="22"/>
      <c r="AI361" s="22"/>
      <c r="AJ361" s="22"/>
      <c r="AK361" s="22"/>
      <c r="AL361" s="22"/>
      <c r="AM361" s="22"/>
      <c r="AN361" s="22"/>
      <c r="AO361" s="22"/>
      <c r="AP361" s="22"/>
    </row>
    <row r="362" spans="1:42" ht="12" customHeight="1">
      <c r="A362" s="98">
        <f t="array" ref="A362">IFERROR(INDEX('03.Muestra'!$B$8:$B$17,SMALL(IF("Página Web"='03.Muestra'!$D$8:$D$17,ROW('03.Muestra'!$B$8:$B$17)-MIN(ROW('03.Muestra'!$D$8:$D$17))+1,""),ROW()-361)),"")</f>
        <v>1</v>
      </c>
      <c r="B362" s="129" t="str">
        <f t="array" ref="B362">IFERROR(INDEX('03.Muestra'!$C$8:$C$17,SMALL(IF("Página Web"='03.Muestra'!$D$8:$D$17,ROW('03.Muestra'!$C$8:$C$17)-MIN(ROW('03.Muestra'!$D$8:$D$17))+1,""),ROW()-361)),"")</f>
        <v>Home</v>
      </c>
      <c r="C362" s="130" t="str">
        <f t="array" ref="C362">IFERROR(INDEX('03.Muestra'!$F$8:$F$17,SMALL(IF("Página Web"='03.Muestra'!$D$8:$D$17,ROW('03.Muestra'!$F$8:$F$17)-MIN(ROW('03.Muestra'!$D$8:$D$17))+1,""),ROW()-361)),"")</f>
        <v>https://pigmentoayd.com/</v>
      </c>
      <c r="D362" s="103" t="str">
        <f t="shared" ref="D362:D371" si="44">IF(C362="","",$D$18)</f>
        <v>N/A</v>
      </c>
      <c r="E362" s="66" t="str">
        <f t="shared" ref="E362:E371" si="45">IF(D362&lt;&gt;"",IF(AND(B362&lt;&gt;"",C362&lt;&gt;""),"","ERR"),"")</f>
        <v/>
      </c>
      <c r="F362" s="104" t="s">
        <v>89</v>
      </c>
      <c r="G362" s="89" t="s">
        <v>98</v>
      </c>
      <c r="H362" s="84" t="s">
        <v>93</v>
      </c>
      <c r="I362" s="105" t="s">
        <v>91</v>
      </c>
      <c r="J362" s="106" t="s">
        <v>87</v>
      </c>
      <c r="K362" s="131" t="s">
        <v>97</v>
      </c>
      <c r="L362" s="18"/>
      <c r="M362" s="18"/>
      <c r="N362" s="18"/>
      <c r="O362" s="18"/>
      <c r="P362" s="18"/>
      <c r="Q362" s="18"/>
      <c r="R362" s="18"/>
      <c r="S362" s="18"/>
      <c r="T362" s="18"/>
      <c r="U362" s="18"/>
      <c r="V362" s="18"/>
      <c r="W362" s="18"/>
      <c r="X362" s="18"/>
      <c r="Y362" s="18"/>
      <c r="Z362" s="22"/>
      <c r="AA362" s="22"/>
      <c r="AB362" s="22"/>
      <c r="AC362" s="22"/>
      <c r="AD362" s="22"/>
      <c r="AE362" s="22"/>
      <c r="AF362" s="22"/>
      <c r="AG362" s="22"/>
      <c r="AH362" s="22"/>
      <c r="AI362" s="22"/>
      <c r="AJ362" s="22"/>
      <c r="AK362" s="22"/>
      <c r="AL362" s="22"/>
      <c r="AM362" s="22"/>
      <c r="AN362" s="22"/>
      <c r="AO362" s="22"/>
      <c r="AP362" s="22"/>
    </row>
    <row r="363" spans="1:42" ht="12" customHeight="1">
      <c r="A363" s="98">
        <f t="array" ref="A363">IFERROR(INDEX('03.Muestra'!$B$8:$B$17,SMALL(IF("Página Web"='03.Muestra'!$D$8:$D$17,ROW('03.Muestra'!$B$8:$B$17)-MIN(ROW('03.Muestra'!$D$8:$D$17))+1,""),ROW()-361)),"")</f>
        <v>2</v>
      </c>
      <c r="B363" s="129" t="str">
        <f t="array" ref="B363">IFERROR(INDEX('03.Muestra'!$C$8:$C$17,SMALL(IF("Página Web"='03.Muestra'!$D$8:$D$17,ROW('03.Muestra'!$C$8:$C$17)-MIN(ROW('03.Muestra'!$D$8:$D$17))+1,""),ROW()-361)),"")</f>
        <v>Contacto</v>
      </c>
      <c r="C363" s="130" t="str">
        <f t="array" ref="C363">IFERROR(INDEX('03.Muestra'!$F$8:$F$17,SMALL(IF("Página Web"='03.Muestra'!$D$8:$D$17,ROW('03.Muestra'!$F$8:$F$17)-MIN(ROW('03.Muestra'!$D$8:$D$17))+1,""),ROW()-361)),"")</f>
        <v>https://pigmentoayd.com/contacto</v>
      </c>
      <c r="D363" s="103" t="str">
        <f t="shared" si="44"/>
        <v>N/A</v>
      </c>
      <c r="E363" s="66" t="str">
        <f t="shared" si="45"/>
        <v/>
      </c>
      <c r="F363" s="107">
        <f ca="1">COUNTIF($D362:INDIRECT("$D" &amp;  SUM(ROW()-1,'03.Muestra'!$D$20)-1),F362)</f>
        <v>0</v>
      </c>
      <c r="G363" s="107">
        <f ca="1">COUNTIF($D362:INDIRECT("$D" &amp;  SUM(ROW()-1,'03.Muestra'!$D$20)-1),G362)</f>
        <v>0</v>
      </c>
      <c r="H363" s="107">
        <f ca="1">COUNTIF($D362:INDIRECT("$D" &amp;  SUM(ROW()-1,'03.Muestra'!$D$20)-1),H362)</f>
        <v>3</v>
      </c>
      <c r="I363" s="107">
        <f ca="1">COUNTIF($D362:INDIRECT("$D" &amp;  SUM(ROW()-1,'03.Muestra'!$D$20)-1),I362)</f>
        <v>0</v>
      </c>
      <c r="J363" s="107">
        <f ca="1">COUNTIF($D362:INDIRECT("$D" &amp;  SUM(ROW()-1,'03.Muestra'!$D$20)-1),J362)</f>
        <v>0</v>
      </c>
      <c r="K363" s="132">
        <f ca="1">IF(COUNTIF('03.Muestra'!$D$8:$D$17,"Página Web")=0,0,COUNTBLANK($D362:INDIRECT("$D" &amp;  SUM(ROW()-1,COUNTIF('03.Muestra'!$D$8:$D$17,"Página Web"))-1)))</f>
        <v>0</v>
      </c>
      <c r="L363" s="18"/>
      <c r="M363" s="18"/>
      <c r="N363" s="18"/>
      <c r="O363" s="18"/>
      <c r="P363" s="18"/>
      <c r="Q363" s="18"/>
      <c r="R363" s="18"/>
      <c r="S363" s="18"/>
      <c r="T363" s="18"/>
      <c r="U363" s="18"/>
      <c r="V363" s="18"/>
      <c r="W363" s="18"/>
      <c r="X363" s="18"/>
      <c r="Y363" s="18"/>
      <c r="Z363" s="22"/>
      <c r="AA363" s="22"/>
      <c r="AB363" s="22"/>
      <c r="AC363" s="22"/>
      <c r="AD363" s="22"/>
      <c r="AE363" s="22"/>
      <c r="AF363" s="22"/>
      <c r="AG363" s="22"/>
      <c r="AH363" s="22"/>
      <c r="AI363" s="22"/>
      <c r="AJ363" s="22"/>
      <c r="AK363" s="22"/>
      <c r="AL363" s="22"/>
      <c r="AM363" s="22"/>
      <c r="AN363" s="22"/>
      <c r="AO363" s="22"/>
      <c r="AP363" s="22"/>
    </row>
    <row r="364" spans="1:42" ht="12" customHeight="1">
      <c r="A364" s="98">
        <f t="array" ref="A364">IFERROR(INDEX('03.Muestra'!$B$8:$B$17,SMALL(IF("Página Web"='03.Muestra'!$D$8:$D$17,ROW('03.Muestra'!$B$8:$B$17)-MIN(ROW('03.Muestra'!$D$8:$D$17))+1,""),ROW()-361)),"")</f>
        <v>3</v>
      </c>
      <c r="B364" s="129" t="str">
        <f t="array" ref="B364">IFERROR(INDEX('03.Muestra'!$C$8:$C$17,SMALL(IF("Página Web"='03.Muestra'!$D$8:$D$17,ROW('03.Muestra'!$C$8:$C$17)-MIN(ROW('03.Muestra'!$D$8:$D$17))+1,""),ROW()-361)),"")</f>
        <v>Servicios</v>
      </c>
      <c r="C364" s="130" t="str">
        <f t="array" ref="C364">IFERROR(INDEX('03.Muestra'!$F$8:$F$17,SMALL(IF("Página Web"='03.Muestra'!$D$8:$D$17,ROW('03.Muestra'!$F$8:$F$17)-MIN(ROW('03.Muestra'!$D$8:$D$17))+1,""),ROW()-361)),"")</f>
        <v>https://pigmentoayd.com/servicios</v>
      </c>
      <c r="D364" s="103" t="str">
        <f t="shared" si="44"/>
        <v>N/A</v>
      </c>
      <c r="E364" s="66" t="str">
        <f t="shared" si="45"/>
        <v/>
      </c>
      <c r="F364" s="22"/>
      <c r="G364" s="18"/>
      <c r="H364" s="18"/>
      <c r="I364" s="18"/>
      <c r="J364" s="18"/>
      <c r="K364" s="148"/>
      <c r="L364" s="18"/>
      <c r="M364" s="18"/>
      <c r="N364" s="18"/>
      <c r="O364" s="18"/>
      <c r="P364" s="18"/>
      <c r="Q364" s="18"/>
      <c r="R364" s="18"/>
      <c r="S364" s="18"/>
      <c r="T364" s="18"/>
      <c r="U364" s="18"/>
      <c r="V364" s="18"/>
      <c r="W364" s="18"/>
      <c r="X364" s="18"/>
      <c r="Y364" s="18"/>
      <c r="Z364" s="22"/>
      <c r="AA364" s="22"/>
      <c r="AB364" s="22"/>
      <c r="AC364" s="22"/>
      <c r="AD364" s="22"/>
      <c r="AE364" s="22"/>
      <c r="AF364" s="22"/>
      <c r="AG364" s="22"/>
      <c r="AH364" s="22"/>
      <c r="AI364" s="22"/>
      <c r="AJ364" s="22"/>
      <c r="AK364" s="22"/>
      <c r="AL364" s="22"/>
      <c r="AM364" s="22"/>
      <c r="AN364" s="22"/>
      <c r="AO364" s="22"/>
      <c r="AP364" s="22"/>
    </row>
    <row r="365" spans="1:42" ht="12" customHeight="1">
      <c r="A365" s="98" t="str">
        <f t="array" ref="A365">IFERROR(INDEX('03.Muestra'!$B$8:$B$17,SMALL(IF("Página Web"='03.Muestra'!$D$8:$D$17,ROW('03.Muestra'!$B$8:$B$17)-MIN(ROW('03.Muestra'!$D$8:$D$17))+1,""),ROW()-361)),"")</f>
        <v/>
      </c>
      <c r="B365" s="129" t="str">
        <f t="array" ref="B365">IFERROR(INDEX('03.Muestra'!$C$8:$C$17,SMALL(IF("Página Web"='03.Muestra'!$D$8:$D$17,ROW('03.Muestra'!$C$8:$C$17)-MIN(ROW('03.Muestra'!$D$8:$D$17))+1,""),ROW()-361)),"")</f>
        <v/>
      </c>
      <c r="C365" s="129" t="str">
        <f t="array" ref="C365">IFERROR(INDEX('03.Muestra'!$F$8:$F$17,SMALL(IF("Página Web"='03.Muestra'!$D$8:$D$17,ROW('03.Muestra'!$F$8:$F$17)-MIN(ROW('03.Muestra'!$D$8:$D$17))+1,""),ROW()-361)),"")</f>
        <v/>
      </c>
      <c r="D365" s="103" t="str">
        <f t="shared" si="44"/>
        <v/>
      </c>
      <c r="E365" s="66" t="str">
        <f t="shared" si="45"/>
        <v/>
      </c>
      <c r="F365" s="22"/>
      <c r="G365" s="18"/>
      <c r="H365" s="18"/>
      <c r="I365" s="18"/>
      <c r="J365" s="18"/>
      <c r="K365" s="148"/>
      <c r="L365" s="18"/>
      <c r="M365" s="18"/>
      <c r="N365" s="18"/>
      <c r="O365" s="18"/>
      <c r="P365" s="18"/>
      <c r="Q365" s="18"/>
      <c r="R365" s="18"/>
      <c r="S365" s="18"/>
      <c r="T365" s="18"/>
      <c r="U365" s="18"/>
      <c r="V365" s="18"/>
      <c r="W365" s="18"/>
      <c r="X365" s="18"/>
      <c r="Y365" s="18"/>
      <c r="Z365" s="22"/>
      <c r="AA365" s="22"/>
      <c r="AB365" s="22"/>
      <c r="AC365" s="22"/>
      <c r="AD365" s="22"/>
      <c r="AE365" s="22"/>
      <c r="AF365" s="22"/>
      <c r="AG365" s="22"/>
      <c r="AH365" s="22"/>
      <c r="AI365" s="22"/>
      <c r="AJ365" s="22"/>
      <c r="AK365" s="22"/>
      <c r="AL365" s="22"/>
      <c r="AM365" s="22"/>
      <c r="AN365" s="22"/>
      <c r="AO365" s="22"/>
      <c r="AP365" s="22"/>
    </row>
    <row r="366" spans="1:42" ht="12" customHeight="1">
      <c r="A366" s="98" t="str">
        <f t="array" ref="A366">IFERROR(INDEX('03.Muestra'!$B$8:$B$17,SMALL(IF("Página Web"='03.Muestra'!$D$8:$D$17,ROW('03.Muestra'!$B$8:$B$17)-MIN(ROW('03.Muestra'!$D$8:$D$17))+1,""),ROW()-361)),"")</f>
        <v/>
      </c>
      <c r="B366" s="129" t="str">
        <f t="array" ref="B366">IFERROR(INDEX('03.Muestra'!$C$8:$C$17,SMALL(IF("Página Web"='03.Muestra'!$D$8:$D$17,ROW('03.Muestra'!$C$8:$C$17)-MIN(ROW('03.Muestra'!$D$8:$D$17))+1,""),ROW()-361)),"")</f>
        <v/>
      </c>
      <c r="C366" s="129" t="str">
        <f t="array" ref="C366">IFERROR(INDEX('03.Muestra'!$F$8:$F$17,SMALL(IF("Página Web"='03.Muestra'!$D$8:$D$17,ROW('03.Muestra'!$F$8:$F$17)-MIN(ROW('03.Muestra'!$D$8:$D$17))+1,""),ROW()-361)),"")</f>
        <v/>
      </c>
      <c r="D366" s="103" t="str">
        <f t="shared" si="44"/>
        <v/>
      </c>
      <c r="E366" s="66" t="str">
        <f t="shared" si="45"/>
        <v/>
      </c>
      <c r="F366" s="22"/>
      <c r="G366" s="18"/>
      <c r="H366" s="18"/>
      <c r="I366" s="18"/>
      <c r="J366" s="18"/>
      <c r="K366" s="148"/>
      <c r="L366" s="18"/>
      <c r="M366" s="18"/>
      <c r="N366" s="18"/>
      <c r="O366" s="18"/>
      <c r="P366" s="18"/>
      <c r="Q366" s="18"/>
      <c r="R366" s="18"/>
      <c r="S366" s="18"/>
      <c r="T366" s="18"/>
      <c r="U366" s="18"/>
      <c r="V366" s="18"/>
      <c r="W366" s="18"/>
      <c r="X366" s="18"/>
      <c r="Y366" s="18"/>
      <c r="Z366" s="22"/>
      <c r="AA366" s="22"/>
      <c r="AB366" s="22"/>
      <c r="AC366" s="22"/>
      <c r="AD366" s="22"/>
      <c r="AE366" s="22"/>
      <c r="AF366" s="22"/>
      <c r="AG366" s="22"/>
      <c r="AH366" s="22"/>
      <c r="AI366" s="22"/>
      <c r="AJ366" s="22"/>
      <c r="AK366" s="22"/>
      <c r="AL366" s="22"/>
      <c r="AM366" s="22"/>
      <c r="AN366" s="22"/>
      <c r="AO366" s="22"/>
      <c r="AP366" s="22"/>
    </row>
    <row r="367" spans="1:42" ht="12" customHeight="1">
      <c r="A367" s="98" t="str">
        <f t="array" ref="A367">IFERROR(INDEX('03.Muestra'!$B$8:$B$17,SMALL(IF("Página Web"='03.Muestra'!$D$8:$D$17,ROW('03.Muestra'!$B$8:$B$17)-MIN(ROW('03.Muestra'!$D$8:$D$17))+1,""),ROW()-361)),"")</f>
        <v/>
      </c>
      <c r="B367" s="129" t="str">
        <f t="array" ref="B367">IFERROR(INDEX('03.Muestra'!$C$8:$C$17,SMALL(IF("Página Web"='03.Muestra'!$D$8:$D$17,ROW('03.Muestra'!$C$8:$C$17)-MIN(ROW('03.Muestra'!$D$8:$D$17))+1,""),ROW()-361)),"")</f>
        <v/>
      </c>
      <c r="C367" s="129" t="str">
        <f t="array" ref="C367">IFERROR(INDEX('03.Muestra'!$F$8:$F$17,SMALL(IF("Página Web"='03.Muestra'!$D$8:$D$17,ROW('03.Muestra'!$F$8:$F$17)-MIN(ROW('03.Muestra'!$D$8:$D$17))+1,""),ROW()-361)),"")</f>
        <v/>
      </c>
      <c r="D367" s="103" t="str">
        <f t="shared" si="44"/>
        <v/>
      </c>
      <c r="E367" s="66" t="str">
        <f t="shared" si="45"/>
        <v/>
      </c>
      <c r="F367" s="22"/>
      <c r="G367" s="18"/>
      <c r="H367" s="18"/>
      <c r="I367" s="18"/>
      <c r="J367" s="18"/>
      <c r="K367" s="148"/>
      <c r="L367" s="18"/>
      <c r="M367" s="18"/>
      <c r="N367" s="18"/>
      <c r="O367" s="18"/>
      <c r="P367" s="18"/>
      <c r="Q367" s="18"/>
      <c r="R367" s="18"/>
      <c r="S367" s="18"/>
      <c r="T367" s="18"/>
      <c r="U367" s="18"/>
      <c r="V367" s="18"/>
      <c r="W367" s="18"/>
      <c r="X367" s="18"/>
      <c r="Y367" s="18"/>
      <c r="Z367" s="22"/>
      <c r="AA367" s="22"/>
      <c r="AB367" s="22"/>
      <c r="AC367" s="22"/>
      <c r="AD367" s="22"/>
      <c r="AE367" s="22"/>
      <c r="AF367" s="22"/>
      <c r="AG367" s="22"/>
      <c r="AH367" s="22"/>
      <c r="AI367" s="22"/>
      <c r="AJ367" s="22"/>
      <c r="AK367" s="22"/>
      <c r="AL367" s="22"/>
      <c r="AM367" s="22"/>
      <c r="AN367" s="22"/>
      <c r="AO367" s="22"/>
      <c r="AP367" s="22"/>
    </row>
    <row r="368" spans="1:42" ht="12" customHeight="1">
      <c r="A368" s="98" t="str">
        <f t="array" ref="A368">IFERROR(INDEX('03.Muestra'!$B$8:$B$17,SMALL(IF("Página Web"='03.Muestra'!$D$8:$D$17,ROW('03.Muestra'!$B$8:$B$17)-MIN(ROW('03.Muestra'!$D$8:$D$17))+1,""),ROW()-361)),"")</f>
        <v/>
      </c>
      <c r="B368" s="129" t="str">
        <f t="array" ref="B368">IFERROR(INDEX('03.Muestra'!$C$8:$C$17,SMALL(IF("Página Web"='03.Muestra'!$D$8:$D$17,ROW('03.Muestra'!$C$8:$C$17)-MIN(ROW('03.Muestra'!$D$8:$D$17))+1,""),ROW()-361)),"")</f>
        <v/>
      </c>
      <c r="C368" s="129" t="str">
        <f t="array" ref="C368">IFERROR(INDEX('03.Muestra'!$F$8:$F$17,SMALL(IF("Página Web"='03.Muestra'!$D$8:$D$17,ROW('03.Muestra'!$F$8:$F$17)-MIN(ROW('03.Muestra'!$D$8:$D$17))+1,""),ROW()-361)),"")</f>
        <v/>
      </c>
      <c r="D368" s="103" t="str">
        <f t="shared" si="44"/>
        <v/>
      </c>
      <c r="E368" s="66" t="str">
        <f t="shared" si="45"/>
        <v/>
      </c>
      <c r="F368" s="18"/>
      <c r="G368" s="18"/>
      <c r="H368" s="18"/>
      <c r="I368" s="18"/>
      <c r="J368" s="18"/>
      <c r="K368" s="148"/>
      <c r="L368" s="18"/>
      <c r="M368" s="18"/>
      <c r="N368" s="18"/>
      <c r="O368" s="18"/>
      <c r="P368" s="18"/>
      <c r="Q368" s="18"/>
      <c r="R368" s="18"/>
      <c r="S368" s="18"/>
      <c r="T368" s="18"/>
      <c r="U368" s="18"/>
      <c r="V368" s="18"/>
      <c r="W368" s="18"/>
      <c r="X368" s="18"/>
      <c r="Y368" s="18"/>
      <c r="Z368" s="22"/>
      <c r="AA368" s="22"/>
      <c r="AB368" s="22"/>
      <c r="AC368" s="22"/>
      <c r="AD368" s="22"/>
      <c r="AE368" s="22"/>
      <c r="AF368" s="22"/>
      <c r="AG368" s="22"/>
      <c r="AH368" s="22"/>
      <c r="AI368" s="22"/>
      <c r="AJ368" s="22"/>
      <c r="AK368" s="22"/>
      <c r="AL368" s="22"/>
      <c r="AM368" s="22"/>
      <c r="AN368" s="22"/>
      <c r="AO368" s="22"/>
      <c r="AP368" s="22"/>
    </row>
    <row r="369" spans="1:42" ht="12" customHeight="1">
      <c r="A369" s="98" t="str">
        <f t="array" ref="A369">IFERROR(INDEX('03.Muestra'!$B$8:$B$17,SMALL(IF("Página Web"='03.Muestra'!$D$8:$D$17,ROW('03.Muestra'!$B$8:$B$17)-MIN(ROW('03.Muestra'!$D$8:$D$17))+1,""),ROW()-361)),"")</f>
        <v/>
      </c>
      <c r="B369" s="129" t="str">
        <f t="array" ref="B369">IFERROR(INDEX('03.Muestra'!$C$8:$C$17,SMALL(IF("Página Web"='03.Muestra'!$D$8:$D$17,ROW('03.Muestra'!$C$8:$C$17)-MIN(ROW('03.Muestra'!$D$8:$D$17))+1,""),ROW()-361)),"")</f>
        <v/>
      </c>
      <c r="C369" s="129" t="str">
        <f t="array" ref="C369">IFERROR(INDEX('03.Muestra'!$F$8:$F$17,SMALL(IF("Página Web"='03.Muestra'!$D$8:$D$17,ROW('03.Muestra'!$F$8:$F$17)-MIN(ROW('03.Muestra'!$D$8:$D$17))+1,""),ROW()-361)),"")</f>
        <v/>
      </c>
      <c r="D369" s="103" t="str">
        <f t="shared" si="44"/>
        <v/>
      </c>
      <c r="E369" s="66" t="str">
        <f t="shared" si="45"/>
        <v/>
      </c>
      <c r="F369" s="18"/>
      <c r="G369" s="18"/>
      <c r="H369" s="18"/>
      <c r="I369" s="18"/>
      <c r="J369" s="18"/>
      <c r="K369" s="148"/>
      <c r="L369" s="18"/>
      <c r="M369" s="18"/>
      <c r="N369" s="18"/>
      <c r="O369" s="18"/>
      <c r="P369" s="18"/>
      <c r="Q369" s="18"/>
      <c r="R369" s="18"/>
      <c r="S369" s="18"/>
      <c r="T369" s="18"/>
      <c r="U369" s="18"/>
      <c r="V369" s="18"/>
      <c r="W369" s="18"/>
      <c r="X369" s="18"/>
      <c r="Y369" s="18"/>
      <c r="Z369" s="22"/>
      <c r="AA369" s="22"/>
      <c r="AB369" s="22"/>
      <c r="AC369" s="22"/>
      <c r="AD369" s="22"/>
      <c r="AE369" s="22"/>
      <c r="AF369" s="22"/>
      <c r="AG369" s="22"/>
      <c r="AH369" s="22"/>
      <c r="AI369" s="22"/>
      <c r="AJ369" s="22"/>
      <c r="AK369" s="22"/>
      <c r="AL369" s="22"/>
      <c r="AM369" s="22"/>
      <c r="AN369" s="22"/>
      <c r="AO369" s="22"/>
      <c r="AP369" s="22"/>
    </row>
    <row r="370" spans="1:42" ht="12" customHeight="1">
      <c r="A370" s="98" t="str">
        <f t="array" ref="A370">IFERROR(INDEX('03.Muestra'!$B$8:$B$17,SMALL(IF("Página Web"='03.Muestra'!$D$8:$D$17,ROW('03.Muestra'!$B$8:$B$17)-MIN(ROW('03.Muestra'!$D$8:$D$17))+1,""),ROW()-361)),"")</f>
        <v/>
      </c>
      <c r="B370" s="129" t="str">
        <f t="array" ref="B370">IFERROR(INDEX('03.Muestra'!$C$8:$C$17,SMALL(IF("Página Web"='03.Muestra'!$D$8:$D$17,ROW('03.Muestra'!$C$8:$C$17)-MIN(ROW('03.Muestra'!$D$8:$D$17))+1,""),ROW()-361)),"")</f>
        <v/>
      </c>
      <c r="C370" s="129" t="str">
        <f t="array" ref="C370">IFERROR(INDEX('03.Muestra'!$F$8:$F$17,SMALL(IF("Página Web"='03.Muestra'!$D$8:$D$17,ROW('03.Muestra'!$F$8:$F$17)-MIN(ROW('03.Muestra'!$D$8:$D$17))+1,""),ROW()-361)),"")</f>
        <v/>
      </c>
      <c r="D370" s="103" t="str">
        <f t="shared" si="44"/>
        <v/>
      </c>
      <c r="E370" s="66" t="str">
        <f t="shared" si="45"/>
        <v/>
      </c>
      <c r="F370" s="18"/>
      <c r="G370" s="18"/>
      <c r="H370" s="18"/>
      <c r="I370" s="18"/>
      <c r="J370" s="18"/>
      <c r="K370" s="148"/>
      <c r="L370" s="18"/>
      <c r="M370" s="18"/>
      <c r="N370" s="18"/>
      <c r="O370" s="18"/>
      <c r="P370" s="18"/>
      <c r="Q370" s="18"/>
      <c r="R370" s="18"/>
      <c r="S370" s="18"/>
      <c r="T370" s="18"/>
      <c r="U370" s="18"/>
      <c r="V370" s="18"/>
      <c r="W370" s="18"/>
      <c r="X370" s="18"/>
      <c r="Y370" s="18"/>
      <c r="Z370" s="22"/>
      <c r="AA370" s="22"/>
      <c r="AB370" s="22"/>
      <c r="AC370" s="22"/>
      <c r="AD370" s="22"/>
      <c r="AE370" s="22"/>
      <c r="AF370" s="22"/>
      <c r="AG370" s="22"/>
      <c r="AH370" s="22"/>
      <c r="AI370" s="22"/>
      <c r="AJ370" s="22"/>
      <c r="AK370" s="22"/>
      <c r="AL370" s="22"/>
      <c r="AM370" s="22"/>
      <c r="AN370" s="22"/>
      <c r="AO370" s="22"/>
      <c r="AP370" s="22"/>
    </row>
    <row r="371" spans="1:42" ht="12" customHeight="1">
      <c r="A371" s="98" t="str">
        <f t="array" ref="A371">IFERROR(INDEX('03.Muestra'!$B$8:$B$17,SMALL(IF("Página Web"='03.Muestra'!$D$8:$D$17,ROW('03.Muestra'!$B$8:$B$17)-MIN(ROW('03.Muestra'!$D$8:$D$17))+1,""),ROW()-361)),"")</f>
        <v/>
      </c>
      <c r="B371" s="129" t="str">
        <f t="array" ref="B371">IFERROR(INDEX('03.Muestra'!$C$8:$C$17,SMALL(IF("Página Web"='03.Muestra'!$D$8:$D$17,ROW('03.Muestra'!$C$8:$C$17)-MIN(ROW('03.Muestra'!$D$8:$D$17))+1,""),ROW()-361)),"")</f>
        <v/>
      </c>
      <c r="C371" s="129" t="str">
        <f t="array" ref="C371">IFERROR(INDEX('03.Muestra'!$F$8:$F$17,SMALL(IF("Página Web"='03.Muestra'!$D$8:$D$17,ROW('03.Muestra'!$F$8:$F$17)-MIN(ROW('03.Muestra'!$D$8:$D$17))+1,""),ROW()-361)),"")</f>
        <v/>
      </c>
      <c r="D371" s="103" t="str">
        <f t="shared" si="44"/>
        <v/>
      </c>
      <c r="E371" s="66" t="str">
        <f t="shared" si="45"/>
        <v/>
      </c>
      <c r="F371" s="18"/>
      <c r="G371" s="18"/>
      <c r="H371" s="18"/>
      <c r="I371" s="18"/>
      <c r="J371" s="18"/>
      <c r="K371" s="148"/>
      <c r="L371" s="18"/>
      <c r="M371" s="18"/>
      <c r="N371" s="18"/>
      <c r="O371" s="18"/>
      <c r="P371" s="18"/>
      <c r="Q371" s="18"/>
      <c r="R371" s="18"/>
      <c r="S371" s="18"/>
      <c r="T371" s="18"/>
      <c r="U371" s="18"/>
      <c r="V371" s="18"/>
      <c r="W371" s="18"/>
      <c r="X371" s="18"/>
      <c r="Y371" s="18"/>
      <c r="Z371" s="22"/>
      <c r="AA371" s="22"/>
      <c r="AB371" s="22"/>
      <c r="AC371" s="22"/>
      <c r="AD371" s="22"/>
      <c r="AE371" s="22"/>
      <c r="AF371" s="22"/>
      <c r="AG371" s="22"/>
      <c r="AH371" s="22"/>
      <c r="AI371" s="22"/>
      <c r="AJ371" s="22"/>
      <c r="AK371" s="22"/>
      <c r="AL371" s="22"/>
      <c r="AM371" s="22"/>
      <c r="AN371" s="22"/>
      <c r="AO371" s="22"/>
      <c r="AP371" s="22"/>
    </row>
    <row r="372" spans="1:42" ht="12" customHeight="1">
      <c r="A372" s="63"/>
      <c r="B372" s="133"/>
      <c r="C372" s="133"/>
      <c r="D372" s="134"/>
      <c r="E372" s="66"/>
      <c r="F372" s="18"/>
      <c r="G372" s="18"/>
      <c r="H372" s="18"/>
      <c r="I372" s="18"/>
      <c r="J372" s="18"/>
      <c r="K372" s="148"/>
      <c r="L372" s="18"/>
      <c r="M372" s="18"/>
      <c r="N372" s="18"/>
      <c r="O372" s="18"/>
      <c r="P372" s="18"/>
      <c r="Q372" s="18"/>
      <c r="R372" s="18"/>
      <c r="S372" s="18"/>
      <c r="T372" s="18"/>
      <c r="U372" s="18"/>
      <c r="V372" s="18"/>
      <c r="W372" s="18"/>
      <c r="X372" s="18"/>
      <c r="Y372" s="18"/>
      <c r="Z372" s="22"/>
      <c r="AA372" s="22"/>
      <c r="AB372" s="22"/>
      <c r="AC372" s="22"/>
      <c r="AD372" s="22"/>
      <c r="AE372" s="22"/>
      <c r="AF372" s="22"/>
      <c r="AG372" s="22"/>
      <c r="AH372" s="22"/>
      <c r="AI372" s="22"/>
      <c r="AJ372" s="22"/>
      <c r="AK372" s="22"/>
      <c r="AL372" s="22"/>
      <c r="AM372" s="22"/>
      <c r="AN372" s="22"/>
      <c r="AO372" s="22"/>
      <c r="AP372" s="22"/>
    </row>
    <row r="373" spans="1:42" ht="12" customHeight="1">
      <c r="A373" s="22"/>
      <c r="B373" s="18"/>
      <c r="C373" s="18"/>
      <c r="D373" s="127"/>
      <c r="E373" s="66"/>
      <c r="F373" s="18"/>
      <c r="G373" s="18"/>
      <c r="H373" s="18"/>
      <c r="I373" s="18"/>
      <c r="J373" s="18"/>
      <c r="K373" s="148"/>
      <c r="L373" s="18"/>
      <c r="M373" s="18"/>
      <c r="N373" s="18"/>
      <c r="O373" s="18"/>
      <c r="P373" s="18"/>
      <c r="Q373" s="18"/>
      <c r="R373" s="18"/>
      <c r="S373" s="18"/>
      <c r="T373" s="18"/>
      <c r="U373" s="18"/>
      <c r="V373" s="18"/>
      <c r="W373" s="18"/>
      <c r="X373" s="18"/>
      <c r="Y373" s="18"/>
      <c r="Z373" s="22"/>
      <c r="AA373" s="22"/>
      <c r="AB373" s="22"/>
      <c r="AC373" s="22"/>
      <c r="AD373" s="22"/>
      <c r="AE373" s="22"/>
      <c r="AF373" s="22"/>
      <c r="AG373" s="22"/>
      <c r="AH373" s="22"/>
      <c r="AI373" s="22"/>
      <c r="AJ373" s="22"/>
      <c r="AK373" s="22"/>
      <c r="AL373" s="22"/>
      <c r="AM373" s="22"/>
      <c r="AN373" s="22"/>
      <c r="AO373" s="22"/>
      <c r="AP373" s="22"/>
    </row>
    <row r="374" spans="1:42" ht="12.75" customHeight="1">
      <c r="A374" s="111"/>
      <c r="B374" s="112"/>
      <c r="C374" s="111"/>
      <c r="D374" s="135"/>
      <c r="E374" s="113"/>
      <c r="F374" s="18"/>
      <c r="G374" s="18"/>
      <c r="H374" s="18"/>
      <c r="I374" s="18"/>
      <c r="J374" s="18"/>
      <c r="K374" s="148"/>
      <c r="L374" s="18"/>
      <c r="M374" s="18"/>
      <c r="N374" s="18"/>
      <c r="O374" s="18"/>
      <c r="P374" s="18"/>
      <c r="Q374" s="18"/>
      <c r="R374" s="18"/>
      <c r="S374" s="18"/>
      <c r="T374" s="18"/>
      <c r="U374" s="18"/>
      <c r="V374" s="18"/>
      <c r="W374" s="18"/>
      <c r="X374" s="18"/>
      <c r="Y374" s="18"/>
      <c r="Z374" s="22"/>
      <c r="AA374" s="22"/>
      <c r="AB374" s="22"/>
      <c r="AC374" s="22"/>
      <c r="AD374" s="22"/>
      <c r="AE374" s="22"/>
      <c r="AF374" s="22"/>
      <c r="AG374" s="22"/>
      <c r="AH374" s="22"/>
      <c r="AI374" s="22"/>
      <c r="AJ374" s="22"/>
      <c r="AK374" s="22"/>
      <c r="AL374" s="22"/>
      <c r="AM374" s="22"/>
      <c r="AN374" s="22"/>
      <c r="AO374" s="22"/>
      <c r="AP374" s="22"/>
    </row>
    <row r="375" spans="1:42" ht="12" customHeight="1">
      <c r="A375" s="109"/>
      <c r="B375" s="109"/>
      <c r="C375" s="109"/>
      <c r="D375" s="136"/>
      <c r="E375" s="109"/>
      <c r="F375" s="92"/>
      <c r="G375" s="18"/>
      <c r="H375" s="18"/>
      <c r="I375" s="18"/>
      <c r="J375" s="18"/>
      <c r="K375" s="148"/>
      <c r="L375" s="18"/>
      <c r="M375" s="18"/>
      <c r="N375" s="18"/>
      <c r="O375" s="18"/>
      <c r="P375" s="18"/>
      <c r="Q375" s="18"/>
      <c r="R375" s="18"/>
      <c r="S375" s="18"/>
      <c r="T375" s="18"/>
      <c r="U375" s="18"/>
      <c r="V375" s="18"/>
      <c r="W375" s="18"/>
      <c r="X375" s="18"/>
      <c r="Y375" s="18"/>
      <c r="Z375" s="22"/>
      <c r="AA375" s="22"/>
      <c r="AB375" s="22"/>
      <c r="AC375" s="22"/>
      <c r="AD375" s="22"/>
      <c r="AE375" s="22"/>
      <c r="AF375" s="22"/>
      <c r="AG375" s="22"/>
      <c r="AH375" s="22"/>
      <c r="AI375" s="22"/>
      <c r="AJ375" s="22"/>
      <c r="AK375" s="22"/>
      <c r="AL375" s="22"/>
      <c r="AM375" s="22"/>
      <c r="AN375" s="22"/>
      <c r="AO375" s="22"/>
      <c r="AP375" s="22"/>
    </row>
    <row r="376" spans="1:42" ht="12" customHeight="1">
      <c r="A376" s="22"/>
      <c r="B376" s="18"/>
      <c r="C376" s="18"/>
      <c r="D376" s="126"/>
      <c r="E376" s="18"/>
      <c r="F376" s="18"/>
      <c r="G376" s="18"/>
      <c r="H376" s="18"/>
      <c r="I376" s="18"/>
      <c r="J376" s="18"/>
      <c r="K376" s="148"/>
      <c r="L376" s="18"/>
      <c r="M376" s="18"/>
      <c r="N376" s="18"/>
      <c r="O376" s="18"/>
      <c r="P376" s="18"/>
      <c r="Q376" s="18"/>
      <c r="R376" s="18"/>
      <c r="S376" s="18"/>
      <c r="T376" s="18"/>
      <c r="U376" s="18"/>
      <c r="V376" s="18"/>
      <c r="W376" s="18"/>
      <c r="X376" s="18"/>
      <c r="Y376" s="18"/>
      <c r="Z376" s="22"/>
      <c r="AA376" s="22"/>
      <c r="AB376" s="22"/>
      <c r="AC376" s="22"/>
      <c r="AD376" s="22"/>
      <c r="AE376" s="22"/>
      <c r="AF376" s="22"/>
      <c r="AG376" s="22"/>
      <c r="AH376" s="22"/>
      <c r="AI376" s="22"/>
      <c r="AJ376" s="22"/>
      <c r="AK376" s="22"/>
      <c r="AL376" s="22"/>
      <c r="AM376" s="22"/>
      <c r="AN376" s="22"/>
      <c r="AO376" s="22"/>
      <c r="AP376" s="22"/>
    </row>
    <row r="377" spans="1:42" ht="12" customHeight="1">
      <c r="A377" s="22"/>
      <c r="B377" s="153"/>
      <c r="C377" s="18"/>
      <c r="D377" s="126"/>
      <c r="E377" s="100"/>
      <c r="F377" s="18"/>
      <c r="G377" s="18"/>
      <c r="H377" s="18"/>
      <c r="I377" s="18"/>
      <c r="J377" s="18"/>
      <c r="K377" s="148"/>
      <c r="L377" s="18"/>
      <c r="M377" s="18"/>
      <c r="N377" s="18"/>
      <c r="O377" s="18"/>
      <c r="P377" s="18"/>
      <c r="Q377" s="18"/>
      <c r="R377" s="18"/>
      <c r="S377" s="18"/>
      <c r="T377" s="18"/>
      <c r="U377" s="18"/>
      <c r="V377" s="18"/>
      <c r="W377" s="18"/>
      <c r="X377" s="18"/>
      <c r="Y377" s="18"/>
      <c r="Z377" s="22"/>
      <c r="AA377" s="22"/>
      <c r="AB377" s="22"/>
      <c r="AC377" s="22"/>
      <c r="AD377" s="22"/>
      <c r="AE377" s="22"/>
      <c r="AF377" s="22"/>
      <c r="AG377" s="22"/>
      <c r="AH377" s="22"/>
      <c r="AI377" s="22"/>
      <c r="AJ377" s="22"/>
      <c r="AK377" s="22"/>
      <c r="AL377" s="22"/>
      <c r="AM377" s="22"/>
      <c r="AN377" s="22"/>
      <c r="AO377" s="22"/>
      <c r="AP377" s="22"/>
    </row>
    <row r="378" spans="1:42" ht="29.25" customHeight="1">
      <c r="A378" s="94" t="s">
        <v>100</v>
      </c>
      <c r="B378" s="95" t="s">
        <v>86</v>
      </c>
      <c r="C378" s="96" t="s">
        <v>165</v>
      </c>
      <c r="D378" s="128" t="s">
        <v>106</v>
      </c>
      <c r="E378" s="114"/>
      <c r="F378" s="22"/>
      <c r="G378" s="22"/>
      <c r="H378" s="22"/>
      <c r="I378" s="22"/>
      <c r="J378" s="22"/>
      <c r="K378" s="148"/>
      <c r="L378" s="18"/>
      <c r="M378" s="18"/>
      <c r="N378" s="18"/>
      <c r="O378" s="18"/>
      <c r="P378" s="18"/>
      <c r="Q378" s="18"/>
      <c r="R378" s="18"/>
      <c r="S378" s="18"/>
      <c r="T378" s="18"/>
      <c r="U378" s="18"/>
      <c r="V378" s="18"/>
      <c r="W378" s="18"/>
      <c r="X378" s="18"/>
      <c r="Y378" s="18"/>
      <c r="Z378" s="22"/>
      <c r="AA378" s="22"/>
      <c r="AB378" s="22"/>
      <c r="AC378" s="22"/>
      <c r="AD378" s="22"/>
      <c r="AE378" s="22"/>
      <c r="AF378" s="22"/>
      <c r="AG378" s="22"/>
      <c r="AH378" s="22"/>
      <c r="AI378" s="22"/>
      <c r="AJ378" s="22"/>
      <c r="AK378" s="22"/>
      <c r="AL378" s="22"/>
      <c r="AM378" s="22"/>
      <c r="AN378" s="22"/>
      <c r="AO378" s="22"/>
      <c r="AP378" s="22"/>
    </row>
    <row r="379" spans="1:42" ht="12" customHeight="1">
      <c r="A379" s="98">
        <f t="array" ref="A379">IFERROR(INDEX('03.Muestra'!$B$8:$B$17,SMALL(IF("Página Web"='03.Muestra'!$D$8:$D$17,ROW('03.Muestra'!$B$8:$B$17)-MIN(ROW('03.Muestra'!$D$8:$D$17))+1,""),ROW()-378)),"")</f>
        <v>1</v>
      </c>
      <c r="B379" s="129" t="str">
        <f t="array" ref="B379">IFERROR(INDEX('03.Muestra'!$C$8:$C$17,SMALL(IF("Página Web"='03.Muestra'!$D$8:$D$17,ROW('03.Muestra'!$C$8:$C$17)-MIN(ROW('03.Muestra'!$D$8:$D$17))+1,""),ROW()-378)),"")</f>
        <v>Home</v>
      </c>
      <c r="C379" s="130" t="str">
        <f t="array" ref="C379">IFERROR(INDEX('03.Muestra'!$F$8:$F$17,SMALL(IF("Página Web"='03.Muestra'!$D$8:$D$17,ROW('03.Muestra'!$F$8:$F$17)-MIN(ROW('03.Muestra'!$D$8:$D$17))+1,""),ROW()-378)),"")</f>
        <v>https://pigmentoayd.com/</v>
      </c>
      <c r="D379" s="103" t="s">
        <v>91</v>
      </c>
      <c r="E379" s="66" t="str">
        <f t="shared" ref="E379:E388" si="46">IF(D379&lt;&gt;"",IF(AND(B379&lt;&gt;"",C379&lt;&gt;""),"","ERR"),"")</f>
        <v/>
      </c>
      <c r="F379" s="104" t="s">
        <v>89</v>
      </c>
      <c r="G379" s="89" t="s">
        <v>98</v>
      </c>
      <c r="H379" s="84" t="s">
        <v>93</v>
      </c>
      <c r="I379" s="105" t="s">
        <v>91</v>
      </c>
      <c r="J379" s="106" t="s">
        <v>87</v>
      </c>
      <c r="K379" s="131" t="s">
        <v>97</v>
      </c>
      <c r="L379" s="18"/>
      <c r="M379" s="18"/>
      <c r="N379" s="18"/>
      <c r="O379" s="18"/>
      <c r="P379" s="18"/>
      <c r="Q379" s="18"/>
      <c r="R379" s="18"/>
      <c r="S379" s="18"/>
      <c r="T379" s="18"/>
      <c r="U379" s="18"/>
      <c r="V379" s="18"/>
      <c r="W379" s="18"/>
      <c r="X379" s="18"/>
      <c r="Y379" s="18"/>
      <c r="Z379" s="22"/>
      <c r="AA379" s="22"/>
      <c r="AB379" s="22"/>
      <c r="AC379" s="22"/>
      <c r="AD379" s="22"/>
      <c r="AE379" s="22"/>
      <c r="AF379" s="22"/>
      <c r="AG379" s="22"/>
      <c r="AH379" s="22"/>
      <c r="AI379" s="22"/>
      <c r="AJ379" s="22"/>
      <c r="AK379" s="22"/>
      <c r="AL379" s="22"/>
      <c r="AM379" s="22"/>
      <c r="AN379" s="22"/>
      <c r="AO379" s="22"/>
      <c r="AP379" s="22"/>
    </row>
    <row r="380" spans="1:42" ht="12" customHeight="1">
      <c r="A380" s="98">
        <f t="array" ref="A380">IFERROR(INDEX('03.Muestra'!$B$8:$B$17,SMALL(IF("Página Web"='03.Muestra'!$D$8:$D$17,ROW('03.Muestra'!$B$8:$B$17)-MIN(ROW('03.Muestra'!$D$8:$D$17))+1,""),ROW()-378)),"")</f>
        <v>2</v>
      </c>
      <c r="B380" s="129" t="str">
        <f t="array" ref="B380">IFERROR(INDEX('03.Muestra'!$C$8:$C$17,SMALL(IF("Página Web"='03.Muestra'!$D$8:$D$17,ROW('03.Muestra'!$C$8:$C$17)-MIN(ROW('03.Muestra'!$D$8:$D$17))+1,""),ROW()-378)),"")</f>
        <v>Contacto</v>
      </c>
      <c r="C380" s="130" t="str">
        <f t="array" ref="C380">IFERROR(INDEX('03.Muestra'!$F$8:$F$17,SMALL(IF("Página Web"='03.Muestra'!$D$8:$D$17,ROW('03.Muestra'!$F$8:$F$17)-MIN(ROW('03.Muestra'!$D$8:$D$17))+1,""),ROW()-378)),"")</f>
        <v>https://pigmentoayd.com/contacto</v>
      </c>
      <c r="D380" s="103" t="s">
        <v>91</v>
      </c>
      <c r="E380" s="66" t="str">
        <f t="shared" si="46"/>
        <v/>
      </c>
      <c r="F380" s="107">
        <f ca="1">COUNTIF($D379:INDIRECT("$D" &amp;  SUM(ROW()-1,'03.Muestra'!$D$20)-1),F379)</f>
        <v>0</v>
      </c>
      <c r="G380" s="107">
        <f ca="1">COUNTIF($D379:INDIRECT("$D" &amp;  SUM(ROW()-1,'03.Muestra'!$D$20)-1),G379)</f>
        <v>0</v>
      </c>
      <c r="H380" s="107">
        <f ca="1">COUNTIF($D379:INDIRECT("$D" &amp;  SUM(ROW()-1,'03.Muestra'!$D$20)-1),H379)</f>
        <v>0</v>
      </c>
      <c r="I380" s="107">
        <f ca="1">COUNTIF($D379:INDIRECT("$D" &amp;  SUM(ROW()-1,'03.Muestra'!$D$20)-1),I379)</f>
        <v>3</v>
      </c>
      <c r="J380" s="107">
        <f ca="1">COUNTIF($D379:INDIRECT("$D" &amp;  SUM(ROW()-1,'03.Muestra'!$D$20)-1),J379)</f>
        <v>0</v>
      </c>
      <c r="K380" s="132">
        <f ca="1">IF(COUNTIF('03.Muestra'!$D$8:$D$17,"Página Web")=0,0,COUNTBLANK($D379:INDIRECT("$D" &amp;  SUM(ROW()-1,COUNTIF('03.Muestra'!$D$8:$D$17,"Página Web"))-1)))</f>
        <v>0</v>
      </c>
      <c r="L380" s="18"/>
      <c r="M380" s="18"/>
      <c r="N380" s="18"/>
      <c r="O380" s="18"/>
      <c r="P380" s="18"/>
      <c r="Q380" s="18"/>
      <c r="R380" s="18"/>
      <c r="S380" s="18"/>
      <c r="T380" s="18"/>
      <c r="U380" s="18"/>
      <c r="V380" s="18"/>
      <c r="W380" s="18"/>
      <c r="X380" s="18"/>
      <c r="Y380" s="18"/>
      <c r="Z380" s="22"/>
      <c r="AA380" s="22"/>
      <c r="AB380" s="22"/>
      <c r="AC380" s="22"/>
      <c r="AD380" s="22"/>
      <c r="AE380" s="22"/>
      <c r="AF380" s="22"/>
      <c r="AG380" s="22"/>
      <c r="AH380" s="22"/>
      <c r="AI380" s="22"/>
      <c r="AJ380" s="22"/>
      <c r="AK380" s="22"/>
      <c r="AL380" s="22"/>
      <c r="AM380" s="22"/>
      <c r="AN380" s="22"/>
      <c r="AO380" s="22"/>
      <c r="AP380" s="22"/>
    </row>
    <row r="381" spans="1:42" ht="12" customHeight="1">
      <c r="A381" s="98">
        <f t="array" ref="A381">IFERROR(INDEX('03.Muestra'!$B$8:$B$17,SMALL(IF("Página Web"='03.Muestra'!$D$8:$D$17,ROW('03.Muestra'!$B$8:$B$17)-MIN(ROW('03.Muestra'!$D$8:$D$17))+1,""),ROW()-378)),"")</f>
        <v>3</v>
      </c>
      <c r="B381" s="129" t="str">
        <f t="array" ref="B381">IFERROR(INDEX('03.Muestra'!$C$8:$C$17,SMALL(IF("Página Web"='03.Muestra'!$D$8:$D$17,ROW('03.Muestra'!$C$8:$C$17)-MIN(ROW('03.Muestra'!$D$8:$D$17))+1,""),ROW()-378)),"")</f>
        <v>Servicios</v>
      </c>
      <c r="C381" s="130" t="str">
        <f t="array" ref="C381">IFERROR(INDEX('03.Muestra'!$F$8:$F$17,SMALL(IF("Página Web"='03.Muestra'!$D$8:$D$17,ROW('03.Muestra'!$F$8:$F$17)-MIN(ROW('03.Muestra'!$D$8:$D$17))+1,""),ROW()-378)),"")</f>
        <v>https://pigmentoayd.com/servicios</v>
      </c>
      <c r="D381" s="103" t="s">
        <v>91</v>
      </c>
      <c r="E381" s="66" t="str">
        <f t="shared" si="46"/>
        <v/>
      </c>
      <c r="F381" s="22"/>
      <c r="G381" s="18"/>
      <c r="H381" s="18"/>
      <c r="I381" s="18"/>
      <c r="J381" s="18"/>
      <c r="K381" s="148"/>
      <c r="L381" s="18"/>
      <c r="M381" s="18"/>
      <c r="N381" s="18"/>
      <c r="O381" s="18"/>
      <c r="P381" s="18"/>
      <c r="Q381" s="18"/>
      <c r="R381" s="18"/>
      <c r="S381" s="18"/>
      <c r="T381" s="18"/>
      <c r="U381" s="18"/>
      <c r="V381" s="18"/>
      <c r="W381" s="18"/>
      <c r="X381" s="18"/>
      <c r="Y381" s="18"/>
      <c r="Z381" s="22"/>
      <c r="AA381" s="22"/>
      <c r="AB381" s="22"/>
      <c r="AC381" s="22"/>
      <c r="AD381" s="22"/>
      <c r="AE381" s="22"/>
      <c r="AF381" s="22"/>
      <c r="AG381" s="22"/>
      <c r="AH381" s="22"/>
      <c r="AI381" s="22"/>
      <c r="AJ381" s="22"/>
      <c r="AK381" s="22"/>
      <c r="AL381" s="22"/>
      <c r="AM381" s="22"/>
      <c r="AN381" s="22"/>
      <c r="AO381" s="22"/>
      <c r="AP381" s="22"/>
    </row>
    <row r="382" spans="1:42" ht="12" customHeight="1">
      <c r="A382" s="98" t="str">
        <f t="array" ref="A382">IFERROR(INDEX('03.Muestra'!$B$8:$B$17,SMALL(IF("Página Web"='03.Muestra'!$D$8:$D$17,ROW('03.Muestra'!$B$8:$B$17)-MIN(ROW('03.Muestra'!$D$8:$D$17))+1,""),ROW()-378)),"")</f>
        <v/>
      </c>
      <c r="B382" s="129" t="str">
        <f t="array" ref="B382">IFERROR(INDEX('03.Muestra'!$C$8:$C$17,SMALL(IF("Página Web"='03.Muestra'!$D$8:$D$17,ROW('03.Muestra'!$C$8:$C$17)-MIN(ROW('03.Muestra'!$D$8:$D$17))+1,""),ROW()-378)),"")</f>
        <v/>
      </c>
      <c r="C382" s="129" t="str">
        <f t="array" ref="C382">IFERROR(INDEX('03.Muestra'!$F$8:$F$17,SMALL(IF("Página Web"='03.Muestra'!$D$8:$D$17,ROW('03.Muestra'!$F$8:$F$17)-MIN(ROW('03.Muestra'!$D$8:$D$17))+1,""),ROW()-378)),"")</f>
        <v/>
      </c>
      <c r="D382" s="103" t="str">
        <f t="shared" ref="D382:D388" si="47">IF(C382="","",$D$18)</f>
        <v/>
      </c>
      <c r="E382" s="66" t="str">
        <f t="shared" si="46"/>
        <v/>
      </c>
      <c r="F382" s="22"/>
      <c r="G382" s="18"/>
      <c r="H382" s="18"/>
      <c r="I382" s="18"/>
      <c r="J382" s="18"/>
      <c r="K382" s="148"/>
      <c r="L382" s="18"/>
      <c r="M382" s="18"/>
      <c r="N382" s="18"/>
      <c r="O382" s="18"/>
      <c r="P382" s="18"/>
      <c r="Q382" s="18"/>
      <c r="R382" s="18"/>
      <c r="S382" s="18"/>
      <c r="T382" s="18"/>
      <c r="U382" s="18"/>
      <c r="V382" s="18"/>
      <c r="W382" s="18"/>
      <c r="X382" s="18"/>
      <c r="Y382" s="18"/>
      <c r="Z382" s="22"/>
      <c r="AA382" s="22"/>
      <c r="AB382" s="22"/>
      <c r="AC382" s="22"/>
      <c r="AD382" s="22"/>
      <c r="AE382" s="22"/>
      <c r="AF382" s="22"/>
      <c r="AG382" s="22"/>
      <c r="AH382" s="22"/>
      <c r="AI382" s="22"/>
      <c r="AJ382" s="22"/>
      <c r="AK382" s="22"/>
      <c r="AL382" s="22"/>
      <c r="AM382" s="22"/>
      <c r="AN382" s="22"/>
      <c r="AO382" s="22"/>
      <c r="AP382" s="22"/>
    </row>
    <row r="383" spans="1:42" ht="12" customHeight="1">
      <c r="A383" s="98" t="str">
        <f t="array" ref="A383">IFERROR(INDEX('03.Muestra'!$B$8:$B$17,SMALL(IF("Página Web"='03.Muestra'!$D$8:$D$17,ROW('03.Muestra'!$B$8:$B$17)-MIN(ROW('03.Muestra'!$D$8:$D$17))+1,""),ROW()-378)),"")</f>
        <v/>
      </c>
      <c r="B383" s="129" t="str">
        <f t="array" ref="B383">IFERROR(INDEX('03.Muestra'!$C$8:$C$17,SMALL(IF("Página Web"='03.Muestra'!$D$8:$D$17,ROW('03.Muestra'!$C$8:$C$17)-MIN(ROW('03.Muestra'!$D$8:$D$17))+1,""),ROW()-378)),"")</f>
        <v/>
      </c>
      <c r="C383" s="129" t="str">
        <f t="array" ref="C383">IFERROR(INDEX('03.Muestra'!$F$8:$F$17,SMALL(IF("Página Web"='03.Muestra'!$D$8:$D$17,ROW('03.Muestra'!$F$8:$F$17)-MIN(ROW('03.Muestra'!$D$8:$D$17))+1,""),ROW()-378)),"")</f>
        <v/>
      </c>
      <c r="D383" s="103" t="str">
        <f t="shared" si="47"/>
        <v/>
      </c>
      <c r="E383" s="66" t="str">
        <f t="shared" si="46"/>
        <v/>
      </c>
      <c r="F383" s="22"/>
      <c r="G383" s="18"/>
      <c r="H383" s="18"/>
      <c r="I383" s="18"/>
      <c r="J383" s="18"/>
      <c r="K383" s="148"/>
      <c r="L383" s="18"/>
      <c r="M383" s="18"/>
      <c r="N383" s="18"/>
      <c r="O383" s="18"/>
      <c r="P383" s="18"/>
      <c r="Q383" s="18"/>
      <c r="R383" s="18"/>
      <c r="S383" s="18"/>
      <c r="T383" s="18"/>
      <c r="U383" s="18"/>
      <c r="V383" s="18"/>
      <c r="W383" s="18"/>
      <c r="X383" s="18"/>
      <c r="Y383" s="18"/>
      <c r="Z383" s="22"/>
      <c r="AA383" s="22"/>
      <c r="AB383" s="22"/>
      <c r="AC383" s="22"/>
      <c r="AD383" s="22"/>
      <c r="AE383" s="22"/>
      <c r="AF383" s="22"/>
      <c r="AG383" s="22"/>
      <c r="AH383" s="22"/>
      <c r="AI383" s="22"/>
      <c r="AJ383" s="22"/>
      <c r="AK383" s="22"/>
      <c r="AL383" s="22"/>
      <c r="AM383" s="22"/>
      <c r="AN383" s="22"/>
      <c r="AO383" s="22"/>
      <c r="AP383" s="22"/>
    </row>
    <row r="384" spans="1:42" ht="12" customHeight="1">
      <c r="A384" s="98" t="str">
        <f t="array" ref="A384">IFERROR(INDEX('03.Muestra'!$B$8:$B$17,SMALL(IF("Página Web"='03.Muestra'!$D$8:$D$17,ROW('03.Muestra'!$B$8:$B$17)-MIN(ROW('03.Muestra'!$D$8:$D$17))+1,""),ROW()-378)),"")</f>
        <v/>
      </c>
      <c r="B384" s="129" t="str">
        <f t="array" ref="B384">IFERROR(INDEX('03.Muestra'!$C$8:$C$17,SMALL(IF("Página Web"='03.Muestra'!$D$8:$D$17,ROW('03.Muestra'!$C$8:$C$17)-MIN(ROW('03.Muestra'!$D$8:$D$17))+1,""),ROW()-378)),"")</f>
        <v/>
      </c>
      <c r="C384" s="129" t="str">
        <f t="array" ref="C384">IFERROR(INDEX('03.Muestra'!$F$8:$F$17,SMALL(IF("Página Web"='03.Muestra'!$D$8:$D$17,ROW('03.Muestra'!$F$8:$F$17)-MIN(ROW('03.Muestra'!$D$8:$D$17))+1,""),ROW()-378)),"")</f>
        <v/>
      </c>
      <c r="D384" s="103" t="str">
        <f t="shared" si="47"/>
        <v/>
      </c>
      <c r="E384" s="66" t="str">
        <f t="shared" si="46"/>
        <v/>
      </c>
      <c r="F384" s="22"/>
      <c r="G384" s="18"/>
      <c r="H384" s="18"/>
      <c r="I384" s="18"/>
      <c r="J384" s="18"/>
      <c r="K384" s="148"/>
      <c r="L384" s="18"/>
      <c r="M384" s="18"/>
      <c r="N384" s="18"/>
      <c r="O384" s="18"/>
      <c r="P384" s="18"/>
      <c r="Q384" s="18"/>
      <c r="R384" s="18"/>
      <c r="S384" s="18"/>
      <c r="T384" s="18"/>
      <c r="U384" s="18"/>
      <c r="V384" s="18"/>
      <c r="W384" s="18"/>
      <c r="X384" s="18"/>
      <c r="Y384" s="18"/>
      <c r="Z384" s="22"/>
      <c r="AA384" s="22"/>
      <c r="AB384" s="22"/>
      <c r="AC384" s="22"/>
      <c r="AD384" s="22"/>
      <c r="AE384" s="22"/>
      <c r="AF384" s="22"/>
      <c r="AG384" s="22"/>
      <c r="AH384" s="22"/>
      <c r="AI384" s="22"/>
      <c r="AJ384" s="22"/>
      <c r="AK384" s="22"/>
      <c r="AL384" s="22"/>
      <c r="AM384" s="22"/>
      <c r="AN384" s="22"/>
      <c r="AO384" s="22"/>
      <c r="AP384" s="22"/>
    </row>
    <row r="385" spans="1:42" ht="12" customHeight="1">
      <c r="A385" s="98" t="str">
        <f t="array" ref="A385">IFERROR(INDEX('03.Muestra'!$B$8:$B$17,SMALL(IF("Página Web"='03.Muestra'!$D$8:$D$17,ROW('03.Muestra'!$B$8:$B$17)-MIN(ROW('03.Muestra'!$D$8:$D$17))+1,""),ROW()-378)),"")</f>
        <v/>
      </c>
      <c r="B385" s="129" t="str">
        <f t="array" ref="B385">IFERROR(INDEX('03.Muestra'!$C$8:$C$17,SMALL(IF("Página Web"='03.Muestra'!$D$8:$D$17,ROW('03.Muestra'!$C$8:$C$17)-MIN(ROW('03.Muestra'!$D$8:$D$17))+1,""),ROW()-378)),"")</f>
        <v/>
      </c>
      <c r="C385" s="129" t="str">
        <f t="array" ref="C385">IFERROR(INDEX('03.Muestra'!$F$8:$F$17,SMALL(IF("Página Web"='03.Muestra'!$D$8:$D$17,ROW('03.Muestra'!$F$8:$F$17)-MIN(ROW('03.Muestra'!$D$8:$D$17))+1,""),ROW()-378)),"")</f>
        <v/>
      </c>
      <c r="D385" s="103" t="str">
        <f t="shared" si="47"/>
        <v/>
      </c>
      <c r="E385" s="66" t="str">
        <f t="shared" si="46"/>
        <v/>
      </c>
      <c r="F385" s="18"/>
      <c r="G385" s="18"/>
      <c r="H385" s="18"/>
      <c r="I385" s="18"/>
      <c r="J385" s="18"/>
      <c r="K385" s="148"/>
      <c r="L385" s="18"/>
      <c r="M385" s="18"/>
      <c r="N385" s="18"/>
      <c r="O385" s="18"/>
      <c r="P385" s="18"/>
      <c r="Q385" s="18"/>
      <c r="R385" s="18"/>
      <c r="S385" s="18"/>
      <c r="T385" s="18"/>
      <c r="U385" s="18"/>
      <c r="V385" s="18"/>
      <c r="W385" s="18"/>
      <c r="X385" s="18"/>
      <c r="Y385" s="18"/>
      <c r="Z385" s="22"/>
      <c r="AA385" s="22"/>
      <c r="AB385" s="22"/>
      <c r="AC385" s="22"/>
      <c r="AD385" s="22"/>
      <c r="AE385" s="22"/>
      <c r="AF385" s="22"/>
      <c r="AG385" s="22"/>
      <c r="AH385" s="22"/>
      <c r="AI385" s="22"/>
      <c r="AJ385" s="22"/>
      <c r="AK385" s="22"/>
      <c r="AL385" s="22"/>
      <c r="AM385" s="22"/>
      <c r="AN385" s="22"/>
      <c r="AO385" s="22"/>
      <c r="AP385" s="22"/>
    </row>
    <row r="386" spans="1:42" ht="12" customHeight="1">
      <c r="A386" s="98" t="str">
        <f t="array" ref="A386">IFERROR(INDEX('03.Muestra'!$B$8:$B$17,SMALL(IF("Página Web"='03.Muestra'!$D$8:$D$17,ROW('03.Muestra'!$B$8:$B$17)-MIN(ROW('03.Muestra'!$D$8:$D$17))+1,""),ROW()-378)),"")</f>
        <v/>
      </c>
      <c r="B386" s="129" t="str">
        <f t="array" ref="B386">IFERROR(INDEX('03.Muestra'!$C$8:$C$17,SMALL(IF("Página Web"='03.Muestra'!$D$8:$D$17,ROW('03.Muestra'!$C$8:$C$17)-MIN(ROW('03.Muestra'!$D$8:$D$17))+1,""),ROW()-378)),"")</f>
        <v/>
      </c>
      <c r="C386" s="129" t="str">
        <f t="array" ref="C386">IFERROR(INDEX('03.Muestra'!$F$8:$F$17,SMALL(IF("Página Web"='03.Muestra'!$D$8:$D$17,ROW('03.Muestra'!$F$8:$F$17)-MIN(ROW('03.Muestra'!$D$8:$D$17))+1,""),ROW()-378)),"")</f>
        <v/>
      </c>
      <c r="D386" s="103" t="str">
        <f t="shared" si="47"/>
        <v/>
      </c>
      <c r="E386" s="66" t="str">
        <f t="shared" si="46"/>
        <v/>
      </c>
      <c r="F386" s="18"/>
      <c r="G386" s="18"/>
      <c r="H386" s="18"/>
      <c r="I386" s="18"/>
      <c r="J386" s="18"/>
      <c r="K386" s="148"/>
      <c r="L386" s="18"/>
      <c r="M386" s="18"/>
      <c r="N386" s="18"/>
      <c r="O386" s="18"/>
      <c r="P386" s="18"/>
      <c r="Q386" s="18"/>
      <c r="R386" s="18"/>
      <c r="S386" s="18"/>
      <c r="T386" s="18"/>
      <c r="U386" s="18"/>
      <c r="V386" s="18"/>
      <c r="W386" s="18"/>
      <c r="X386" s="18"/>
      <c r="Y386" s="18"/>
      <c r="Z386" s="22"/>
      <c r="AA386" s="22"/>
      <c r="AB386" s="22"/>
      <c r="AC386" s="22"/>
      <c r="AD386" s="22"/>
      <c r="AE386" s="22"/>
      <c r="AF386" s="22"/>
      <c r="AG386" s="22"/>
      <c r="AH386" s="22"/>
      <c r="AI386" s="22"/>
      <c r="AJ386" s="22"/>
      <c r="AK386" s="22"/>
      <c r="AL386" s="22"/>
      <c r="AM386" s="22"/>
      <c r="AN386" s="22"/>
      <c r="AO386" s="22"/>
      <c r="AP386" s="22"/>
    </row>
    <row r="387" spans="1:42" ht="12" customHeight="1">
      <c r="A387" s="98" t="str">
        <f t="array" ref="A387">IFERROR(INDEX('03.Muestra'!$B$8:$B$17,SMALL(IF("Página Web"='03.Muestra'!$D$8:$D$17,ROW('03.Muestra'!$B$8:$B$17)-MIN(ROW('03.Muestra'!$D$8:$D$17))+1,""),ROW()-378)),"")</f>
        <v/>
      </c>
      <c r="B387" s="129" t="str">
        <f t="array" ref="B387">IFERROR(INDEX('03.Muestra'!$C$8:$C$17,SMALL(IF("Página Web"='03.Muestra'!$D$8:$D$17,ROW('03.Muestra'!$C$8:$C$17)-MIN(ROW('03.Muestra'!$D$8:$D$17))+1,""),ROW()-378)),"")</f>
        <v/>
      </c>
      <c r="C387" s="129" t="str">
        <f t="array" ref="C387">IFERROR(INDEX('03.Muestra'!$F$8:$F$17,SMALL(IF("Página Web"='03.Muestra'!$D$8:$D$17,ROW('03.Muestra'!$F$8:$F$17)-MIN(ROW('03.Muestra'!$D$8:$D$17))+1,""),ROW()-378)),"")</f>
        <v/>
      </c>
      <c r="D387" s="103" t="str">
        <f t="shared" si="47"/>
        <v/>
      </c>
      <c r="E387" s="66" t="str">
        <f t="shared" si="46"/>
        <v/>
      </c>
      <c r="F387" s="18"/>
      <c r="G387" s="18"/>
      <c r="H387" s="18"/>
      <c r="I387" s="18"/>
      <c r="J387" s="18"/>
      <c r="K387" s="148"/>
      <c r="L387" s="18"/>
      <c r="M387" s="18"/>
      <c r="N387" s="18"/>
      <c r="O387" s="18"/>
      <c r="P387" s="18"/>
      <c r="Q387" s="18"/>
      <c r="R387" s="18"/>
      <c r="S387" s="18"/>
      <c r="T387" s="18"/>
      <c r="U387" s="18"/>
      <c r="V387" s="18"/>
      <c r="W387" s="18"/>
      <c r="X387" s="18"/>
      <c r="Y387" s="18"/>
      <c r="Z387" s="22"/>
      <c r="AA387" s="22"/>
      <c r="AB387" s="22"/>
      <c r="AC387" s="22"/>
      <c r="AD387" s="22"/>
      <c r="AE387" s="22"/>
      <c r="AF387" s="22"/>
      <c r="AG387" s="22"/>
      <c r="AH387" s="22"/>
      <c r="AI387" s="22"/>
      <c r="AJ387" s="22"/>
      <c r="AK387" s="22"/>
      <c r="AL387" s="22"/>
      <c r="AM387" s="22"/>
      <c r="AN387" s="22"/>
      <c r="AO387" s="22"/>
      <c r="AP387" s="22"/>
    </row>
    <row r="388" spans="1:42" ht="12" customHeight="1">
      <c r="A388" s="98" t="str">
        <f t="array" ref="A388">IFERROR(INDEX('03.Muestra'!$B$8:$B$17,SMALL(IF("Página Web"='03.Muestra'!$D$8:$D$17,ROW('03.Muestra'!$B$8:$B$17)-MIN(ROW('03.Muestra'!$D$8:$D$17))+1,""),ROW()-378)),"")</f>
        <v/>
      </c>
      <c r="B388" s="129" t="str">
        <f t="array" ref="B388">IFERROR(INDEX('03.Muestra'!$C$8:$C$17,SMALL(IF("Página Web"='03.Muestra'!$D$8:$D$17,ROW('03.Muestra'!$C$8:$C$17)-MIN(ROW('03.Muestra'!$D$8:$D$17))+1,""),ROW()-378)),"")</f>
        <v/>
      </c>
      <c r="C388" s="129" t="str">
        <f t="array" ref="C388">IFERROR(INDEX('03.Muestra'!$F$8:$F$17,SMALL(IF("Página Web"='03.Muestra'!$D$8:$D$17,ROW('03.Muestra'!$F$8:$F$17)-MIN(ROW('03.Muestra'!$D$8:$D$17))+1,""),ROW()-378)),"")</f>
        <v/>
      </c>
      <c r="D388" s="103" t="str">
        <f t="shared" si="47"/>
        <v/>
      </c>
      <c r="E388" s="66" t="str">
        <f t="shared" si="46"/>
        <v/>
      </c>
      <c r="F388" s="18"/>
      <c r="G388" s="18"/>
      <c r="H388" s="18"/>
      <c r="I388" s="18"/>
      <c r="J388" s="18"/>
      <c r="K388" s="148"/>
      <c r="L388" s="18"/>
      <c r="M388" s="18"/>
      <c r="N388" s="18"/>
      <c r="O388" s="18"/>
      <c r="P388" s="18"/>
      <c r="Q388" s="18"/>
      <c r="R388" s="18"/>
      <c r="S388" s="18"/>
      <c r="T388" s="18"/>
      <c r="U388" s="18"/>
      <c r="V388" s="18"/>
      <c r="W388" s="18"/>
      <c r="X388" s="18"/>
      <c r="Y388" s="18"/>
      <c r="Z388" s="22"/>
      <c r="AA388" s="22"/>
      <c r="AB388" s="22"/>
      <c r="AC388" s="22"/>
      <c r="AD388" s="22"/>
      <c r="AE388" s="22"/>
      <c r="AF388" s="22"/>
      <c r="AG388" s="22"/>
      <c r="AH388" s="22"/>
      <c r="AI388" s="22"/>
      <c r="AJ388" s="22"/>
      <c r="AK388" s="22"/>
      <c r="AL388" s="22"/>
      <c r="AM388" s="22"/>
      <c r="AN388" s="22"/>
      <c r="AO388" s="22"/>
      <c r="AP388" s="22"/>
    </row>
    <row r="389" spans="1:42" ht="12" customHeight="1">
      <c r="A389" s="63"/>
      <c r="B389" s="133"/>
      <c r="C389" s="133"/>
      <c r="D389" s="134"/>
      <c r="E389" s="66"/>
      <c r="F389" s="18"/>
      <c r="G389" s="18"/>
      <c r="H389" s="18"/>
      <c r="I389" s="18"/>
      <c r="J389" s="18"/>
      <c r="K389" s="148"/>
      <c r="L389" s="18"/>
      <c r="M389" s="18"/>
      <c r="N389" s="18"/>
      <c r="O389" s="18"/>
      <c r="P389" s="18"/>
      <c r="Q389" s="18"/>
      <c r="R389" s="18"/>
      <c r="S389" s="18"/>
      <c r="T389" s="18"/>
      <c r="U389" s="18"/>
      <c r="V389" s="18"/>
      <c r="W389" s="18"/>
      <c r="X389" s="18"/>
      <c r="Y389" s="18"/>
      <c r="Z389" s="22"/>
      <c r="AA389" s="22"/>
      <c r="AB389" s="22"/>
      <c r="AC389" s="22"/>
      <c r="AD389" s="22"/>
      <c r="AE389" s="22"/>
      <c r="AF389" s="22"/>
      <c r="AG389" s="22"/>
      <c r="AH389" s="22"/>
      <c r="AI389" s="22"/>
      <c r="AJ389" s="22"/>
      <c r="AK389" s="22"/>
      <c r="AL389" s="22"/>
      <c r="AM389" s="22"/>
      <c r="AN389" s="22"/>
      <c r="AO389" s="22"/>
      <c r="AP389" s="22"/>
    </row>
    <row r="390" spans="1:42" ht="12" customHeight="1">
      <c r="A390" s="22"/>
      <c r="B390" s="18"/>
      <c r="C390" s="18"/>
      <c r="D390" s="127"/>
      <c r="E390" s="66"/>
      <c r="F390" s="18"/>
      <c r="G390" s="18"/>
      <c r="H390" s="18"/>
      <c r="I390" s="18"/>
      <c r="J390" s="18"/>
      <c r="K390" s="148"/>
      <c r="L390" s="18"/>
      <c r="M390" s="18"/>
      <c r="N390" s="18"/>
      <c r="O390" s="18"/>
      <c r="P390" s="18"/>
      <c r="Q390" s="18"/>
      <c r="R390" s="18"/>
      <c r="S390" s="18"/>
      <c r="T390" s="18"/>
      <c r="U390" s="18"/>
      <c r="V390" s="18"/>
      <c r="W390" s="18"/>
      <c r="X390" s="18"/>
      <c r="Y390" s="18"/>
      <c r="Z390" s="22"/>
      <c r="AA390" s="22"/>
      <c r="AB390" s="22"/>
      <c r="AC390" s="22"/>
      <c r="AD390" s="22"/>
      <c r="AE390" s="22"/>
      <c r="AF390" s="22"/>
      <c r="AG390" s="22"/>
      <c r="AH390" s="22"/>
      <c r="AI390" s="22"/>
      <c r="AJ390" s="22"/>
      <c r="AK390" s="22"/>
      <c r="AL390" s="22"/>
      <c r="AM390" s="22"/>
      <c r="AN390" s="22"/>
      <c r="AO390" s="22"/>
      <c r="AP390" s="22"/>
    </row>
    <row r="391" spans="1:42" ht="12.75" customHeight="1">
      <c r="A391" s="111"/>
      <c r="B391" s="112"/>
      <c r="C391" s="111"/>
      <c r="D391" s="135"/>
      <c r="E391" s="113"/>
      <c r="F391" s="18"/>
      <c r="G391" s="18"/>
      <c r="H391" s="18"/>
      <c r="I391" s="18"/>
      <c r="J391" s="18"/>
      <c r="K391" s="148"/>
      <c r="L391" s="18"/>
      <c r="M391" s="18"/>
      <c r="N391" s="18"/>
      <c r="O391" s="18"/>
      <c r="P391" s="18"/>
      <c r="Q391" s="18"/>
      <c r="R391" s="18"/>
      <c r="S391" s="18"/>
      <c r="T391" s="18"/>
      <c r="U391" s="18"/>
      <c r="V391" s="18"/>
      <c r="W391" s="18"/>
      <c r="X391" s="18"/>
      <c r="Y391" s="18"/>
      <c r="Z391" s="22"/>
      <c r="AA391" s="22"/>
      <c r="AB391" s="22"/>
      <c r="AC391" s="22"/>
      <c r="AD391" s="22"/>
      <c r="AE391" s="22"/>
      <c r="AF391" s="22"/>
      <c r="AG391" s="22"/>
      <c r="AH391" s="22"/>
      <c r="AI391" s="22"/>
      <c r="AJ391" s="22"/>
      <c r="AK391" s="22"/>
      <c r="AL391" s="22"/>
      <c r="AM391" s="22"/>
      <c r="AN391" s="22"/>
      <c r="AO391" s="22"/>
      <c r="AP391" s="22"/>
    </row>
    <row r="392" spans="1:42" ht="12" customHeight="1">
      <c r="A392" s="109"/>
      <c r="B392" s="109"/>
      <c r="C392" s="109"/>
      <c r="D392" s="136"/>
      <c r="E392" s="109"/>
      <c r="F392" s="92"/>
      <c r="G392" s="18"/>
      <c r="H392" s="18"/>
      <c r="I392" s="18"/>
      <c r="J392" s="18"/>
      <c r="K392" s="148"/>
      <c r="L392" s="18"/>
      <c r="M392" s="18"/>
      <c r="N392" s="18"/>
      <c r="O392" s="18"/>
      <c r="P392" s="18"/>
      <c r="Q392" s="18"/>
      <c r="R392" s="18"/>
      <c r="S392" s="18"/>
      <c r="T392" s="18"/>
      <c r="U392" s="18"/>
      <c r="V392" s="18"/>
      <c r="W392" s="18"/>
      <c r="X392" s="18"/>
      <c r="Y392" s="18"/>
      <c r="Z392" s="22"/>
      <c r="AA392" s="22"/>
      <c r="AB392" s="22"/>
      <c r="AC392" s="22"/>
      <c r="AD392" s="22"/>
      <c r="AE392" s="22"/>
      <c r="AF392" s="22"/>
      <c r="AG392" s="22"/>
      <c r="AH392" s="22"/>
      <c r="AI392" s="22"/>
      <c r="AJ392" s="22"/>
      <c r="AK392" s="22"/>
      <c r="AL392" s="22"/>
      <c r="AM392" s="22"/>
      <c r="AN392" s="22"/>
      <c r="AO392" s="22"/>
      <c r="AP392" s="22"/>
    </row>
    <row r="393" spans="1:42" ht="12" customHeight="1">
      <c r="A393" s="22"/>
      <c r="B393" s="18"/>
      <c r="C393" s="18"/>
      <c r="D393" s="127"/>
      <c r="E393" s="18"/>
      <c r="F393" s="18"/>
      <c r="G393" s="18"/>
      <c r="H393" s="18"/>
      <c r="I393" s="18"/>
      <c r="J393" s="18"/>
      <c r="K393" s="148"/>
      <c r="L393" s="18"/>
      <c r="M393" s="18"/>
      <c r="N393" s="18"/>
      <c r="O393" s="18"/>
      <c r="P393" s="18"/>
      <c r="Q393" s="18"/>
      <c r="R393" s="18"/>
      <c r="S393" s="18"/>
      <c r="T393" s="18"/>
      <c r="U393" s="18"/>
      <c r="V393" s="18"/>
      <c r="W393" s="18"/>
      <c r="X393" s="18"/>
      <c r="Y393" s="18"/>
      <c r="Z393" s="22"/>
      <c r="AA393" s="22"/>
      <c r="AB393" s="22"/>
      <c r="AC393" s="22"/>
      <c r="AD393" s="22"/>
      <c r="AE393" s="22"/>
      <c r="AF393" s="22"/>
      <c r="AG393" s="22"/>
      <c r="AH393" s="22"/>
      <c r="AI393" s="22"/>
      <c r="AJ393" s="22"/>
      <c r="AK393" s="22"/>
      <c r="AL393" s="22"/>
      <c r="AM393" s="22"/>
      <c r="AN393" s="22"/>
      <c r="AO393" s="22"/>
      <c r="AP393" s="22"/>
    </row>
    <row r="394" spans="1:42" ht="12" customHeight="1">
      <c r="A394" s="22"/>
      <c r="B394" s="153"/>
      <c r="C394" s="18"/>
      <c r="D394" s="127"/>
      <c r="E394" s="100"/>
      <c r="F394" s="18"/>
      <c r="G394" s="18"/>
      <c r="H394" s="18"/>
      <c r="I394" s="18"/>
      <c r="J394" s="18"/>
      <c r="K394" s="148"/>
      <c r="L394" s="18"/>
      <c r="M394" s="18"/>
      <c r="N394" s="18"/>
      <c r="O394" s="18"/>
      <c r="P394" s="18"/>
      <c r="Q394" s="18"/>
      <c r="R394" s="18"/>
      <c r="S394" s="18"/>
      <c r="T394" s="18"/>
      <c r="U394" s="18"/>
      <c r="V394" s="18"/>
      <c r="W394" s="18"/>
      <c r="X394" s="18"/>
      <c r="Y394" s="18"/>
      <c r="Z394" s="22"/>
      <c r="AA394" s="22"/>
      <c r="AB394" s="22"/>
      <c r="AC394" s="22"/>
      <c r="AD394" s="22"/>
      <c r="AE394" s="22"/>
      <c r="AF394" s="22"/>
      <c r="AG394" s="22"/>
      <c r="AH394" s="22"/>
      <c r="AI394" s="22"/>
      <c r="AJ394" s="22"/>
      <c r="AK394" s="22"/>
      <c r="AL394" s="22"/>
      <c r="AM394" s="22"/>
      <c r="AN394" s="22"/>
      <c r="AO394" s="22"/>
      <c r="AP394" s="22"/>
    </row>
    <row r="395" spans="1:42" ht="29.25" customHeight="1">
      <c r="A395" s="94" t="s">
        <v>100</v>
      </c>
      <c r="B395" s="95" t="s">
        <v>86</v>
      </c>
      <c r="C395" s="96" t="s">
        <v>166</v>
      </c>
      <c r="D395" s="128" t="s">
        <v>106</v>
      </c>
      <c r="E395" s="114"/>
      <c r="F395" s="22"/>
      <c r="G395" s="22"/>
      <c r="H395" s="22"/>
      <c r="I395" s="22"/>
      <c r="J395" s="22"/>
      <c r="K395" s="148"/>
      <c r="L395" s="18"/>
      <c r="M395" s="18"/>
      <c r="N395" s="18"/>
      <c r="O395" s="18"/>
      <c r="P395" s="18"/>
      <c r="Q395" s="18"/>
      <c r="R395" s="18"/>
      <c r="S395" s="18"/>
      <c r="T395" s="18"/>
      <c r="U395" s="18"/>
      <c r="V395" s="18"/>
      <c r="W395" s="18"/>
      <c r="X395" s="18"/>
      <c r="Y395" s="18"/>
      <c r="Z395" s="22"/>
      <c r="AA395" s="22"/>
      <c r="AB395" s="22"/>
      <c r="AC395" s="22"/>
      <c r="AD395" s="22"/>
      <c r="AE395" s="22"/>
      <c r="AF395" s="22"/>
      <c r="AG395" s="22"/>
      <c r="AH395" s="22"/>
      <c r="AI395" s="22"/>
      <c r="AJ395" s="22"/>
      <c r="AK395" s="22"/>
      <c r="AL395" s="22"/>
      <c r="AM395" s="22"/>
      <c r="AN395" s="22"/>
      <c r="AO395" s="22"/>
      <c r="AP395" s="22"/>
    </row>
    <row r="396" spans="1:42" ht="12" customHeight="1">
      <c r="A396" s="98">
        <f t="array" ref="A396">IFERROR(INDEX('03.Muestra'!$B$8:$B$17,SMALL(IF("Página Web"='03.Muestra'!$D$8:$D$17,ROW('03.Muestra'!$B$8:$B$17)-MIN(ROW('03.Muestra'!$D$8:$D$17))+1,""),ROW()-395)),"")</f>
        <v>1</v>
      </c>
      <c r="B396" s="129" t="str">
        <f t="array" ref="B396">IFERROR(INDEX('03.Muestra'!$C$8:$C$17,SMALL(IF("Página Web"='03.Muestra'!$D$8:$D$17,ROW('03.Muestra'!$C$8:$C$17)-MIN(ROW('03.Muestra'!$D$8:$D$17))+1,""),ROW()-395)),"")</f>
        <v>Home</v>
      </c>
      <c r="C396" s="130" t="str">
        <f t="array" ref="C396">IFERROR(INDEX('03.Muestra'!$F$8:$F$17,SMALL(IF("Página Web"='03.Muestra'!$D$8:$D$17,ROW('03.Muestra'!$F$8:$F$17)-MIN(ROW('03.Muestra'!$D$8:$D$17))+1,""),ROW()-395)),"")</f>
        <v>https://pigmentoayd.com/</v>
      </c>
      <c r="D396" s="103" t="str">
        <f t="shared" ref="D396:D405" si="48">IF(C396="","",$D$18)</f>
        <v>N/A</v>
      </c>
      <c r="E396" s="66" t="str">
        <f t="shared" ref="E396:E405" si="49">IF(D396&lt;&gt;"",IF(AND(B396&lt;&gt;"",C396&lt;&gt;""),"","ERR"),"")</f>
        <v/>
      </c>
      <c r="F396" s="104" t="s">
        <v>89</v>
      </c>
      <c r="G396" s="89" t="s">
        <v>98</v>
      </c>
      <c r="H396" s="84" t="s">
        <v>93</v>
      </c>
      <c r="I396" s="105" t="s">
        <v>91</v>
      </c>
      <c r="J396" s="106" t="s">
        <v>87</v>
      </c>
      <c r="K396" s="131" t="s">
        <v>97</v>
      </c>
      <c r="L396" s="18"/>
      <c r="M396" s="18"/>
      <c r="N396" s="18"/>
      <c r="O396" s="18"/>
      <c r="P396" s="18"/>
      <c r="Q396" s="18"/>
      <c r="R396" s="18"/>
      <c r="S396" s="18"/>
      <c r="T396" s="18"/>
      <c r="U396" s="18"/>
      <c r="V396" s="18"/>
      <c r="W396" s="18"/>
      <c r="X396" s="18"/>
      <c r="Y396" s="18"/>
      <c r="Z396" s="22"/>
      <c r="AA396" s="22"/>
      <c r="AB396" s="22"/>
      <c r="AC396" s="22"/>
      <c r="AD396" s="22"/>
      <c r="AE396" s="22"/>
      <c r="AF396" s="22"/>
      <c r="AG396" s="22"/>
      <c r="AH396" s="22"/>
      <c r="AI396" s="22"/>
      <c r="AJ396" s="22"/>
      <c r="AK396" s="22"/>
      <c r="AL396" s="22"/>
      <c r="AM396" s="22"/>
      <c r="AN396" s="22"/>
      <c r="AO396" s="22"/>
      <c r="AP396" s="22"/>
    </row>
    <row r="397" spans="1:42" ht="12" customHeight="1">
      <c r="A397" s="98">
        <f t="array" ref="A397">IFERROR(INDEX('03.Muestra'!$B$8:$B$17,SMALL(IF("Página Web"='03.Muestra'!$D$8:$D$17,ROW('03.Muestra'!$B$8:$B$17)-MIN(ROW('03.Muestra'!$D$8:$D$17))+1,""),ROW()-395)),"")</f>
        <v>2</v>
      </c>
      <c r="B397" s="129" t="str">
        <f t="array" ref="B397">IFERROR(INDEX('03.Muestra'!$C$8:$C$17,SMALL(IF("Página Web"='03.Muestra'!$D$8:$D$17,ROW('03.Muestra'!$C$8:$C$17)-MIN(ROW('03.Muestra'!$D$8:$D$17))+1,""),ROW()-395)),"")</f>
        <v>Contacto</v>
      </c>
      <c r="C397" s="130" t="str">
        <f t="array" ref="C397">IFERROR(INDEX('03.Muestra'!$F$8:$F$17,SMALL(IF("Página Web"='03.Muestra'!$D$8:$D$17,ROW('03.Muestra'!$F$8:$F$17)-MIN(ROW('03.Muestra'!$D$8:$D$17))+1,""),ROW()-395)),"")</f>
        <v>https://pigmentoayd.com/contacto</v>
      </c>
      <c r="D397" s="103" t="str">
        <f t="shared" si="48"/>
        <v>N/A</v>
      </c>
      <c r="E397" s="66" t="str">
        <f t="shared" si="49"/>
        <v/>
      </c>
      <c r="F397" s="107">
        <f ca="1">COUNTIF($D396:INDIRECT("$D" &amp;  SUM(ROW()-1,'03.Muestra'!$D$20)-1),F396)</f>
        <v>0</v>
      </c>
      <c r="G397" s="107">
        <f ca="1">COUNTIF($D396:INDIRECT("$D" &amp;  SUM(ROW()-1,'03.Muestra'!$D$20)-1),G396)</f>
        <v>0</v>
      </c>
      <c r="H397" s="107">
        <f ca="1">COUNTIF($D396:INDIRECT("$D" &amp;  SUM(ROW()-1,'03.Muestra'!$D$20)-1),H396)</f>
        <v>3</v>
      </c>
      <c r="I397" s="107">
        <f ca="1">COUNTIF($D396:INDIRECT("$D" &amp;  SUM(ROW()-1,'03.Muestra'!$D$20)-1),I396)</f>
        <v>0</v>
      </c>
      <c r="J397" s="107">
        <f ca="1">COUNTIF($D396:INDIRECT("$D" &amp;  SUM(ROW()-1,'03.Muestra'!$D$20)-1),J396)</f>
        <v>0</v>
      </c>
      <c r="K397" s="132">
        <f ca="1">IF(COUNTIF('03.Muestra'!$D$8:$D$17,"Página Web")=0,0,COUNTBLANK($D396:INDIRECT("$D" &amp;  SUM(ROW()-1,COUNTIF('03.Muestra'!$D$8:$D$17,"Página Web"))-1)))</f>
        <v>0</v>
      </c>
      <c r="L397" s="18"/>
      <c r="M397" s="18"/>
      <c r="N397" s="18"/>
      <c r="O397" s="18"/>
      <c r="P397" s="18"/>
      <c r="Q397" s="18"/>
      <c r="R397" s="18"/>
      <c r="S397" s="18"/>
      <c r="T397" s="18"/>
      <c r="U397" s="18"/>
      <c r="V397" s="18"/>
      <c r="W397" s="18"/>
      <c r="X397" s="18"/>
      <c r="Y397" s="18"/>
      <c r="Z397" s="22"/>
      <c r="AA397" s="22"/>
      <c r="AB397" s="22"/>
      <c r="AC397" s="22"/>
      <c r="AD397" s="22"/>
      <c r="AE397" s="22"/>
      <c r="AF397" s="22"/>
      <c r="AG397" s="22"/>
      <c r="AH397" s="22"/>
      <c r="AI397" s="22"/>
      <c r="AJ397" s="22"/>
      <c r="AK397" s="22"/>
      <c r="AL397" s="22"/>
      <c r="AM397" s="22"/>
      <c r="AN397" s="22"/>
      <c r="AO397" s="22"/>
      <c r="AP397" s="22"/>
    </row>
    <row r="398" spans="1:42" ht="12" customHeight="1">
      <c r="A398" s="98">
        <f t="array" ref="A398">IFERROR(INDEX('03.Muestra'!$B$8:$B$17,SMALL(IF("Página Web"='03.Muestra'!$D$8:$D$17,ROW('03.Muestra'!$B$8:$B$17)-MIN(ROW('03.Muestra'!$D$8:$D$17))+1,""),ROW()-395)),"")</f>
        <v>3</v>
      </c>
      <c r="B398" s="129" t="str">
        <f t="array" ref="B398">IFERROR(INDEX('03.Muestra'!$C$8:$C$17,SMALL(IF("Página Web"='03.Muestra'!$D$8:$D$17,ROW('03.Muestra'!$C$8:$C$17)-MIN(ROW('03.Muestra'!$D$8:$D$17))+1,""),ROW()-395)),"")</f>
        <v>Servicios</v>
      </c>
      <c r="C398" s="130" t="str">
        <f t="array" ref="C398">IFERROR(INDEX('03.Muestra'!$F$8:$F$17,SMALL(IF("Página Web"='03.Muestra'!$D$8:$D$17,ROW('03.Muestra'!$F$8:$F$17)-MIN(ROW('03.Muestra'!$D$8:$D$17))+1,""),ROW()-395)),"")</f>
        <v>https://pigmentoayd.com/servicios</v>
      </c>
      <c r="D398" s="103" t="str">
        <f t="shared" si="48"/>
        <v>N/A</v>
      </c>
      <c r="E398" s="66" t="str">
        <f t="shared" si="49"/>
        <v/>
      </c>
      <c r="F398" s="22"/>
      <c r="G398" s="18"/>
      <c r="H398" s="18"/>
      <c r="I398" s="18"/>
      <c r="J398" s="18"/>
      <c r="K398" s="148"/>
      <c r="L398" s="18"/>
      <c r="M398" s="18"/>
      <c r="N398" s="18"/>
      <c r="O398" s="18"/>
      <c r="P398" s="18"/>
      <c r="Q398" s="18"/>
      <c r="R398" s="18"/>
      <c r="S398" s="18"/>
      <c r="T398" s="18"/>
      <c r="U398" s="18"/>
      <c r="V398" s="18"/>
      <c r="W398" s="18"/>
      <c r="X398" s="18"/>
      <c r="Y398" s="18"/>
      <c r="Z398" s="22"/>
      <c r="AA398" s="22"/>
      <c r="AB398" s="22"/>
      <c r="AC398" s="22"/>
      <c r="AD398" s="22"/>
      <c r="AE398" s="22"/>
      <c r="AF398" s="22"/>
      <c r="AG398" s="22"/>
      <c r="AH398" s="22"/>
      <c r="AI398" s="22"/>
      <c r="AJ398" s="22"/>
      <c r="AK398" s="22"/>
      <c r="AL398" s="22"/>
      <c r="AM398" s="22"/>
      <c r="AN398" s="22"/>
      <c r="AO398" s="22"/>
      <c r="AP398" s="22"/>
    </row>
    <row r="399" spans="1:42" ht="12" customHeight="1">
      <c r="A399" s="98" t="str">
        <f t="array" ref="A399">IFERROR(INDEX('03.Muestra'!$B$8:$B$17,SMALL(IF("Página Web"='03.Muestra'!$D$8:$D$17,ROW('03.Muestra'!$B$8:$B$17)-MIN(ROW('03.Muestra'!$D$8:$D$17))+1,""),ROW()-395)),"")</f>
        <v/>
      </c>
      <c r="B399" s="129" t="str">
        <f t="array" ref="B399">IFERROR(INDEX('03.Muestra'!$C$8:$C$17,SMALL(IF("Página Web"='03.Muestra'!$D$8:$D$17,ROW('03.Muestra'!$C$8:$C$17)-MIN(ROW('03.Muestra'!$D$8:$D$17))+1,""),ROW()-395)),"")</f>
        <v/>
      </c>
      <c r="C399" s="129" t="str">
        <f t="array" ref="C399">IFERROR(INDEX('03.Muestra'!$F$8:$F$17,SMALL(IF("Página Web"='03.Muestra'!$D$8:$D$17,ROW('03.Muestra'!$F$8:$F$17)-MIN(ROW('03.Muestra'!$D$8:$D$17))+1,""),ROW()-395)),"")</f>
        <v/>
      </c>
      <c r="D399" s="103" t="str">
        <f t="shared" si="48"/>
        <v/>
      </c>
      <c r="E399" s="66" t="str">
        <f t="shared" si="49"/>
        <v/>
      </c>
      <c r="F399" s="22"/>
      <c r="G399" s="18"/>
      <c r="H399" s="18"/>
      <c r="I399" s="18"/>
      <c r="J399" s="18"/>
      <c r="K399" s="148"/>
      <c r="L399" s="18"/>
      <c r="M399" s="18"/>
      <c r="N399" s="18"/>
      <c r="O399" s="18"/>
      <c r="P399" s="18"/>
      <c r="Q399" s="18"/>
      <c r="R399" s="18"/>
      <c r="S399" s="18"/>
      <c r="T399" s="18"/>
      <c r="U399" s="18"/>
      <c r="V399" s="18"/>
      <c r="W399" s="18"/>
      <c r="X399" s="18"/>
      <c r="Y399" s="18"/>
      <c r="Z399" s="22"/>
      <c r="AA399" s="22"/>
      <c r="AB399" s="22"/>
      <c r="AC399" s="22"/>
      <c r="AD399" s="22"/>
      <c r="AE399" s="22"/>
      <c r="AF399" s="22"/>
      <c r="AG399" s="22"/>
      <c r="AH399" s="22"/>
      <c r="AI399" s="22"/>
      <c r="AJ399" s="22"/>
      <c r="AK399" s="22"/>
      <c r="AL399" s="22"/>
      <c r="AM399" s="22"/>
      <c r="AN399" s="22"/>
      <c r="AO399" s="22"/>
      <c r="AP399" s="22"/>
    </row>
    <row r="400" spans="1:42" ht="12" customHeight="1">
      <c r="A400" s="98" t="str">
        <f t="array" ref="A400">IFERROR(INDEX('03.Muestra'!$B$8:$B$17,SMALL(IF("Página Web"='03.Muestra'!$D$8:$D$17,ROW('03.Muestra'!$B$8:$B$17)-MIN(ROW('03.Muestra'!$D$8:$D$17))+1,""),ROW()-395)),"")</f>
        <v/>
      </c>
      <c r="B400" s="129" t="str">
        <f t="array" ref="B400">IFERROR(INDEX('03.Muestra'!$C$8:$C$17,SMALL(IF("Página Web"='03.Muestra'!$D$8:$D$17,ROW('03.Muestra'!$C$8:$C$17)-MIN(ROW('03.Muestra'!$D$8:$D$17))+1,""),ROW()-395)),"")</f>
        <v/>
      </c>
      <c r="C400" s="129" t="str">
        <f t="array" ref="C400">IFERROR(INDEX('03.Muestra'!$F$8:$F$17,SMALL(IF("Página Web"='03.Muestra'!$D$8:$D$17,ROW('03.Muestra'!$F$8:$F$17)-MIN(ROW('03.Muestra'!$D$8:$D$17))+1,""),ROW()-395)),"")</f>
        <v/>
      </c>
      <c r="D400" s="103" t="str">
        <f t="shared" si="48"/>
        <v/>
      </c>
      <c r="E400" s="66" t="str">
        <f t="shared" si="49"/>
        <v/>
      </c>
      <c r="F400" s="22"/>
      <c r="G400" s="18"/>
      <c r="H400" s="18"/>
      <c r="I400" s="18"/>
      <c r="J400" s="18"/>
      <c r="K400" s="148"/>
      <c r="L400" s="18"/>
      <c r="M400" s="18"/>
      <c r="N400" s="18"/>
      <c r="O400" s="18"/>
      <c r="P400" s="18"/>
      <c r="Q400" s="18"/>
      <c r="R400" s="18"/>
      <c r="S400" s="18"/>
      <c r="T400" s="18"/>
      <c r="U400" s="18"/>
      <c r="V400" s="18"/>
      <c r="W400" s="18"/>
      <c r="X400" s="18"/>
      <c r="Y400" s="18"/>
      <c r="Z400" s="22"/>
      <c r="AA400" s="22"/>
      <c r="AB400" s="22"/>
      <c r="AC400" s="22"/>
      <c r="AD400" s="22"/>
      <c r="AE400" s="22"/>
      <c r="AF400" s="22"/>
      <c r="AG400" s="22"/>
      <c r="AH400" s="22"/>
      <c r="AI400" s="22"/>
      <c r="AJ400" s="22"/>
      <c r="AK400" s="22"/>
      <c r="AL400" s="22"/>
      <c r="AM400" s="22"/>
      <c r="AN400" s="22"/>
      <c r="AO400" s="22"/>
      <c r="AP400" s="22"/>
    </row>
    <row r="401" spans="1:42" ht="12" customHeight="1">
      <c r="A401" s="98" t="str">
        <f t="array" ref="A401">IFERROR(INDEX('03.Muestra'!$B$8:$B$17,SMALL(IF("Página Web"='03.Muestra'!$D$8:$D$17,ROW('03.Muestra'!$B$8:$B$17)-MIN(ROW('03.Muestra'!$D$8:$D$17))+1,""),ROW()-395)),"")</f>
        <v/>
      </c>
      <c r="B401" s="129" t="str">
        <f t="array" ref="B401">IFERROR(INDEX('03.Muestra'!$C$8:$C$17,SMALL(IF("Página Web"='03.Muestra'!$D$8:$D$17,ROW('03.Muestra'!$C$8:$C$17)-MIN(ROW('03.Muestra'!$D$8:$D$17))+1,""),ROW()-395)),"")</f>
        <v/>
      </c>
      <c r="C401" s="129" t="str">
        <f t="array" ref="C401">IFERROR(INDEX('03.Muestra'!$F$8:$F$17,SMALL(IF("Página Web"='03.Muestra'!$D$8:$D$17,ROW('03.Muestra'!$F$8:$F$17)-MIN(ROW('03.Muestra'!$D$8:$D$17))+1,""),ROW()-395)),"")</f>
        <v/>
      </c>
      <c r="D401" s="103" t="str">
        <f t="shared" si="48"/>
        <v/>
      </c>
      <c r="E401" s="66" t="str">
        <f t="shared" si="49"/>
        <v/>
      </c>
      <c r="F401" s="22"/>
      <c r="G401" s="18"/>
      <c r="H401" s="18"/>
      <c r="I401" s="18"/>
      <c r="J401" s="18"/>
      <c r="K401" s="148"/>
      <c r="L401" s="18"/>
      <c r="M401" s="18"/>
      <c r="N401" s="18"/>
      <c r="O401" s="18"/>
      <c r="P401" s="18"/>
      <c r="Q401" s="18"/>
      <c r="R401" s="18"/>
      <c r="S401" s="18"/>
      <c r="T401" s="18"/>
      <c r="U401" s="18"/>
      <c r="V401" s="18"/>
      <c r="W401" s="18"/>
      <c r="X401" s="18"/>
      <c r="Y401" s="18"/>
      <c r="Z401" s="22"/>
      <c r="AA401" s="22"/>
      <c r="AB401" s="22"/>
      <c r="AC401" s="22"/>
      <c r="AD401" s="22"/>
      <c r="AE401" s="22"/>
      <c r="AF401" s="22"/>
      <c r="AG401" s="22"/>
      <c r="AH401" s="22"/>
      <c r="AI401" s="22"/>
      <c r="AJ401" s="22"/>
      <c r="AK401" s="22"/>
      <c r="AL401" s="22"/>
      <c r="AM401" s="22"/>
      <c r="AN401" s="22"/>
      <c r="AO401" s="22"/>
      <c r="AP401" s="22"/>
    </row>
    <row r="402" spans="1:42" ht="12" customHeight="1">
      <c r="A402" s="98" t="str">
        <f t="array" ref="A402">IFERROR(INDEX('03.Muestra'!$B$8:$B$17,SMALL(IF("Página Web"='03.Muestra'!$D$8:$D$17,ROW('03.Muestra'!$B$8:$B$17)-MIN(ROW('03.Muestra'!$D$8:$D$17))+1,""),ROW()-395)),"")</f>
        <v/>
      </c>
      <c r="B402" s="129" t="str">
        <f t="array" ref="B402">IFERROR(INDEX('03.Muestra'!$C$8:$C$17,SMALL(IF("Página Web"='03.Muestra'!$D$8:$D$17,ROW('03.Muestra'!$C$8:$C$17)-MIN(ROW('03.Muestra'!$D$8:$D$17))+1,""),ROW()-395)),"")</f>
        <v/>
      </c>
      <c r="C402" s="129" t="str">
        <f t="array" ref="C402">IFERROR(INDEX('03.Muestra'!$F$8:$F$17,SMALL(IF("Página Web"='03.Muestra'!$D$8:$D$17,ROW('03.Muestra'!$F$8:$F$17)-MIN(ROW('03.Muestra'!$D$8:$D$17))+1,""),ROW()-395)),"")</f>
        <v/>
      </c>
      <c r="D402" s="103" t="str">
        <f t="shared" si="48"/>
        <v/>
      </c>
      <c r="E402" s="66" t="str">
        <f t="shared" si="49"/>
        <v/>
      </c>
      <c r="F402" s="18"/>
      <c r="G402" s="18"/>
      <c r="H402" s="18"/>
      <c r="I402" s="18"/>
      <c r="J402" s="18"/>
      <c r="K402" s="148"/>
      <c r="L402" s="18"/>
      <c r="M402" s="18"/>
      <c r="N402" s="18"/>
      <c r="O402" s="18"/>
      <c r="P402" s="18"/>
      <c r="Q402" s="18"/>
      <c r="R402" s="18"/>
      <c r="S402" s="18"/>
      <c r="T402" s="18"/>
      <c r="U402" s="18"/>
      <c r="V402" s="18"/>
      <c r="W402" s="18"/>
      <c r="X402" s="18"/>
      <c r="Y402" s="18"/>
      <c r="Z402" s="22"/>
      <c r="AA402" s="22"/>
      <c r="AB402" s="22"/>
      <c r="AC402" s="22"/>
      <c r="AD402" s="22"/>
      <c r="AE402" s="22"/>
      <c r="AF402" s="22"/>
      <c r="AG402" s="22"/>
      <c r="AH402" s="22"/>
      <c r="AI402" s="22"/>
      <c r="AJ402" s="22"/>
      <c r="AK402" s="22"/>
      <c r="AL402" s="22"/>
      <c r="AM402" s="22"/>
      <c r="AN402" s="22"/>
      <c r="AO402" s="22"/>
      <c r="AP402" s="22"/>
    </row>
    <row r="403" spans="1:42" ht="12" customHeight="1">
      <c r="A403" s="98" t="str">
        <f t="array" ref="A403">IFERROR(INDEX('03.Muestra'!$B$8:$B$17,SMALL(IF("Página Web"='03.Muestra'!$D$8:$D$17,ROW('03.Muestra'!$B$8:$B$17)-MIN(ROW('03.Muestra'!$D$8:$D$17))+1,""),ROW()-395)),"")</f>
        <v/>
      </c>
      <c r="B403" s="129" t="str">
        <f t="array" ref="B403">IFERROR(INDEX('03.Muestra'!$C$8:$C$17,SMALL(IF("Página Web"='03.Muestra'!$D$8:$D$17,ROW('03.Muestra'!$C$8:$C$17)-MIN(ROW('03.Muestra'!$D$8:$D$17))+1,""),ROW()-395)),"")</f>
        <v/>
      </c>
      <c r="C403" s="129" t="str">
        <f t="array" ref="C403">IFERROR(INDEX('03.Muestra'!$F$8:$F$17,SMALL(IF("Página Web"='03.Muestra'!$D$8:$D$17,ROW('03.Muestra'!$F$8:$F$17)-MIN(ROW('03.Muestra'!$D$8:$D$17))+1,""),ROW()-395)),"")</f>
        <v/>
      </c>
      <c r="D403" s="103" t="str">
        <f t="shared" si="48"/>
        <v/>
      </c>
      <c r="E403" s="66" t="str">
        <f t="shared" si="49"/>
        <v/>
      </c>
      <c r="F403" s="18"/>
      <c r="G403" s="18"/>
      <c r="H403" s="18"/>
      <c r="I403" s="18"/>
      <c r="J403" s="18"/>
      <c r="K403" s="148"/>
      <c r="L403" s="18"/>
      <c r="M403" s="18"/>
      <c r="N403" s="18"/>
      <c r="O403" s="18"/>
      <c r="P403" s="18"/>
      <c r="Q403" s="18"/>
      <c r="R403" s="18"/>
      <c r="S403" s="18"/>
      <c r="T403" s="18"/>
      <c r="U403" s="18"/>
      <c r="V403" s="18"/>
      <c r="W403" s="18"/>
      <c r="X403" s="18"/>
      <c r="Y403" s="18"/>
      <c r="Z403" s="22"/>
      <c r="AA403" s="22"/>
      <c r="AB403" s="22"/>
      <c r="AC403" s="22"/>
      <c r="AD403" s="22"/>
      <c r="AE403" s="22"/>
      <c r="AF403" s="22"/>
      <c r="AG403" s="22"/>
      <c r="AH403" s="22"/>
      <c r="AI403" s="22"/>
      <c r="AJ403" s="22"/>
      <c r="AK403" s="22"/>
      <c r="AL403" s="22"/>
      <c r="AM403" s="22"/>
      <c r="AN403" s="22"/>
      <c r="AO403" s="22"/>
      <c r="AP403" s="22"/>
    </row>
    <row r="404" spans="1:42" ht="12" customHeight="1">
      <c r="A404" s="98" t="str">
        <f t="array" ref="A404">IFERROR(INDEX('03.Muestra'!$B$8:$B$17,SMALL(IF("Página Web"='03.Muestra'!$D$8:$D$17,ROW('03.Muestra'!$B$8:$B$17)-MIN(ROW('03.Muestra'!$D$8:$D$17))+1,""),ROW()-395)),"")</f>
        <v/>
      </c>
      <c r="B404" s="129" t="str">
        <f t="array" ref="B404">IFERROR(INDEX('03.Muestra'!$C$8:$C$17,SMALL(IF("Página Web"='03.Muestra'!$D$8:$D$17,ROW('03.Muestra'!$C$8:$C$17)-MIN(ROW('03.Muestra'!$D$8:$D$17))+1,""),ROW()-395)),"")</f>
        <v/>
      </c>
      <c r="C404" s="129" t="str">
        <f t="array" ref="C404">IFERROR(INDEX('03.Muestra'!$F$8:$F$17,SMALL(IF("Página Web"='03.Muestra'!$D$8:$D$17,ROW('03.Muestra'!$F$8:$F$17)-MIN(ROW('03.Muestra'!$D$8:$D$17))+1,""),ROW()-395)),"")</f>
        <v/>
      </c>
      <c r="D404" s="103" t="str">
        <f t="shared" si="48"/>
        <v/>
      </c>
      <c r="E404" s="66" t="str">
        <f t="shared" si="49"/>
        <v/>
      </c>
      <c r="F404" s="18"/>
      <c r="G404" s="18"/>
      <c r="H404" s="18"/>
      <c r="I404" s="18"/>
      <c r="J404" s="18"/>
      <c r="K404" s="148"/>
      <c r="L404" s="18"/>
      <c r="M404" s="18"/>
      <c r="N404" s="18"/>
      <c r="O404" s="18"/>
      <c r="P404" s="18"/>
      <c r="Q404" s="18"/>
      <c r="R404" s="18"/>
      <c r="S404" s="18"/>
      <c r="T404" s="18"/>
      <c r="U404" s="18"/>
      <c r="V404" s="18"/>
      <c r="W404" s="18"/>
      <c r="X404" s="18"/>
      <c r="Y404" s="18"/>
      <c r="Z404" s="22"/>
      <c r="AA404" s="22"/>
      <c r="AB404" s="22"/>
      <c r="AC404" s="22"/>
      <c r="AD404" s="22"/>
      <c r="AE404" s="22"/>
      <c r="AF404" s="22"/>
      <c r="AG404" s="22"/>
      <c r="AH404" s="22"/>
      <c r="AI404" s="22"/>
      <c r="AJ404" s="22"/>
      <c r="AK404" s="22"/>
      <c r="AL404" s="22"/>
      <c r="AM404" s="22"/>
      <c r="AN404" s="22"/>
      <c r="AO404" s="22"/>
      <c r="AP404" s="22"/>
    </row>
    <row r="405" spans="1:42" ht="12" customHeight="1">
      <c r="A405" s="98" t="str">
        <f t="array" ref="A405">IFERROR(INDEX('03.Muestra'!$B$8:$B$17,SMALL(IF("Página Web"='03.Muestra'!$D$8:$D$17,ROW('03.Muestra'!$B$8:$B$17)-MIN(ROW('03.Muestra'!$D$8:$D$17))+1,""),ROW()-395)),"")</f>
        <v/>
      </c>
      <c r="B405" s="129" t="str">
        <f t="array" ref="B405">IFERROR(INDEX('03.Muestra'!$C$8:$C$17,SMALL(IF("Página Web"='03.Muestra'!$D$8:$D$17,ROW('03.Muestra'!$C$8:$C$17)-MIN(ROW('03.Muestra'!$D$8:$D$17))+1,""),ROW()-395)),"")</f>
        <v/>
      </c>
      <c r="C405" s="129" t="str">
        <f t="array" ref="C405">IFERROR(INDEX('03.Muestra'!$F$8:$F$17,SMALL(IF("Página Web"='03.Muestra'!$D$8:$D$17,ROW('03.Muestra'!$F$8:$F$17)-MIN(ROW('03.Muestra'!$D$8:$D$17))+1,""),ROW()-395)),"")</f>
        <v/>
      </c>
      <c r="D405" s="103" t="str">
        <f t="shared" si="48"/>
        <v/>
      </c>
      <c r="E405" s="66" t="str">
        <f t="shared" si="49"/>
        <v/>
      </c>
      <c r="F405" s="18"/>
      <c r="G405" s="18"/>
      <c r="H405" s="18"/>
      <c r="I405" s="18"/>
      <c r="J405" s="18"/>
      <c r="K405" s="148"/>
      <c r="L405" s="18"/>
      <c r="M405" s="18"/>
      <c r="N405" s="18"/>
      <c r="O405" s="18"/>
      <c r="P405" s="18"/>
      <c r="Q405" s="18"/>
      <c r="R405" s="18"/>
      <c r="S405" s="18"/>
      <c r="T405" s="18"/>
      <c r="U405" s="18"/>
      <c r="V405" s="18"/>
      <c r="W405" s="18"/>
      <c r="X405" s="18"/>
      <c r="Y405" s="18"/>
      <c r="Z405" s="22"/>
      <c r="AA405" s="22"/>
      <c r="AB405" s="22"/>
      <c r="AC405" s="22"/>
      <c r="AD405" s="22"/>
      <c r="AE405" s="22"/>
      <c r="AF405" s="22"/>
      <c r="AG405" s="22"/>
      <c r="AH405" s="22"/>
      <c r="AI405" s="22"/>
      <c r="AJ405" s="22"/>
      <c r="AK405" s="22"/>
      <c r="AL405" s="22"/>
      <c r="AM405" s="22"/>
      <c r="AN405" s="22"/>
      <c r="AO405" s="22"/>
      <c r="AP405" s="22"/>
    </row>
    <row r="406" spans="1:42" ht="12" customHeight="1">
      <c r="A406" s="63"/>
      <c r="B406" s="133"/>
      <c r="C406" s="133"/>
      <c r="D406" s="134"/>
      <c r="E406" s="66"/>
      <c r="F406" s="18"/>
      <c r="G406" s="18"/>
      <c r="H406" s="18"/>
      <c r="I406" s="18"/>
      <c r="J406" s="18"/>
      <c r="K406" s="148"/>
      <c r="L406" s="18"/>
      <c r="M406" s="18"/>
      <c r="N406" s="18"/>
      <c r="O406" s="18"/>
      <c r="P406" s="18"/>
      <c r="Q406" s="18"/>
      <c r="R406" s="18"/>
      <c r="S406" s="18"/>
      <c r="T406" s="18"/>
      <c r="U406" s="18"/>
      <c r="V406" s="18"/>
      <c r="W406" s="18"/>
      <c r="X406" s="18"/>
      <c r="Y406" s="18"/>
      <c r="Z406" s="22"/>
      <c r="AA406" s="22"/>
      <c r="AB406" s="22"/>
      <c r="AC406" s="22"/>
      <c r="AD406" s="22"/>
      <c r="AE406" s="22"/>
      <c r="AF406" s="22"/>
      <c r="AG406" s="22"/>
      <c r="AH406" s="22"/>
      <c r="AI406" s="22"/>
      <c r="AJ406" s="22"/>
      <c r="AK406" s="22"/>
      <c r="AL406" s="22"/>
      <c r="AM406" s="22"/>
      <c r="AN406" s="22"/>
      <c r="AO406" s="22"/>
      <c r="AP406" s="22"/>
    </row>
    <row r="407" spans="1:42" ht="12" customHeight="1">
      <c r="A407" s="22"/>
      <c r="B407" s="18"/>
      <c r="C407" s="18"/>
      <c r="D407" s="127"/>
      <c r="E407" s="66"/>
      <c r="F407" s="18"/>
      <c r="G407" s="18"/>
      <c r="H407" s="18"/>
      <c r="I407" s="18"/>
      <c r="J407" s="18"/>
      <c r="K407" s="148"/>
      <c r="L407" s="18"/>
      <c r="M407" s="18"/>
      <c r="N407" s="18"/>
      <c r="O407" s="18"/>
      <c r="P407" s="18"/>
      <c r="Q407" s="18"/>
      <c r="R407" s="18"/>
      <c r="S407" s="18"/>
      <c r="T407" s="18"/>
      <c r="U407" s="18"/>
      <c r="V407" s="18"/>
      <c r="W407" s="18"/>
      <c r="X407" s="18"/>
      <c r="Y407" s="18"/>
      <c r="Z407" s="22"/>
      <c r="AA407" s="22"/>
      <c r="AB407" s="22"/>
      <c r="AC407" s="22"/>
      <c r="AD407" s="22"/>
      <c r="AE407" s="22"/>
      <c r="AF407" s="22"/>
      <c r="AG407" s="22"/>
      <c r="AH407" s="22"/>
      <c r="AI407" s="22"/>
      <c r="AJ407" s="22"/>
      <c r="AK407" s="22"/>
      <c r="AL407" s="22"/>
      <c r="AM407" s="22"/>
      <c r="AN407" s="22"/>
      <c r="AO407" s="22"/>
      <c r="AP407" s="22"/>
    </row>
    <row r="408" spans="1:42" ht="12.75" customHeight="1">
      <c r="A408" s="111"/>
      <c r="B408" s="112"/>
      <c r="C408" s="111"/>
      <c r="D408" s="135"/>
      <c r="E408" s="113"/>
      <c r="F408" s="18"/>
      <c r="G408" s="18"/>
      <c r="H408" s="18"/>
      <c r="I408" s="18"/>
      <c r="J408" s="18"/>
      <c r="K408" s="148"/>
      <c r="L408" s="18"/>
      <c r="M408" s="18"/>
      <c r="N408" s="18"/>
      <c r="O408" s="18"/>
      <c r="P408" s="18"/>
      <c r="Q408" s="18"/>
      <c r="R408" s="18"/>
      <c r="S408" s="18"/>
      <c r="T408" s="18"/>
      <c r="U408" s="18"/>
      <c r="V408" s="18"/>
      <c r="W408" s="18"/>
      <c r="X408" s="18"/>
      <c r="Y408" s="18"/>
      <c r="Z408" s="22"/>
      <c r="AA408" s="22"/>
      <c r="AB408" s="22"/>
      <c r="AC408" s="22"/>
      <c r="AD408" s="22"/>
      <c r="AE408" s="22"/>
      <c r="AF408" s="22"/>
      <c r="AG408" s="22"/>
      <c r="AH408" s="22"/>
      <c r="AI408" s="22"/>
      <c r="AJ408" s="22"/>
      <c r="AK408" s="22"/>
      <c r="AL408" s="22"/>
      <c r="AM408" s="22"/>
      <c r="AN408" s="22"/>
      <c r="AO408" s="22"/>
      <c r="AP408" s="22"/>
    </row>
    <row r="409" spans="1:42" ht="12" customHeight="1">
      <c r="A409" s="109"/>
      <c r="B409" s="109"/>
      <c r="C409" s="109"/>
      <c r="D409" s="136"/>
      <c r="E409" s="109"/>
      <c r="F409" s="92"/>
      <c r="G409" s="18"/>
      <c r="H409" s="18"/>
      <c r="I409" s="18"/>
      <c r="J409" s="18"/>
      <c r="K409" s="148"/>
      <c r="L409" s="18"/>
      <c r="M409" s="18"/>
      <c r="N409" s="18"/>
      <c r="O409" s="18"/>
      <c r="P409" s="18"/>
      <c r="Q409" s="18"/>
      <c r="R409" s="18"/>
      <c r="S409" s="18"/>
      <c r="T409" s="18"/>
      <c r="U409" s="18"/>
      <c r="V409" s="18"/>
      <c r="W409" s="18"/>
      <c r="X409" s="18"/>
      <c r="Y409" s="18"/>
      <c r="Z409" s="22"/>
      <c r="AA409" s="22"/>
      <c r="AB409" s="22"/>
      <c r="AC409" s="22"/>
      <c r="AD409" s="22"/>
      <c r="AE409" s="22"/>
      <c r="AF409" s="22"/>
      <c r="AG409" s="22"/>
      <c r="AH409" s="22"/>
      <c r="AI409" s="22"/>
      <c r="AJ409" s="22"/>
      <c r="AK409" s="22"/>
      <c r="AL409" s="22"/>
      <c r="AM409" s="22"/>
      <c r="AN409" s="22"/>
      <c r="AO409" s="22"/>
      <c r="AP409" s="22"/>
    </row>
    <row r="410" spans="1:42" ht="12" customHeight="1">
      <c r="A410" s="22"/>
      <c r="B410" s="18"/>
      <c r="C410" s="18"/>
      <c r="D410" s="126"/>
      <c r="E410" s="18"/>
      <c r="F410" s="18"/>
      <c r="G410" s="18"/>
      <c r="H410" s="18"/>
      <c r="I410" s="18"/>
      <c r="J410" s="18"/>
      <c r="K410" s="148"/>
      <c r="L410" s="18"/>
      <c r="M410" s="18"/>
      <c r="N410" s="18"/>
      <c r="O410" s="18"/>
      <c r="P410" s="18"/>
      <c r="Q410" s="18"/>
      <c r="R410" s="18"/>
      <c r="S410" s="18"/>
      <c r="T410" s="18"/>
      <c r="U410" s="18"/>
      <c r="V410" s="18"/>
      <c r="W410" s="18"/>
      <c r="X410" s="18"/>
      <c r="Y410" s="18"/>
      <c r="Z410" s="22"/>
      <c r="AA410" s="22"/>
      <c r="AB410" s="22"/>
      <c r="AC410" s="22"/>
      <c r="AD410" s="22"/>
      <c r="AE410" s="22"/>
      <c r="AF410" s="22"/>
      <c r="AG410" s="22"/>
      <c r="AH410" s="22"/>
      <c r="AI410" s="22"/>
      <c r="AJ410" s="22"/>
      <c r="AK410" s="22"/>
      <c r="AL410" s="22"/>
      <c r="AM410" s="22"/>
      <c r="AN410" s="22"/>
      <c r="AO410" s="22"/>
      <c r="AP410" s="22"/>
    </row>
    <row r="411" spans="1:42" ht="12" customHeight="1">
      <c r="A411" s="22"/>
      <c r="B411" s="153"/>
      <c r="C411" s="18"/>
      <c r="D411" s="127"/>
      <c r="E411" s="100"/>
      <c r="F411" s="18"/>
      <c r="G411" s="18"/>
      <c r="H411" s="18"/>
      <c r="I411" s="18"/>
      <c r="J411" s="18"/>
      <c r="K411" s="148"/>
      <c r="L411" s="18"/>
      <c r="M411" s="18"/>
      <c r="N411" s="18"/>
      <c r="O411" s="18"/>
      <c r="P411" s="18"/>
      <c r="Q411" s="18"/>
      <c r="R411" s="18"/>
      <c r="S411" s="18"/>
      <c r="T411" s="18"/>
      <c r="U411" s="18"/>
      <c r="V411" s="18"/>
      <c r="W411" s="18"/>
      <c r="X411" s="18"/>
      <c r="Y411" s="18"/>
      <c r="Z411" s="22"/>
      <c r="AA411" s="22"/>
      <c r="AB411" s="22"/>
      <c r="AC411" s="22"/>
      <c r="AD411" s="22"/>
      <c r="AE411" s="22"/>
      <c r="AF411" s="22"/>
      <c r="AG411" s="22"/>
      <c r="AH411" s="22"/>
      <c r="AI411" s="22"/>
      <c r="AJ411" s="22"/>
      <c r="AK411" s="22"/>
      <c r="AL411" s="22"/>
      <c r="AM411" s="22"/>
      <c r="AN411" s="22"/>
      <c r="AO411" s="22"/>
      <c r="AP411" s="22"/>
    </row>
    <row r="412" spans="1:42" ht="29.25" customHeight="1">
      <c r="A412" s="94" t="s">
        <v>100</v>
      </c>
      <c r="B412" s="95" t="s">
        <v>86</v>
      </c>
      <c r="C412" s="96" t="s">
        <v>167</v>
      </c>
      <c r="D412" s="128" t="s">
        <v>106</v>
      </c>
      <c r="E412" s="114"/>
      <c r="F412" s="22"/>
      <c r="G412" s="22"/>
      <c r="H412" s="22"/>
      <c r="I412" s="22"/>
      <c r="J412" s="22"/>
      <c r="K412" s="148"/>
      <c r="L412" s="18"/>
      <c r="M412" s="18"/>
      <c r="N412" s="18"/>
      <c r="O412" s="18"/>
      <c r="P412" s="18"/>
      <c r="Q412" s="18"/>
      <c r="R412" s="18"/>
      <c r="S412" s="18"/>
      <c r="T412" s="18"/>
      <c r="U412" s="18"/>
      <c r="V412" s="18"/>
      <c r="W412" s="18"/>
      <c r="X412" s="18"/>
      <c r="Y412" s="18"/>
      <c r="Z412" s="22"/>
      <c r="AA412" s="22"/>
      <c r="AB412" s="22"/>
      <c r="AC412" s="22"/>
      <c r="AD412" s="22"/>
      <c r="AE412" s="22"/>
      <c r="AF412" s="22"/>
      <c r="AG412" s="22"/>
      <c r="AH412" s="22"/>
      <c r="AI412" s="22"/>
      <c r="AJ412" s="22"/>
      <c r="AK412" s="22"/>
      <c r="AL412" s="22"/>
      <c r="AM412" s="22"/>
      <c r="AN412" s="22"/>
      <c r="AO412" s="22"/>
      <c r="AP412" s="22"/>
    </row>
    <row r="413" spans="1:42" ht="12" customHeight="1">
      <c r="A413" s="98">
        <f t="array" ref="A413">IFERROR(INDEX('03.Muestra'!$B$8:$B$17,SMALL(IF("Página Web"='03.Muestra'!$D$8:$D$17,ROW('03.Muestra'!$B$8:$B$17)-MIN(ROW('03.Muestra'!$D$8:$D$17))+1,""),ROW()-412)),"")</f>
        <v>1</v>
      </c>
      <c r="B413" s="129" t="str">
        <f t="array" ref="B413">IFERROR(INDEX('03.Muestra'!$C$8:$C$17,SMALL(IF("Página Web"='03.Muestra'!$D$8:$D$17,ROW('03.Muestra'!$C$8:$C$17)-MIN(ROW('03.Muestra'!$D$8:$D$17))+1,""),ROW()-412)),"")</f>
        <v>Home</v>
      </c>
      <c r="C413" s="130" t="str">
        <f t="array" ref="C413">IFERROR(INDEX('03.Muestra'!$F$8:$F$17,SMALL(IF("Página Web"='03.Muestra'!$D$8:$D$17,ROW('03.Muestra'!$F$8:$F$17)-MIN(ROW('03.Muestra'!$D$8:$D$17))+1,""),ROW()-412)),"")</f>
        <v>https://pigmentoayd.com/</v>
      </c>
      <c r="D413" s="103" t="s">
        <v>87</v>
      </c>
      <c r="E413" s="66" t="str">
        <f t="shared" ref="E413:E422" si="50">IF(D413&lt;&gt;"",IF(AND(B413&lt;&gt;"",C413&lt;&gt;""),"","ERR"),"")</f>
        <v/>
      </c>
      <c r="F413" s="104" t="s">
        <v>89</v>
      </c>
      <c r="G413" s="89" t="s">
        <v>98</v>
      </c>
      <c r="H413" s="84" t="s">
        <v>93</v>
      </c>
      <c r="I413" s="105" t="s">
        <v>91</v>
      </c>
      <c r="J413" s="106" t="s">
        <v>87</v>
      </c>
      <c r="K413" s="131" t="s">
        <v>97</v>
      </c>
      <c r="L413" s="18"/>
      <c r="M413" s="18"/>
      <c r="N413" s="18"/>
      <c r="O413" s="18"/>
      <c r="P413" s="18"/>
      <c r="Q413" s="18"/>
      <c r="R413" s="18"/>
      <c r="S413" s="18"/>
      <c r="T413" s="18"/>
      <c r="U413" s="18"/>
      <c r="V413" s="18"/>
      <c r="W413" s="18"/>
      <c r="X413" s="18"/>
      <c r="Y413" s="18"/>
      <c r="Z413" s="22"/>
      <c r="AA413" s="22"/>
      <c r="AB413" s="22"/>
      <c r="AC413" s="22"/>
      <c r="AD413" s="22"/>
      <c r="AE413" s="22"/>
      <c r="AF413" s="22"/>
      <c r="AG413" s="22"/>
      <c r="AH413" s="22"/>
      <c r="AI413" s="22"/>
      <c r="AJ413" s="22"/>
      <c r="AK413" s="22"/>
      <c r="AL413" s="22"/>
      <c r="AM413" s="22"/>
      <c r="AN413" s="22"/>
      <c r="AO413" s="22"/>
      <c r="AP413" s="22"/>
    </row>
    <row r="414" spans="1:42" ht="12" customHeight="1">
      <c r="A414" s="98">
        <f t="array" ref="A414">IFERROR(INDEX('03.Muestra'!$B$8:$B$17,SMALL(IF("Página Web"='03.Muestra'!$D$8:$D$17,ROW('03.Muestra'!$B$8:$B$17)-MIN(ROW('03.Muestra'!$D$8:$D$17))+1,""),ROW()-412)),"")</f>
        <v>2</v>
      </c>
      <c r="B414" s="129" t="str">
        <f t="array" ref="B414">IFERROR(INDEX('03.Muestra'!$C$8:$C$17,SMALL(IF("Página Web"='03.Muestra'!$D$8:$D$17,ROW('03.Muestra'!$C$8:$C$17)-MIN(ROW('03.Muestra'!$D$8:$D$17))+1,""),ROW()-412)),"")</f>
        <v>Contacto</v>
      </c>
      <c r="C414" s="130" t="str">
        <f t="array" ref="C414">IFERROR(INDEX('03.Muestra'!$F$8:$F$17,SMALL(IF("Página Web"='03.Muestra'!$D$8:$D$17,ROW('03.Muestra'!$F$8:$F$17)-MIN(ROW('03.Muestra'!$D$8:$D$17))+1,""),ROW()-412)),"")</f>
        <v>https://pigmentoayd.com/contacto</v>
      </c>
      <c r="D414" s="103" t="s">
        <v>87</v>
      </c>
      <c r="E414" s="66" t="str">
        <f t="shared" si="50"/>
        <v/>
      </c>
      <c r="F414" s="107">
        <f ca="1">COUNTIF($D413:INDIRECT("$D" &amp;  SUM(ROW()-1,'03.Muestra'!$D$20)-1),F413)</f>
        <v>0</v>
      </c>
      <c r="G414" s="107">
        <f ca="1">COUNTIF($D413:INDIRECT("$D" &amp;  SUM(ROW()-1,'03.Muestra'!$D$20)-1),G413)</f>
        <v>0</v>
      </c>
      <c r="H414" s="107">
        <f ca="1">COUNTIF($D413:INDIRECT("$D" &amp;  SUM(ROW()-1,'03.Muestra'!$D$20)-1),H413)</f>
        <v>0</v>
      </c>
      <c r="I414" s="107">
        <f ca="1">COUNTIF($D413:INDIRECT("$D" &amp;  SUM(ROW()-1,'03.Muestra'!$D$20)-1),I413)</f>
        <v>0</v>
      </c>
      <c r="J414" s="107">
        <f ca="1">COUNTIF($D413:INDIRECT("$D" &amp;  SUM(ROW()-1,'03.Muestra'!$D$20)-1),J413)</f>
        <v>3</v>
      </c>
      <c r="K414" s="132">
        <f ca="1">IF(COUNTIF('03.Muestra'!$D$8:$D$17,"Página Web")=0,0,COUNTBLANK($D413:INDIRECT("$D" &amp;  SUM(ROW()-1,COUNTIF('03.Muestra'!$D$8:$D$17,"Página Web"))-1)))</f>
        <v>0</v>
      </c>
      <c r="L414" s="18"/>
      <c r="M414" s="18"/>
      <c r="N414" s="18"/>
      <c r="O414" s="18"/>
      <c r="P414" s="18"/>
      <c r="Q414" s="18"/>
      <c r="R414" s="18"/>
      <c r="S414" s="18"/>
      <c r="T414" s="18"/>
      <c r="U414" s="18"/>
      <c r="V414" s="18"/>
      <c r="W414" s="18"/>
      <c r="X414" s="18"/>
      <c r="Y414" s="18"/>
      <c r="Z414" s="22"/>
      <c r="AA414" s="22"/>
      <c r="AB414" s="22"/>
      <c r="AC414" s="22"/>
      <c r="AD414" s="22"/>
      <c r="AE414" s="22"/>
      <c r="AF414" s="22"/>
      <c r="AG414" s="22"/>
      <c r="AH414" s="22"/>
      <c r="AI414" s="22"/>
      <c r="AJ414" s="22"/>
      <c r="AK414" s="22"/>
      <c r="AL414" s="22"/>
      <c r="AM414" s="22"/>
      <c r="AN414" s="22"/>
      <c r="AO414" s="22"/>
      <c r="AP414" s="22"/>
    </row>
    <row r="415" spans="1:42" ht="12" customHeight="1">
      <c r="A415" s="98">
        <f t="array" ref="A415">IFERROR(INDEX('03.Muestra'!$B$8:$B$17,SMALL(IF("Página Web"='03.Muestra'!$D$8:$D$17,ROW('03.Muestra'!$B$8:$B$17)-MIN(ROW('03.Muestra'!$D$8:$D$17))+1,""),ROW()-412)),"")</f>
        <v>3</v>
      </c>
      <c r="B415" s="129" t="str">
        <f t="array" ref="B415">IFERROR(INDEX('03.Muestra'!$C$8:$C$17,SMALL(IF("Página Web"='03.Muestra'!$D$8:$D$17,ROW('03.Muestra'!$C$8:$C$17)-MIN(ROW('03.Muestra'!$D$8:$D$17))+1,""),ROW()-412)),"")</f>
        <v>Servicios</v>
      </c>
      <c r="C415" s="130" t="str">
        <f t="array" ref="C415">IFERROR(INDEX('03.Muestra'!$F$8:$F$17,SMALL(IF("Página Web"='03.Muestra'!$D$8:$D$17,ROW('03.Muestra'!$F$8:$F$17)-MIN(ROW('03.Muestra'!$D$8:$D$17))+1,""),ROW()-412)),"")</f>
        <v>https://pigmentoayd.com/servicios</v>
      </c>
      <c r="D415" s="103" t="s">
        <v>87</v>
      </c>
      <c r="E415" s="66" t="str">
        <f t="shared" si="50"/>
        <v/>
      </c>
      <c r="F415" s="22"/>
      <c r="G415" s="18"/>
      <c r="H415" s="18"/>
      <c r="I415" s="18"/>
      <c r="J415" s="18"/>
      <c r="K415" s="148"/>
      <c r="L415" s="18"/>
      <c r="M415" s="18"/>
      <c r="N415" s="18"/>
      <c r="O415" s="18"/>
      <c r="P415" s="18"/>
      <c r="Q415" s="18"/>
      <c r="R415" s="18"/>
      <c r="S415" s="18"/>
      <c r="T415" s="18"/>
      <c r="U415" s="18"/>
      <c r="V415" s="18"/>
      <c r="W415" s="18"/>
      <c r="X415" s="18"/>
      <c r="Y415" s="18"/>
      <c r="Z415" s="22"/>
      <c r="AA415" s="22"/>
      <c r="AB415" s="22"/>
      <c r="AC415" s="22"/>
      <c r="AD415" s="22"/>
      <c r="AE415" s="22"/>
      <c r="AF415" s="22"/>
      <c r="AG415" s="22"/>
      <c r="AH415" s="22"/>
      <c r="AI415" s="22"/>
      <c r="AJ415" s="22"/>
      <c r="AK415" s="22"/>
      <c r="AL415" s="22"/>
      <c r="AM415" s="22"/>
      <c r="AN415" s="22"/>
      <c r="AO415" s="22"/>
      <c r="AP415" s="22"/>
    </row>
    <row r="416" spans="1:42" ht="12" customHeight="1">
      <c r="A416" s="98" t="str">
        <f t="array" ref="A416">IFERROR(INDEX('03.Muestra'!$B$8:$B$17,SMALL(IF("Página Web"='03.Muestra'!$D$8:$D$17,ROW('03.Muestra'!$B$8:$B$17)-MIN(ROW('03.Muestra'!$D$8:$D$17))+1,""),ROW()-412)),"")</f>
        <v/>
      </c>
      <c r="B416" s="129" t="str">
        <f t="array" ref="B416">IFERROR(INDEX('03.Muestra'!$C$8:$C$17,SMALL(IF("Página Web"='03.Muestra'!$D$8:$D$17,ROW('03.Muestra'!$C$8:$C$17)-MIN(ROW('03.Muestra'!$D$8:$D$17))+1,""),ROW()-412)),"")</f>
        <v/>
      </c>
      <c r="C416" s="129" t="str">
        <f t="array" ref="C416">IFERROR(INDEX('03.Muestra'!$F$8:$F$17,SMALL(IF("Página Web"='03.Muestra'!$D$8:$D$17,ROW('03.Muestra'!$F$8:$F$17)-MIN(ROW('03.Muestra'!$D$8:$D$17))+1,""),ROW()-412)),"")</f>
        <v/>
      </c>
      <c r="D416" s="103" t="str">
        <f t="shared" ref="D416:D422" si="51">IF(C416="","",$D$18)</f>
        <v/>
      </c>
      <c r="E416" s="66" t="str">
        <f t="shared" si="50"/>
        <v/>
      </c>
      <c r="F416" s="22"/>
      <c r="G416" s="18"/>
      <c r="H416" s="18"/>
      <c r="I416" s="18"/>
      <c r="J416" s="18"/>
      <c r="K416" s="148"/>
      <c r="L416" s="18"/>
      <c r="M416" s="18"/>
      <c r="N416" s="18"/>
      <c r="O416" s="18"/>
      <c r="P416" s="18"/>
      <c r="Q416" s="18"/>
      <c r="R416" s="18"/>
      <c r="S416" s="18"/>
      <c r="T416" s="18"/>
      <c r="U416" s="18"/>
      <c r="V416" s="18"/>
      <c r="W416" s="18"/>
      <c r="X416" s="18"/>
      <c r="Y416" s="18"/>
      <c r="Z416" s="22"/>
      <c r="AA416" s="22"/>
      <c r="AB416" s="22"/>
      <c r="AC416" s="22"/>
      <c r="AD416" s="22"/>
      <c r="AE416" s="22"/>
      <c r="AF416" s="22"/>
      <c r="AG416" s="22"/>
      <c r="AH416" s="22"/>
      <c r="AI416" s="22"/>
      <c r="AJ416" s="22"/>
      <c r="AK416" s="22"/>
      <c r="AL416" s="22"/>
      <c r="AM416" s="22"/>
      <c r="AN416" s="22"/>
      <c r="AO416" s="22"/>
      <c r="AP416" s="22"/>
    </row>
    <row r="417" spans="1:42" ht="12" customHeight="1">
      <c r="A417" s="98" t="str">
        <f t="array" ref="A417">IFERROR(INDEX('03.Muestra'!$B$8:$B$17,SMALL(IF("Página Web"='03.Muestra'!$D$8:$D$17,ROW('03.Muestra'!$B$8:$B$17)-MIN(ROW('03.Muestra'!$D$8:$D$17))+1,""),ROW()-412)),"")</f>
        <v/>
      </c>
      <c r="B417" s="129" t="str">
        <f t="array" ref="B417">IFERROR(INDEX('03.Muestra'!$C$8:$C$17,SMALL(IF("Página Web"='03.Muestra'!$D$8:$D$17,ROW('03.Muestra'!$C$8:$C$17)-MIN(ROW('03.Muestra'!$D$8:$D$17))+1,""),ROW()-412)),"")</f>
        <v/>
      </c>
      <c r="C417" s="129" t="str">
        <f t="array" ref="C417">IFERROR(INDEX('03.Muestra'!$F$8:$F$17,SMALL(IF("Página Web"='03.Muestra'!$D$8:$D$17,ROW('03.Muestra'!$F$8:$F$17)-MIN(ROW('03.Muestra'!$D$8:$D$17))+1,""),ROW()-412)),"")</f>
        <v/>
      </c>
      <c r="D417" s="103" t="str">
        <f t="shared" si="51"/>
        <v/>
      </c>
      <c r="E417" s="66" t="str">
        <f t="shared" si="50"/>
        <v/>
      </c>
      <c r="F417" s="22"/>
      <c r="G417" s="18"/>
      <c r="H417" s="18"/>
      <c r="I417" s="18"/>
      <c r="J417" s="18"/>
      <c r="K417" s="148"/>
      <c r="L417" s="18"/>
      <c r="M417" s="18"/>
      <c r="N417" s="18"/>
      <c r="O417" s="18"/>
      <c r="P417" s="18"/>
      <c r="Q417" s="18"/>
      <c r="R417" s="18"/>
      <c r="S417" s="18"/>
      <c r="T417" s="18"/>
      <c r="U417" s="18"/>
      <c r="V417" s="18"/>
      <c r="W417" s="18"/>
      <c r="X417" s="18"/>
      <c r="Y417" s="18"/>
      <c r="Z417" s="22"/>
      <c r="AA417" s="22"/>
      <c r="AB417" s="22"/>
      <c r="AC417" s="22"/>
      <c r="AD417" s="22"/>
      <c r="AE417" s="22"/>
      <c r="AF417" s="22"/>
      <c r="AG417" s="22"/>
      <c r="AH417" s="22"/>
      <c r="AI417" s="22"/>
      <c r="AJ417" s="22"/>
      <c r="AK417" s="22"/>
      <c r="AL417" s="22"/>
      <c r="AM417" s="22"/>
      <c r="AN417" s="22"/>
      <c r="AO417" s="22"/>
      <c r="AP417" s="22"/>
    </row>
    <row r="418" spans="1:42" ht="12" customHeight="1">
      <c r="A418" s="98" t="str">
        <f t="array" ref="A418">IFERROR(INDEX('03.Muestra'!$B$8:$B$17,SMALL(IF("Página Web"='03.Muestra'!$D$8:$D$17,ROW('03.Muestra'!$B$8:$B$17)-MIN(ROW('03.Muestra'!$D$8:$D$17))+1,""),ROW()-412)),"")</f>
        <v/>
      </c>
      <c r="B418" s="129" t="str">
        <f t="array" ref="B418">IFERROR(INDEX('03.Muestra'!$C$8:$C$17,SMALL(IF("Página Web"='03.Muestra'!$D$8:$D$17,ROW('03.Muestra'!$C$8:$C$17)-MIN(ROW('03.Muestra'!$D$8:$D$17))+1,""),ROW()-412)),"")</f>
        <v/>
      </c>
      <c r="C418" s="129" t="str">
        <f t="array" ref="C418">IFERROR(INDEX('03.Muestra'!$F$8:$F$17,SMALL(IF("Página Web"='03.Muestra'!$D$8:$D$17,ROW('03.Muestra'!$F$8:$F$17)-MIN(ROW('03.Muestra'!$D$8:$D$17))+1,""),ROW()-412)),"")</f>
        <v/>
      </c>
      <c r="D418" s="103" t="str">
        <f t="shared" si="51"/>
        <v/>
      </c>
      <c r="E418" s="66" t="str">
        <f t="shared" si="50"/>
        <v/>
      </c>
      <c r="F418" s="22"/>
      <c r="G418" s="18"/>
      <c r="H418" s="18"/>
      <c r="I418" s="18"/>
      <c r="J418" s="18"/>
      <c r="K418" s="148"/>
      <c r="L418" s="18"/>
      <c r="M418" s="18"/>
      <c r="N418" s="18"/>
      <c r="O418" s="18"/>
      <c r="P418" s="18"/>
      <c r="Q418" s="18"/>
      <c r="R418" s="18"/>
      <c r="S418" s="18"/>
      <c r="T418" s="18"/>
      <c r="U418" s="18"/>
      <c r="V418" s="18"/>
      <c r="W418" s="18"/>
      <c r="X418" s="18"/>
      <c r="Y418" s="18"/>
      <c r="Z418" s="22"/>
      <c r="AA418" s="22"/>
      <c r="AB418" s="22"/>
      <c r="AC418" s="22"/>
      <c r="AD418" s="22"/>
      <c r="AE418" s="22"/>
      <c r="AF418" s="22"/>
      <c r="AG418" s="22"/>
      <c r="AH418" s="22"/>
      <c r="AI418" s="22"/>
      <c r="AJ418" s="22"/>
      <c r="AK418" s="22"/>
      <c r="AL418" s="22"/>
      <c r="AM418" s="22"/>
      <c r="AN418" s="22"/>
      <c r="AO418" s="22"/>
      <c r="AP418" s="22"/>
    </row>
    <row r="419" spans="1:42" ht="12" customHeight="1">
      <c r="A419" s="98" t="str">
        <f t="array" ref="A419">IFERROR(INDEX('03.Muestra'!$B$8:$B$17,SMALL(IF("Página Web"='03.Muestra'!$D$8:$D$17,ROW('03.Muestra'!$B$8:$B$17)-MIN(ROW('03.Muestra'!$D$8:$D$17))+1,""),ROW()-412)),"")</f>
        <v/>
      </c>
      <c r="B419" s="129" t="str">
        <f t="array" ref="B419">IFERROR(INDEX('03.Muestra'!$C$8:$C$17,SMALL(IF("Página Web"='03.Muestra'!$D$8:$D$17,ROW('03.Muestra'!$C$8:$C$17)-MIN(ROW('03.Muestra'!$D$8:$D$17))+1,""),ROW()-412)),"")</f>
        <v/>
      </c>
      <c r="C419" s="129" t="str">
        <f t="array" ref="C419">IFERROR(INDEX('03.Muestra'!$F$8:$F$17,SMALL(IF("Página Web"='03.Muestra'!$D$8:$D$17,ROW('03.Muestra'!$F$8:$F$17)-MIN(ROW('03.Muestra'!$D$8:$D$17))+1,""),ROW()-412)),"")</f>
        <v/>
      </c>
      <c r="D419" s="103" t="str">
        <f t="shared" si="51"/>
        <v/>
      </c>
      <c r="E419" s="66" t="str">
        <f t="shared" si="50"/>
        <v/>
      </c>
      <c r="F419" s="18"/>
      <c r="G419" s="18"/>
      <c r="H419" s="18"/>
      <c r="I419" s="18"/>
      <c r="J419" s="18"/>
      <c r="K419" s="148"/>
      <c r="L419" s="18"/>
      <c r="M419" s="18"/>
      <c r="N419" s="18"/>
      <c r="O419" s="18"/>
      <c r="P419" s="18"/>
      <c r="Q419" s="18"/>
      <c r="R419" s="18"/>
      <c r="S419" s="18"/>
      <c r="T419" s="18"/>
      <c r="U419" s="18"/>
      <c r="V419" s="18"/>
      <c r="W419" s="18"/>
      <c r="X419" s="18"/>
      <c r="Y419" s="18"/>
      <c r="Z419" s="22"/>
      <c r="AA419" s="22"/>
      <c r="AB419" s="22"/>
      <c r="AC419" s="22"/>
      <c r="AD419" s="22"/>
      <c r="AE419" s="22"/>
      <c r="AF419" s="22"/>
      <c r="AG419" s="22"/>
      <c r="AH419" s="22"/>
      <c r="AI419" s="22"/>
      <c r="AJ419" s="22"/>
      <c r="AK419" s="22"/>
      <c r="AL419" s="22"/>
      <c r="AM419" s="22"/>
      <c r="AN419" s="22"/>
      <c r="AO419" s="22"/>
      <c r="AP419" s="22"/>
    </row>
    <row r="420" spans="1:42" ht="12" customHeight="1">
      <c r="A420" s="98" t="str">
        <f t="array" ref="A420">IFERROR(INDEX('03.Muestra'!$B$8:$B$17,SMALL(IF("Página Web"='03.Muestra'!$D$8:$D$17,ROW('03.Muestra'!$B$8:$B$17)-MIN(ROW('03.Muestra'!$D$8:$D$17))+1,""),ROW()-412)),"")</f>
        <v/>
      </c>
      <c r="B420" s="129" t="str">
        <f t="array" ref="B420">IFERROR(INDEX('03.Muestra'!$C$8:$C$17,SMALL(IF("Página Web"='03.Muestra'!$D$8:$D$17,ROW('03.Muestra'!$C$8:$C$17)-MIN(ROW('03.Muestra'!$D$8:$D$17))+1,""),ROW()-412)),"")</f>
        <v/>
      </c>
      <c r="C420" s="129" t="str">
        <f t="array" ref="C420">IFERROR(INDEX('03.Muestra'!$F$8:$F$17,SMALL(IF("Página Web"='03.Muestra'!$D$8:$D$17,ROW('03.Muestra'!$F$8:$F$17)-MIN(ROW('03.Muestra'!$D$8:$D$17))+1,""),ROW()-412)),"")</f>
        <v/>
      </c>
      <c r="D420" s="103" t="str">
        <f t="shared" si="51"/>
        <v/>
      </c>
      <c r="E420" s="66" t="str">
        <f t="shared" si="50"/>
        <v/>
      </c>
      <c r="F420" s="18"/>
      <c r="G420" s="18"/>
      <c r="H420" s="18"/>
      <c r="I420" s="18"/>
      <c r="J420" s="18"/>
      <c r="K420" s="148"/>
      <c r="L420" s="18"/>
      <c r="M420" s="18"/>
      <c r="N420" s="18"/>
      <c r="O420" s="18"/>
      <c r="P420" s="18"/>
      <c r="Q420" s="18"/>
      <c r="R420" s="18"/>
      <c r="S420" s="18"/>
      <c r="T420" s="18"/>
      <c r="U420" s="18"/>
      <c r="V420" s="18"/>
      <c r="W420" s="18"/>
      <c r="X420" s="18"/>
      <c r="Y420" s="18"/>
      <c r="Z420" s="22"/>
      <c r="AA420" s="22"/>
      <c r="AB420" s="22"/>
      <c r="AC420" s="22"/>
      <c r="AD420" s="22"/>
      <c r="AE420" s="22"/>
      <c r="AF420" s="22"/>
      <c r="AG420" s="22"/>
      <c r="AH420" s="22"/>
      <c r="AI420" s="22"/>
      <c r="AJ420" s="22"/>
      <c r="AK420" s="22"/>
      <c r="AL420" s="22"/>
      <c r="AM420" s="22"/>
      <c r="AN420" s="22"/>
      <c r="AO420" s="22"/>
      <c r="AP420" s="22"/>
    </row>
    <row r="421" spans="1:42" ht="12" customHeight="1">
      <c r="A421" s="98" t="str">
        <f t="array" ref="A421">IFERROR(INDEX('03.Muestra'!$B$8:$B$17,SMALL(IF("Página Web"='03.Muestra'!$D$8:$D$17,ROW('03.Muestra'!$B$8:$B$17)-MIN(ROW('03.Muestra'!$D$8:$D$17))+1,""),ROW()-412)),"")</f>
        <v/>
      </c>
      <c r="B421" s="129" t="str">
        <f t="array" ref="B421">IFERROR(INDEX('03.Muestra'!$C$8:$C$17,SMALL(IF("Página Web"='03.Muestra'!$D$8:$D$17,ROW('03.Muestra'!$C$8:$C$17)-MIN(ROW('03.Muestra'!$D$8:$D$17))+1,""),ROW()-412)),"")</f>
        <v/>
      </c>
      <c r="C421" s="129" t="str">
        <f t="array" ref="C421">IFERROR(INDEX('03.Muestra'!$F$8:$F$17,SMALL(IF("Página Web"='03.Muestra'!$D$8:$D$17,ROW('03.Muestra'!$F$8:$F$17)-MIN(ROW('03.Muestra'!$D$8:$D$17))+1,""),ROW()-412)),"")</f>
        <v/>
      </c>
      <c r="D421" s="103" t="str">
        <f t="shared" si="51"/>
        <v/>
      </c>
      <c r="E421" s="66" t="str">
        <f t="shared" si="50"/>
        <v/>
      </c>
      <c r="F421" s="18"/>
      <c r="G421" s="18"/>
      <c r="H421" s="18"/>
      <c r="I421" s="18"/>
      <c r="J421" s="18"/>
      <c r="K421" s="148"/>
      <c r="L421" s="18"/>
      <c r="M421" s="18"/>
      <c r="N421" s="18"/>
      <c r="O421" s="18"/>
      <c r="P421" s="18"/>
      <c r="Q421" s="18"/>
      <c r="R421" s="18"/>
      <c r="S421" s="18"/>
      <c r="T421" s="18"/>
      <c r="U421" s="18"/>
      <c r="V421" s="18"/>
      <c r="W421" s="18"/>
      <c r="X421" s="18"/>
      <c r="Y421" s="18"/>
      <c r="Z421" s="22"/>
      <c r="AA421" s="22"/>
      <c r="AB421" s="22"/>
      <c r="AC421" s="22"/>
      <c r="AD421" s="22"/>
      <c r="AE421" s="22"/>
      <c r="AF421" s="22"/>
      <c r="AG421" s="22"/>
      <c r="AH421" s="22"/>
      <c r="AI421" s="22"/>
      <c r="AJ421" s="22"/>
      <c r="AK421" s="22"/>
      <c r="AL421" s="22"/>
      <c r="AM421" s="22"/>
      <c r="AN421" s="22"/>
      <c r="AO421" s="22"/>
      <c r="AP421" s="22"/>
    </row>
    <row r="422" spans="1:42" ht="12" customHeight="1">
      <c r="A422" s="98" t="str">
        <f t="array" ref="A422">IFERROR(INDEX('03.Muestra'!$B$8:$B$17,SMALL(IF("Página Web"='03.Muestra'!$D$8:$D$17,ROW('03.Muestra'!$B$8:$B$17)-MIN(ROW('03.Muestra'!$D$8:$D$17))+1,""),ROW()-412)),"")</f>
        <v/>
      </c>
      <c r="B422" s="129" t="str">
        <f t="array" ref="B422">IFERROR(INDEX('03.Muestra'!$C$8:$C$17,SMALL(IF("Página Web"='03.Muestra'!$D$8:$D$17,ROW('03.Muestra'!$C$8:$C$17)-MIN(ROW('03.Muestra'!$D$8:$D$17))+1,""),ROW()-412)),"")</f>
        <v/>
      </c>
      <c r="C422" s="129" t="str">
        <f t="array" ref="C422">IFERROR(INDEX('03.Muestra'!$F$8:$F$17,SMALL(IF("Página Web"='03.Muestra'!$D$8:$D$17,ROW('03.Muestra'!$F$8:$F$17)-MIN(ROW('03.Muestra'!$D$8:$D$17))+1,""),ROW()-412)),"")</f>
        <v/>
      </c>
      <c r="D422" s="103" t="str">
        <f t="shared" si="51"/>
        <v/>
      </c>
      <c r="E422" s="66" t="str">
        <f t="shared" si="50"/>
        <v/>
      </c>
      <c r="F422" s="18"/>
      <c r="G422" s="18"/>
      <c r="H422" s="18"/>
      <c r="I422" s="18"/>
      <c r="J422" s="18"/>
      <c r="K422" s="148"/>
      <c r="L422" s="18"/>
      <c r="M422" s="18"/>
      <c r="N422" s="18"/>
      <c r="O422" s="18"/>
      <c r="P422" s="18"/>
      <c r="Q422" s="18"/>
      <c r="R422" s="18"/>
      <c r="S422" s="18"/>
      <c r="T422" s="18"/>
      <c r="U422" s="18"/>
      <c r="V422" s="18"/>
      <c r="W422" s="18"/>
      <c r="X422" s="18"/>
      <c r="Y422" s="18"/>
      <c r="Z422" s="22"/>
      <c r="AA422" s="22"/>
      <c r="AB422" s="22"/>
      <c r="AC422" s="22"/>
      <c r="AD422" s="22"/>
      <c r="AE422" s="22"/>
      <c r="AF422" s="22"/>
      <c r="AG422" s="22"/>
      <c r="AH422" s="22"/>
      <c r="AI422" s="22"/>
      <c r="AJ422" s="22"/>
      <c r="AK422" s="22"/>
      <c r="AL422" s="22"/>
      <c r="AM422" s="22"/>
      <c r="AN422" s="22"/>
      <c r="AO422" s="22"/>
      <c r="AP422" s="22"/>
    </row>
    <row r="423" spans="1:42" ht="12" customHeight="1">
      <c r="A423" s="63"/>
      <c r="B423" s="133"/>
      <c r="C423" s="133"/>
      <c r="D423" s="134"/>
      <c r="E423" s="66"/>
      <c r="F423" s="18"/>
      <c r="G423" s="18"/>
      <c r="H423" s="18"/>
      <c r="I423" s="18"/>
      <c r="J423" s="18"/>
      <c r="K423" s="148"/>
      <c r="L423" s="18"/>
      <c r="M423" s="18"/>
      <c r="N423" s="18"/>
      <c r="O423" s="18"/>
      <c r="P423" s="18"/>
      <c r="Q423" s="18"/>
      <c r="R423" s="18"/>
      <c r="S423" s="18"/>
      <c r="T423" s="18"/>
      <c r="U423" s="18"/>
      <c r="V423" s="18"/>
      <c r="W423" s="18"/>
      <c r="X423" s="18"/>
      <c r="Y423" s="18"/>
      <c r="Z423" s="22"/>
      <c r="AA423" s="22"/>
      <c r="AB423" s="22"/>
      <c r="AC423" s="22"/>
      <c r="AD423" s="22"/>
      <c r="AE423" s="22"/>
      <c r="AF423" s="22"/>
      <c r="AG423" s="22"/>
      <c r="AH423" s="22"/>
      <c r="AI423" s="22"/>
      <c r="AJ423" s="22"/>
      <c r="AK423" s="22"/>
      <c r="AL423" s="22"/>
      <c r="AM423" s="22"/>
      <c r="AN423" s="22"/>
      <c r="AO423" s="22"/>
      <c r="AP423" s="22"/>
    </row>
    <row r="424" spans="1:42" ht="12" customHeight="1">
      <c r="A424" s="22"/>
      <c r="B424" s="18"/>
      <c r="C424" s="18"/>
      <c r="D424" s="127"/>
      <c r="E424" s="66"/>
      <c r="F424" s="18"/>
      <c r="G424" s="18"/>
      <c r="H424" s="18"/>
      <c r="I424" s="18"/>
      <c r="J424" s="18"/>
      <c r="K424" s="148"/>
      <c r="L424" s="18"/>
      <c r="M424" s="18"/>
      <c r="N424" s="18"/>
      <c r="O424" s="18"/>
      <c r="P424" s="18"/>
      <c r="Q424" s="18"/>
      <c r="R424" s="18"/>
      <c r="S424" s="18"/>
      <c r="T424" s="18"/>
      <c r="U424" s="18"/>
      <c r="V424" s="18"/>
      <c r="W424" s="18"/>
      <c r="X424" s="18"/>
      <c r="Y424" s="18"/>
      <c r="Z424" s="22"/>
      <c r="AA424" s="22"/>
      <c r="AB424" s="22"/>
      <c r="AC424" s="22"/>
      <c r="AD424" s="22"/>
      <c r="AE424" s="22"/>
      <c r="AF424" s="22"/>
      <c r="AG424" s="22"/>
      <c r="AH424" s="22"/>
      <c r="AI424" s="22"/>
      <c r="AJ424" s="22"/>
      <c r="AK424" s="22"/>
      <c r="AL424" s="22"/>
      <c r="AM424" s="22"/>
      <c r="AN424" s="22"/>
      <c r="AO424" s="22"/>
      <c r="AP424" s="22"/>
    </row>
    <row r="425" spans="1:42" ht="12.75" customHeight="1">
      <c r="A425" s="111"/>
      <c r="B425" s="112"/>
      <c r="C425" s="111"/>
      <c r="D425" s="135"/>
      <c r="E425" s="113"/>
      <c r="F425" s="18"/>
      <c r="G425" s="18"/>
      <c r="H425" s="18"/>
      <c r="I425" s="18"/>
      <c r="J425" s="18"/>
      <c r="K425" s="148"/>
      <c r="L425" s="18"/>
      <c r="M425" s="18"/>
      <c r="N425" s="18"/>
      <c r="O425" s="18"/>
      <c r="P425" s="18"/>
      <c r="Q425" s="18"/>
      <c r="R425" s="18"/>
      <c r="S425" s="18"/>
      <c r="T425" s="18"/>
      <c r="U425" s="18"/>
      <c r="V425" s="18"/>
      <c r="W425" s="18"/>
      <c r="X425" s="18"/>
      <c r="Y425" s="18"/>
      <c r="Z425" s="22"/>
      <c r="AA425" s="22"/>
      <c r="AB425" s="22"/>
      <c r="AC425" s="22"/>
      <c r="AD425" s="22"/>
      <c r="AE425" s="22"/>
      <c r="AF425" s="22"/>
      <c r="AG425" s="22"/>
      <c r="AH425" s="22"/>
      <c r="AI425" s="22"/>
      <c r="AJ425" s="22"/>
      <c r="AK425" s="22"/>
      <c r="AL425" s="22"/>
      <c r="AM425" s="22"/>
      <c r="AN425" s="22"/>
      <c r="AO425" s="22"/>
      <c r="AP425" s="22"/>
    </row>
    <row r="426" spans="1:42" ht="12" customHeight="1">
      <c r="A426" s="109"/>
      <c r="B426" s="109"/>
      <c r="C426" s="109"/>
      <c r="D426" s="136"/>
      <c r="E426" s="109"/>
      <c r="F426" s="92"/>
      <c r="G426" s="18"/>
      <c r="H426" s="18"/>
      <c r="I426" s="18"/>
      <c r="J426" s="18"/>
      <c r="K426" s="148"/>
      <c r="L426" s="18"/>
      <c r="M426" s="18"/>
      <c r="N426" s="18"/>
      <c r="O426" s="18"/>
      <c r="P426" s="18"/>
      <c r="Q426" s="18"/>
      <c r="R426" s="18"/>
      <c r="S426" s="18"/>
      <c r="T426" s="18"/>
      <c r="U426" s="18"/>
      <c r="V426" s="18"/>
      <c r="W426" s="18"/>
      <c r="X426" s="18"/>
      <c r="Y426" s="18"/>
      <c r="Z426" s="22"/>
      <c r="AA426" s="22"/>
      <c r="AB426" s="22"/>
      <c r="AC426" s="22"/>
      <c r="AD426" s="22"/>
      <c r="AE426" s="22"/>
      <c r="AF426" s="22"/>
      <c r="AG426" s="22"/>
      <c r="AH426" s="22"/>
      <c r="AI426" s="22"/>
      <c r="AJ426" s="22"/>
      <c r="AK426" s="22"/>
      <c r="AL426" s="22"/>
      <c r="AM426" s="22"/>
      <c r="AN426" s="22"/>
      <c r="AO426" s="22"/>
      <c r="AP426" s="22"/>
    </row>
    <row r="427" spans="1:42" ht="12" customHeight="1">
      <c r="A427" s="22"/>
      <c r="B427" s="18"/>
      <c r="C427" s="18"/>
      <c r="D427" s="127"/>
      <c r="E427" s="18"/>
      <c r="F427" s="18"/>
      <c r="G427" s="18"/>
      <c r="H427" s="18"/>
      <c r="I427" s="18"/>
      <c r="J427" s="18"/>
      <c r="K427" s="148"/>
      <c r="L427" s="18"/>
      <c r="M427" s="18"/>
      <c r="N427" s="18"/>
      <c r="O427" s="18"/>
      <c r="P427" s="18"/>
      <c r="Q427" s="18"/>
      <c r="R427" s="18"/>
      <c r="S427" s="18"/>
      <c r="T427" s="18"/>
      <c r="U427" s="18"/>
      <c r="V427" s="18"/>
      <c r="W427" s="18"/>
      <c r="X427" s="18"/>
      <c r="Y427" s="18"/>
      <c r="Z427" s="22"/>
      <c r="AA427" s="22"/>
      <c r="AB427" s="22"/>
      <c r="AC427" s="22"/>
      <c r="AD427" s="22"/>
      <c r="AE427" s="22"/>
      <c r="AF427" s="22"/>
      <c r="AG427" s="22"/>
      <c r="AH427" s="22"/>
      <c r="AI427" s="22"/>
      <c r="AJ427" s="22"/>
      <c r="AK427" s="22"/>
      <c r="AL427" s="22"/>
      <c r="AM427" s="22"/>
      <c r="AN427" s="22"/>
      <c r="AO427" s="22"/>
      <c r="AP427" s="22"/>
    </row>
    <row r="428" spans="1:42" ht="12" customHeight="1">
      <c r="A428" s="22"/>
      <c r="B428" s="153"/>
      <c r="C428" s="18"/>
      <c r="D428" s="127"/>
      <c r="E428" s="100"/>
      <c r="F428" s="18"/>
      <c r="G428" s="18"/>
      <c r="H428" s="18"/>
      <c r="I428" s="18"/>
      <c r="J428" s="18"/>
      <c r="K428" s="148"/>
      <c r="L428" s="18"/>
      <c r="M428" s="18"/>
      <c r="N428" s="18"/>
      <c r="O428" s="18"/>
      <c r="P428" s="18"/>
      <c r="Q428" s="18"/>
      <c r="R428" s="18"/>
      <c r="S428" s="18"/>
      <c r="T428" s="18"/>
      <c r="U428" s="18"/>
      <c r="V428" s="18"/>
      <c r="W428" s="18"/>
      <c r="X428" s="18"/>
      <c r="Y428" s="18"/>
      <c r="Z428" s="22"/>
      <c r="AA428" s="22"/>
      <c r="AB428" s="22"/>
      <c r="AC428" s="22"/>
      <c r="AD428" s="22"/>
      <c r="AE428" s="22"/>
      <c r="AF428" s="22"/>
      <c r="AG428" s="22"/>
      <c r="AH428" s="22"/>
      <c r="AI428" s="22"/>
      <c r="AJ428" s="22"/>
      <c r="AK428" s="22"/>
      <c r="AL428" s="22"/>
      <c r="AM428" s="22"/>
      <c r="AN428" s="22"/>
      <c r="AO428" s="22"/>
      <c r="AP428" s="22"/>
    </row>
    <row r="429" spans="1:42" ht="29.25" customHeight="1">
      <c r="A429" s="94" t="s">
        <v>100</v>
      </c>
      <c r="B429" s="95" t="s">
        <v>86</v>
      </c>
      <c r="C429" s="96" t="s">
        <v>168</v>
      </c>
      <c r="D429" s="128" t="s">
        <v>106</v>
      </c>
      <c r="E429" s="114"/>
      <c r="F429" s="22"/>
      <c r="G429" s="22"/>
      <c r="H429" s="22"/>
      <c r="I429" s="22"/>
      <c r="J429" s="22"/>
      <c r="K429" s="148"/>
      <c r="L429" s="18"/>
      <c r="M429" s="18"/>
      <c r="N429" s="18"/>
      <c r="O429" s="18"/>
      <c r="P429" s="18"/>
      <c r="Q429" s="18"/>
      <c r="R429" s="18"/>
      <c r="S429" s="18"/>
      <c r="T429" s="18"/>
      <c r="U429" s="18"/>
      <c r="V429" s="18"/>
      <c r="W429" s="18"/>
      <c r="X429" s="18"/>
      <c r="Y429" s="18"/>
      <c r="Z429" s="22"/>
      <c r="AA429" s="22"/>
      <c r="AB429" s="22"/>
      <c r="AC429" s="22"/>
      <c r="AD429" s="22"/>
      <c r="AE429" s="22"/>
      <c r="AF429" s="22"/>
      <c r="AG429" s="22"/>
      <c r="AH429" s="22"/>
      <c r="AI429" s="22"/>
      <c r="AJ429" s="22"/>
      <c r="AK429" s="22"/>
      <c r="AL429" s="22"/>
      <c r="AM429" s="22"/>
      <c r="AN429" s="22"/>
      <c r="AO429" s="22"/>
      <c r="AP429" s="22"/>
    </row>
    <row r="430" spans="1:42" ht="12" customHeight="1">
      <c r="A430" s="98">
        <f t="array" ref="A430">IFERROR(INDEX('03.Muestra'!$B$8:$B$17,SMALL(IF("Página Web"='03.Muestra'!$D$8:$D$17,ROW('03.Muestra'!$B$8:$B$17)-MIN(ROW('03.Muestra'!$D$8:$D$17))+1,""),ROW()-429)),"")</f>
        <v>1</v>
      </c>
      <c r="B430" s="129" t="str">
        <f t="array" ref="B430">IFERROR(INDEX('03.Muestra'!$C$8:$C$17,SMALL(IF("Página Web"='03.Muestra'!$D$8:$D$17,ROW('03.Muestra'!$C$8:$C$17)-MIN(ROW('03.Muestra'!$D$8:$D$17))+1,""),ROW()-429)),"")</f>
        <v>Home</v>
      </c>
      <c r="C430" s="130" t="str">
        <f t="array" ref="C430">IFERROR(INDEX('03.Muestra'!$F$8:$F$17,SMALL(IF("Página Web"='03.Muestra'!$D$8:$D$17,ROW('03.Muestra'!$F$8:$F$17)-MIN(ROW('03.Muestra'!$D$8:$D$17))+1,""),ROW()-429)),"")</f>
        <v>https://pigmentoayd.com/</v>
      </c>
      <c r="D430" s="103" t="s">
        <v>87</v>
      </c>
      <c r="E430" s="66" t="str">
        <f t="shared" ref="E430:E439" si="52">IF(D430&lt;&gt;"",IF(AND(B430&lt;&gt;"",C430&lt;&gt;""),"","ERR"),"")</f>
        <v/>
      </c>
      <c r="F430" s="104" t="s">
        <v>89</v>
      </c>
      <c r="G430" s="89" t="s">
        <v>98</v>
      </c>
      <c r="H430" s="84" t="s">
        <v>93</v>
      </c>
      <c r="I430" s="105" t="s">
        <v>91</v>
      </c>
      <c r="J430" s="106" t="s">
        <v>87</v>
      </c>
      <c r="K430" s="131" t="s">
        <v>97</v>
      </c>
      <c r="L430" s="18"/>
      <c r="M430" s="18"/>
      <c r="N430" s="18"/>
      <c r="O430" s="18"/>
      <c r="P430" s="18"/>
      <c r="Q430" s="18"/>
      <c r="R430" s="18"/>
      <c r="S430" s="18"/>
      <c r="T430" s="18"/>
      <c r="U430" s="18"/>
      <c r="V430" s="18"/>
      <c r="W430" s="18"/>
      <c r="X430" s="18"/>
      <c r="Y430" s="18"/>
      <c r="Z430" s="22"/>
      <c r="AA430" s="22"/>
      <c r="AB430" s="22"/>
      <c r="AC430" s="22"/>
      <c r="AD430" s="22"/>
      <c r="AE430" s="22"/>
      <c r="AF430" s="22"/>
      <c r="AG430" s="22"/>
      <c r="AH430" s="22"/>
      <c r="AI430" s="22"/>
      <c r="AJ430" s="22"/>
      <c r="AK430" s="22"/>
      <c r="AL430" s="22"/>
      <c r="AM430" s="22"/>
      <c r="AN430" s="22"/>
      <c r="AO430" s="22"/>
      <c r="AP430" s="22"/>
    </row>
    <row r="431" spans="1:42" ht="12" customHeight="1">
      <c r="A431" s="98">
        <f t="array" ref="A431">IFERROR(INDEX('03.Muestra'!$B$8:$B$17,SMALL(IF("Página Web"='03.Muestra'!$D$8:$D$17,ROW('03.Muestra'!$B$8:$B$17)-MIN(ROW('03.Muestra'!$D$8:$D$17))+1,""),ROW()-429)),"")</f>
        <v>2</v>
      </c>
      <c r="B431" s="129" t="str">
        <f t="array" ref="B431">IFERROR(INDEX('03.Muestra'!$C$8:$C$17,SMALL(IF("Página Web"='03.Muestra'!$D$8:$D$17,ROW('03.Muestra'!$C$8:$C$17)-MIN(ROW('03.Muestra'!$D$8:$D$17))+1,""),ROW()-429)),"")</f>
        <v>Contacto</v>
      </c>
      <c r="C431" s="130" t="str">
        <f t="array" ref="C431">IFERROR(INDEX('03.Muestra'!$F$8:$F$17,SMALL(IF("Página Web"='03.Muestra'!$D$8:$D$17,ROW('03.Muestra'!$F$8:$F$17)-MIN(ROW('03.Muestra'!$D$8:$D$17))+1,""),ROW()-429)),"")</f>
        <v>https://pigmentoayd.com/contacto</v>
      </c>
      <c r="D431" s="103" t="s">
        <v>87</v>
      </c>
      <c r="E431" s="66" t="str">
        <f t="shared" si="52"/>
        <v/>
      </c>
      <c r="F431" s="107">
        <f ca="1">COUNTIF($D430:INDIRECT("$D" &amp;  SUM(ROW()-1,'03.Muestra'!$D$20)-1),F430)</f>
        <v>0</v>
      </c>
      <c r="G431" s="107">
        <f ca="1">COUNTIF($D430:INDIRECT("$D" &amp;  SUM(ROW()-1,'03.Muestra'!$D$20)-1),G430)</f>
        <v>0</v>
      </c>
      <c r="H431" s="107">
        <f ca="1">COUNTIF($D430:INDIRECT("$D" &amp;  SUM(ROW()-1,'03.Muestra'!$D$20)-1),H430)</f>
        <v>0</v>
      </c>
      <c r="I431" s="107">
        <f ca="1">COUNTIF($D430:INDIRECT("$D" &amp;  SUM(ROW()-1,'03.Muestra'!$D$20)-1),I430)</f>
        <v>0</v>
      </c>
      <c r="J431" s="107">
        <f ca="1">COUNTIF($D430:INDIRECT("$D" &amp;  SUM(ROW()-1,'03.Muestra'!$D$20)-1),J430)</f>
        <v>3</v>
      </c>
      <c r="K431" s="132">
        <f ca="1">IF(COUNTIF('03.Muestra'!$D$8:$D$17,"Página Web")=0,0,COUNTBLANK($D430:INDIRECT("$D" &amp;  SUM(ROW()-1,COUNTIF('03.Muestra'!$D$8:$D$17,"Página Web"))-1)))</f>
        <v>0</v>
      </c>
      <c r="L431" s="18"/>
      <c r="M431" s="18"/>
      <c r="N431" s="18"/>
      <c r="O431" s="18"/>
      <c r="P431" s="18"/>
      <c r="Q431" s="18"/>
      <c r="R431" s="18"/>
      <c r="S431" s="18"/>
      <c r="T431" s="18"/>
      <c r="U431" s="18"/>
      <c r="V431" s="18"/>
      <c r="W431" s="18"/>
      <c r="X431" s="18"/>
      <c r="Y431" s="18"/>
      <c r="Z431" s="22"/>
      <c r="AA431" s="22"/>
      <c r="AB431" s="22"/>
      <c r="AC431" s="22"/>
      <c r="AD431" s="22"/>
      <c r="AE431" s="22"/>
      <c r="AF431" s="22"/>
      <c r="AG431" s="22"/>
      <c r="AH431" s="22"/>
      <c r="AI431" s="22"/>
      <c r="AJ431" s="22"/>
      <c r="AK431" s="22"/>
      <c r="AL431" s="22"/>
      <c r="AM431" s="22"/>
      <c r="AN431" s="22"/>
      <c r="AO431" s="22"/>
      <c r="AP431" s="22"/>
    </row>
    <row r="432" spans="1:42" ht="12" customHeight="1">
      <c r="A432" s="98">
        <f t="array" ref="A432">IFERROR(INDEX('03.Muestra'!$B$8:$B$17,SMALL(IF("Página Web"='03.Muestra'!$D$8:$D$17,ROW('03.Muestra'!$B$8:$B$17)-MIN(ROW('03.Muestra'!$D$8:$D$17))+1,""),ROW()-429)),"")</f>
        <v>3</v>
      </c>
      <c r="B432" s="129" t="str">
        <f t="array" ref="B432">IFERROR(INDEX('03.Muestra'!$C$8:$C$17,SMALL(IF("Página Web"='03.Muestra'!$D$8:$D$17,ROW('03.Muestra'!$C$8:$C$17)-MIN(ROW('03.Muestra'!$D$8:$D$17))+1,""),ROW()-429)),"")</f>
        <v>Servicios</v>
      </c>
      <c r="C432" s="130" t="str">
        <f t="array" ref="C432">IFERROR(INDEX('03.Muestra'!$F$8:$F$17,SMALL(IF("Página Web"='03.Muestra'!$D$8:$D$17,ROW('03.Muestra'!$F$8:$F$17)-MIN(ROW('03.Muestra'!$D$8:$D$17))+1,""),ROW()-429)),"")</f>
        <v>https://pigmentoayd.com/servicios</v>
      </c>
      <c r="D432" s="103" t="s">
        <v>87</v>
      </c>
      <c r="E432" s="66" t="str">
        <f t="shared" si="52"/>
        <v/>
      </c>
      <c r="F432" s="22"/>
      <c r="G432" s="18"/>
      <c r="H432" s="18"/>
      <c r="I432" s="18"/>
      <c r="J432" s="18"/>
      <c r="K432" s="148"/>
      <c r="L432" s="18"/>
      <c r="M432" s="18"/>
      <c r="N432" s="18"/>
      <c r="O432" s="18"/>
      <c r="P432" s="18"/>
      <c r="Q432" s="18"/>
      <c r="R432" s="18"/>
      <c r="S432" s="18"/>
      <c r="T432" s="18"/>
      <c r="U432" s="18"/>
      <c r="V432" s="18"/>
      <c r="W432" s="18"/>
      <c r="X432" s="18"/>
      <c r="Y432" s="18"/>
      <c r="Z432" s="22"/>
      <c r="AA432" s="22"/>
      <c r="AB432" s="22"/>
      <c r="AC432" s="22"/>
      <c r="AD432" s="22"/>
      <c r="AE432" s="22"/>
      <c r="AF432" s="22"/>
      <c r="AG432" s="22"/>
      <c r="AH432" s="22"/>
      <c r="AI432" s="22"/>
      <c r="AJ432" s="22"/>
      <c r="AK432" s="22"/>
      <c r="AL432" s="22"/>
      <c r="AM432" s="22"/>
      <c r="AN432" s="22"/>
      <c r="AO432" s="22"/>
      <c r="AP432" s="22"/>
    </row>
    <row r="433" spans="1:42" ht="12" customHeight="1">
      <c r="A433" s="98" t="str">
        <f t="array" ref="A433">IFERROR(INDEX('03.Muestra'!$B$8:$B$17,SMALL(IF("Página Web"='03.Muestra'!$D$8:$D$17,ROW('03.Muestra'!$B$8:$B$17)-MIN(ROW('03.Muestra'!$D$8:$D$17))+1,""),ROW()-429)),"")</f>
        <v/>
      </c>
      <c r="B433" s="129" t="str">
        <f t="array" ref="B433">IFERROR(INDEX('03.Muestra'!$C$8:$C$17,SMALL(IF("Página Web"='03.Muestra'!$D$8:$D$17,ROW('03.Muestra'!$C$8:$C$17)-MIN(ROW('03.Muestra'!$D$8:$D$17))+1,""),ROW()-429)),"")</f>
        <v/>
      </c>
      <c r="C433" s="129" t="str">
        <f t="array" ref="C433">IFERROR(INDEX('03.Muestra'!$F$8:$F$17,SMALL(IF("Página Web"='03.Muestra'!$D$8:$D$17,ROW('03.Muestra'!$F$8:$F$17)-MIN(ROW('03.Muestra'!$D$8:$D$17))+1,""),ROW()-429)),"")</f>
        <v/>
      </c>
      <c r="D433" s="103" t="str">
        <f t="shared" ref="D433:D439" si="53">IF(C433="","",$D$18)</f>
        <v/>
      </c>
      <c r="E433" s="66" t="str">
        <f t="shared" si="52"/>
        <v/>
      </c>
      <c r="F433" s="22"/>
      <c r="G433" s="18"/>
      <c r="H433" s="18"/>
      <c r="I433" s="18"/>
      <c r="J433" s="18"/>
      <c r="K433" s="148"/>
      <c r="L433" s="18"/>
      <c r="M433" s="18"/>
      <c r="N433" s="18"/>
      <c r="O433" s="18"/>
      <c r="P433" s="18"/>
      <c r="Q433" s="18"/>
      <c r="R433" s="18"/>
      <c r="S433" s="18"/>
      <c r="T433" s="18"/>
      <c r="U433" s="18"/>
      <c r="V433" s="18"/>
      <c r="W433" s="18"/>
      <c r="X433" s="18"/>
      <c r="Y433" s="18"/>
      <c r="Z433" s="22"/>
      <c r="AA433" s="22"/>
      <c r="AB433" s="22"/>
      <c r="AC433" s="22"/>
      <c r="AD433" s="22"/>
      <c r="AE433" s="22"/>
      <c r="AF433" s="22"/>
      <c r="AG433" s="22"/>
      <c r="AH433" s="22"/>
      <c r="AI433" s="22"/>
      <c r="AJ433" s="22"/>
      <c r="AK433" s="22"/>
      <c r="AL433" s="22"/>
      <c r="AM433" s="22"/>
      <c r="AN433" s="22"/>
      <c r="AO433" s="22"/>
      <c r="AP433" s="22"/>
    </row>
    <row r="434" spans="1:42" ht="12" customHeight="1">
      <c r="A434" s="98" t="str">
        <f t="array" ref="A434">IFERROR(INDEX('03.Muestra'!$B$8:$B$17,SMALL(IF("Página Web"='03.Muestra'!$D$8:$D$17,ROW('03.Muestra'!$B$8:$B$17)-MIN(ROW('03.Muestra'!$D$8:$D$17))+1,""),ROW()-429)),"")</f>
        <v/>
      </c>
      <c r="B434" s="129" t="str">
        <f t="array" ref="B434">IFERROR(INDEX('03.Muestra'!$C$8:$C$17,SMALL(IF("Página Web"='03.Muestra'!$D$8:$D$17,ROW('03.Muestra'!$C$8:$C$17)-MIN(ROW('03.Muestra'!$D$8:$D$17))+1,""),ROW()-429)),"")</f>
        <v/>
      </c>
      <c r="C434" s="129" t="str">
        <f t="array" ref="C434">IFERROR(INDEX('03.Muestra'!$F$8:$F$17,SMALL(IF("Página Web"='03.Muestra'!$D$8:$D$17,ROW('03.Muestra'!$F$8:$F$17)-MIN(ROW('03.Muestra'!$D$8:$D$17))+1,""),ROW()-429)),"")</f>
        <v/>
      </c>
      <c r="D434" s="103" t="str">
        <f t="shared" si="53"/>
        <v/>
      </c>
      <c r="E434" s="66" t="str">
        <f t="shared" si="52"/>
        <v/>
      </c>
      <c r="F434" s="22"/>
      <c r="G434" s="18"/>
      <c r="H434" s="18"/>
      <c r="I434" s="18"/>
      <c r="J434" s="18"/>
      <c r="K434" s="148"/>
      <c r="L434" s="18"/>
      <c r="M434" s="18"/>
      <c r="N434" s="18"/>
      <c r="O434" s="18"/>
      <c r="P434" s="18"/>
      <c r="Q434" s="18"/>
      <c r="R434" s="18"/>
      <c r="S434" s="18"/>
      <c r="T434" s="18"/>
      <c r="U434" s="18"/>
      <c r="V434" s="18"/>
      <c r="W434" s="18"/>
      <c r="X434" s="18"/>
      <c r="Y434" s="18"/>
      <c r="Z434" s="22"/>
      <c r="AA434" s="22"/>
      <c r="AB434" s="22"/>
      <c r="AC434" s="22"/>
      <c r="AD434" s="22"/>
      <c r="AE434" s="22"/>
      <c r="AF434" s="22"/>
      <c r="AG434" s="22"/>
      <c r="AH434" s="22"/>
      <c r="AI434" s="22"/>
      <c r="AJ434" s="22"/>
      <c r="AK434" s="22"/>
      <c r="AL434" s="22"/>
      <c r="AM434" s="22"/>
      <c r="AN434" s="22"/>
      <c r="AO434" s="22"/>
      <c r="AP434" s="22"/>
    </row>
    <row r="435" spans="1:42" ht="12" customHeight="1">
      <c r="A435" s="98" t="str">
        <f t="array" ref="A435">IFERROR(INDEX('03.Muestra'!$B$8:$B$17,SMALL(IF("Página Web"='03.Muestra'!$D$8:$D$17,ROW('03.Muestra'!$B$8:$B$17)-MIN(ROW('03.Muestra'!$D$8:$D$17))+1,""),ROW()-429)),"")</f>
        <v/>
      </c>
      <c r="B435" s="129" t="str">
        <f t="array" ref="B435">IFERROR(INDEX('03.Muestra'!$C$8:$C$17,SMALL(IF("Página Web"='03.Muestra'!$D$8:$D$17,ROW('03.Muestra'!$C$8:$C$17)-MIN(ROW('03.Muestra'!$D$8:$D$17))+1,""),ROW()-429)),"")</f>
        <v/>
      </c>
      <c r="C435" s="129" t="str">
        <f t="array" ref="C435">IFERROR(INDEX('03.Muestra'!$F$8:$F$17,SMALL(IF("Página Web"='03.Muestra'!$D$8:$D$17,ROW('03.Muestra'!$F$8:$F$17)-MIN(ROW('03.Muestra'!$D$8:$D$17))+1,""),ROW()-429)),"")</f>
        <v/>
      </c>
      <c r="D435" s="103" t="str">
        <f t="shared" si="53"/>
        <v/>
      </c>
      <c r="E435" s="66" t="str">
        <f t="shared" si="52"/>
        <v/>
      </c>
      <c r="F435" s="22"/>
      <c r="G435" s="18"/>
      <c r="H435" s="18"/>
      <c r="I435" s="18"/>
      <c r="J435" s="18"/>
      <c r="K435" s="148"/>
      <c r="L435" s="18"/>
      <c r="M435" s="18"/>
      <c r="N435" s="18"/>
      <c r="O435" s="18"/>
      <c r="P435" s="18"/>
      <c r="Q435" s="18"/>
      <c r="R435" s="18"/>
      <c r="S435" s="18"/>
      <c r="T435" s="18"/>
      <c r="U435" s="18"/>
      <c r="V435" s="18"/>
      <c r="W435" s="18"/>
      <c r="X435" s="18"/>
      <c r="Y435" s="18"/>
      <c r="Z435" s="22"/>
      <c r="AA435" s="22"/>
      <c r="AB435" s="22"/>
      <c r="AC435" s="22"/>
      <c r="AD435" s="22"/>
      <c r="AE435" s="22"/>
      <c r="AF435" s="22"/>
      <c r="AG435" s="22"/>
      <c r="AH435" s="22"/>
      <c r="AI435" s="22"/>
      <c r="AJ435" s="22"/>
      <c r="AK435" s="22"/>
      <c r="AL435" s="22"/>
      <c r="AM435" s="22"/>
      <c r="AN435" s="22"/>
      <c r="AO435" s="22"/>
      <c r="AP435" s="22"/>
    </row>
    <row r="436" spans="1:42" ht="12" customHeight="1">
      <c r="A436" s="98" t="str">
        <f t="array" ref="A436">IFERROR(INDEX('03.Muestra'!$B$8:$B$17,SMALL(IF("Página Web"='03.Muestra'!$D$8:$D$17,ROW('03.Muestra'!$B$8:$B$17)-MIN(ROW('03.Muestra'!$D$8:$D$17))+1,""),ROW()-429)),"")</f>
        <v/>
      </c>
      <c r="B436" s="129" t="str">
        <f t="array" ref="B436">IFERROR(INDEX('03.Muestra'!$C$8:$C$17,SMALL(IF("Página Web"='03.Muestra'!$D$8:$D$17,ROW('03.Muestra'!$C$8:$C$17)-MIN(ROW('03.Muestra'!$D$8:$D$17))+1,""),ROW()-429)),"")</f>
        <v/>
      </c>
      <c r="C436" s="129" t="str">
        <f t="array" ref="C436">IFERROR(INDEX('03.Muestra'!$F$8:$F$17,SMALL(IF("Página Web"='03.Muestra'!$D$8:$D$17,ROW('03.Muestra'!$F$8:$F$17)-MIN(ROW('03.Muestra'!$D$8:$D$17))+1,""),ROW()-429)),"")</f>
        <v/>
      </c>
      <c r="D436" s="103" t="str">
        <f t="shared" si="53"/>
        <v/>
      </c>
      <c r="E436" s="66" t="str">
        <f t="shared" si="52"/>
        <v/>
      </c>
      <c r="F436" s="18"/>
      <c r="G436" s="18"/>
      <c r="H436" s="18"/>
      <c r="I436" s="18"/>
      <c r="J436" s="18"/>
      <c r="K436" s="148"/>
      <c r="L436" s="18"/>
      <c r="M436" s="18"/>
      <c r="N436" s="18"/>
      <c r="O436" s="18"/>
      <c r="P436" s="18"/>
      <c r="Q436" s="18"/>
      <c r="R436" s="18"/>
      <c r="S436" s="18"/>
      <c r="T436" s="18"/>
      <c r="U436" s="18"/>
      <c r="V436" s="18"/>
      <c r="W436" s="18"/>
      <c r="X436" s="18"/>
      <c r="Y436" s="18"/>
      <c r="Z436" s="22"/>
      <c r="AA436" s="22"/>
      <c r="AB436" s="22"/>
      <c r="AC436" s="22"/>
      <c r="AD436" s="22"/>
      <c r="AE436" s="22"/>
      <c r="AF436" s="22"/>
      <c r="AG436" s="22"/>
      <c r="AH436" s="22"/>
      <c r="AI436" s="22"/>
      <c r="AJ436" s="22"/>
      <c r="AK436" s="22"/>
      <c r="AL436" s="22"/>
      <c r="AM436" s="22"/>
      <c r="AN436" s="22"/>
      <c r="AO436" s="22"/>
      <c r="AP436" s="22"/>
    </row>
    <row r="437" spans="1:42" ht="12" customHeight="1">
      <c r="A437" s="98" t="str">
        <f t="array" ref="A437">IFERROR(INDEX('03.Muestra'!$B$8:$B$17,SMALL(IF("Página Web"='03.Muestra'!$D$8:$D$17,ROW('03.Muestra'!$B$8:$B$17)-MIN(ROW('03.Muestra'!$D$8:$D$17))+1,""),ROW()-429)),"")</f>
        <v/>
      </c>
      <c r="B437" s="129" t="str">
        <f t="array" ref="B437">IFERROR(INDEX('03.Muestra'!$C$8:$C$17,SMALL(IF("Página Web"='03.Muestra'!$D$8:$D$17,ROW('03.Muestra'!$C$8:$C$17)-MIN(ROW('03.Muestra'!$D$8:$D$17))+1,""),ROW()-429)),"")</f>
        <v/>
      </c>
      <c r="C437" s="129" t="str">
        <f t="array" ref="C437">IFERROR(INDEX('03.Muestra'!$F$8:$F$17,SMALL(IF("Página Web"='03.Muestra'!$D$8:$D$17,ROW('03.Muestra'!$F$8:$F$17)-MIN(ROW('03.Muestra'!$D$8:$D$17))+1,""),ROW()-429)),"")</f>
        <v/>
      </c>
      <c r="D437" s="103" t="str">
        <f t="shared" si="53"/>
        <v/>
      </c>
      <c r="E437" s="66" t="str">
        <f t="shared" si="52"/>
        <v/>
      </c>
      <c r="F437" s="18"/>
      <c r="G437" s="18"/>
      <c r="H437" s="18"/>
      <c r="I437" s="18"/>
      <c r="J437" s="18"/>
      <c r="K437" s="148"/>
      <c r="L437" s="18"/>
      <c r="M437" s="18"/>
      <c r="N437" s="18"/>
      <c r="O437" s="18"/>
      <c r="P437" s="18"/>
      <c r="Q437" s="18"/>
      <c r="R437" s="18"/>
      <c r="S437" s="18"/>
      <c r="T437" s="18"/>
      <c r="U437" s="18"/>
      <c r="V437" s="18"/>
      <c r="W437" s="18"/>
      <c r="X437" s="18"/>
      <c r="Y437" s="18"/>
      <c r="Z437" s="22"/>
      <c r="AA437" s="22"/>
      <c r="AB437" s="22"/>
      <c r="AC437" s="22"/>
      <c r="AD437" s="22"/>
      <c r="AE437" s="22"/>
      <c r="AF437" s="22"/>
      <c r="AG437" s="22"/>
      <c r="AH437" s="22"/>
      <c r="AI437" s="22"/>
      <c r="AJ437" s="22"/>
      <c r="AK437" s="22"/>
      <c r="AL437" s="22"/>
      <c r="AM437" s="22"/>
      <c r="AN437" s="22"/>
      <c r="AO437" s="22"/>
      <c r="AP437" s="22"/>
    </row>
    <row r="438" spans="1:42" ht="12" customHeight="1">
      <c r="A438" s="98" t="str">
        <f t="array" ref="A438">IFERROR(INDEX('03.Muestra'!$B$8:$B$17,SMALL(IF("Página Web"='03.Muestra'!$D$8:$D$17,ROW('03.Muestra'!$B$8:$B$17)-MIN(ROW('03.Muestra'!$D$8:$D$17))+1,""),ROW()-429)),"")</f>
        <v/>
      </c>
      <c r="B438" s="129" t="str">
        <f t="array" ref="B438">IFERROR(INDEX('03.Muestra'!$C$8:$C$17,SMALL(IF("Página Web"='03.Muestra'!$D$8:$D$17,ROW('03.Muestra'!$C$8:$C$17)-MIN(ROW('03.Muestra'!$D$8:$D$17))+1,""),ROW()-429)),"")</f>
        <v/>
      </c>
      <c r="C438" s="129" t="str">
        <f t="array" ref="C438">IFERROR(INDEX('03.Muestra'!$F$8:$F$17,SMALL(IF("Página Web"='03.Muestra'!$D$8:$D$17,ROW('03.Muestra'!$F$8:$F$17)-MIN(ROW('03.Muestra'!$D$8:$D$17))+1,""),ROW()-429)),"")</f>
        <v/>
      </c>
      <c r="D438" s="103" t="str">
        <f t="shared" si="53"/>
        <v/>
      </c>
      <c r="E438" s="66" t="str">
        <f t="shared" si="52"/>
        <v/>
      </c>
      <c r="F438" s="18"/>
      <c r="G438" s="18"/>
      <c r="H438" s="18"/>
      <c r="I438" s="18"/>
      <c r="J438" s="18"/>
      <c r="K438" s="148"/>
      <c r="L438" s="18"/>
      <c r="M438" s="18"/>
      <c r="N438" s="18"/>
      <c r="O438" s="18"/>
      <c r="P438" s="18"/>
      <c r="Q438" s="18"/>
      <c r="R438" s="18"/>
      <c r="S438" s="18"/>
      <c r="T438" s="18"/>
      <c r="U438" s="18"/>
      <c r="V438" s="18"/>
      <c r="W438" s="18"/>
      <c r="X438" s="18"/>
      <c r="Y438" s="18"/>
      <c r="Z438" s="22"/>
      <c r="AA438" s="22"/>
      <c r="AB438" s="22"/>
      <c r="AC438" s="22"/>
      <c r="AD438" s="22"/>
      <c r="AE438" s="22"/>
      <c r="AF438" s="22"/>
      <c r="AG438" s="22"/>
      <c r="AH438" s="22"/>
      <c r="AI438" s="22"/>
      <c r="AJ438" s="22"/>
      <c r="AK438" s="22"/>
      <c r="AL438" s="22"/>
      <c r="AM438" s="22"/>
      <c r="AN438" s="22"/>
      <c r="AO438" s="22"/>
      <c r="AP438" s="22"/>
    </row>
    <row r="439" spans="1:42" ht="12" customHeight="1">
      <c r="A439" s="98" t="str">
        <f t="array" ref="A439">IFERROR(INDEX('03.Muestra'!$B$8:$B$17,SMALL(IF("Página Web"='03.Muestra'!$D$8:$D$17,ROW('03.Muestra'!$B$8:$B$17)-MIN(ROW('03.Muestra'!$D$8:$D$17))+1,""),ROW()-429)),"")</f>
        <v/>
      </c>
      <c r="B439" s="129" t="str">
        <f t="array" ref="B439">IFERROR(INDEX('03.Muestra'!$C$8:$C$17,SMALL(IF("Página Web"='03.Muestra'!$D$8:$D$17,ROW('03.Muestra'!$C$8:$C$17)-MIN(ROW('03.Muestra'!$D$8:$D$17))+1,""),ROW()-429)),"")</f>
        <v/>
      </c>
      <c r="C439" s="129" t="str">
        <f t="array" ref="C439">IFERROR(INDEX('03.Muestra'!$F$8:$F$17,SMALL(IF("Página Web"='03.Muestra'!$D$8:$D$17,ROW('03.Muestra'!$F$8:$F$17)-MIN(ROW('03.Muestra'!$D$8:$D$17))+1,""),ROW()-429)),"")</f>
        <v/>
      </c>
      <c r="D439" s="103" t="str">
        <f t="shared" si="53"/>
        <v/>
      </c>
      <c r="E439" s="66" t="str">
        <f t="shared" si="52"/>
        <v/>
      </c>
      <c r="F439" s="18"/>
      <c r="G439" s="18"/>
      <c r="H439" s="18"/>
      <c r="I439" s="18"/>
      <c r="J439" s="18"/>
      <c r="K439" s="148"/>
      <c r="L439" s="18"/>
      <c r="M439" s="18"/>
      <c r="N439" s="18"/>
      <c r="O439" s="18"/>
      <c r="P439" s="18"/>
      <c r="Q439" s="18"/>
      <c r="R439" s="18"/>
      <c r="S439" s="18"/>
      <c r="T439" s="18"/>
      <c r="U439" s="18"/>
      <c r="V439" s="18"/>
      <c r="W439" s="18"/>
      <c r="X439" s="18"/>
      <c r="Y439" s="18"/>
      <c r="Z439" s="22"/>
      <c r="AA439" s="22"/>
      <c r="AB439" s="22"/>
      <c r="AC439" s="22"/>
      <c r="AD439" s="22"/>
      <c r="AE439" s="22"/>
      <c r="AF439" s="22"/>
      <c r="AG439" s="22"/>
      <c r="AH439" s="22"/>
      <c r="AI439" s="22"/>
      <c r="AJ439" s="22"/>
      <c r="AK439" s="22"/>
      <c r="AL439" s="22"/>
      <c r="AM439" s="22"/>
      <c r="AN439" s="22"/>
      <c r="AO439" s="22"/>
      <c r="AP439" s="22"/>
    </row>
    <row r="440" spans="1:42" ht="12" customHeight="1">
      <c r="A440" s="63"/>
      <c r="B440" s="133"/>
      <c r="C440" s="133"/>
      <c r="D440" s="134"/>
      <c r="E440" s="66"/>
      <c r="F440" s="18"/>
      <c r="G440" s="18"/>
      <c r="H440" s="18"/>
      <c r="I440" s="18"/>
      <c r="J440" s="18"/>
      <c r="K440" s="148"/>
      <c r="L440" s="18"/>
      <c r="M440" s="18"/>
      <c r="N440" s="18"/>
      <c r="O440" s="18"/>
      <c r="P440" s="18"/>
      <c r="Q440" s="18"/>
      <c r="R440" s="18"/>
      <c r="S440" s="18"/>
      <c r="T440" s="18"/>
      <c r="U440" s="18"/>
      <c r="V440" s="18"/>
      <c r="W440" s="18"/>
      <c r="X440" s="18"/>
      <c r="Y440" s="18"/>
      <c r="Z440" s="22"/>
      <c r="AA440" s="22"/>
      <c r="AB440" s="22"/>
      <c r="AC440" s="22"/>
      <c r="AD440" s="22"/>
      <c r="AE440" s="22"/>
      <c r="AF440" s="22"/>
      <c r="AG440" s="22"/>
      <c r="AH440" s="22"/>
      <c r="AI440" s="22"/>
      <c r="AJ440" s="22"/>
      <c r="AK440" s="22"/>
      <c r="AL440" s="22"/>
      <c r="AM440" s="22"/>
      <c r="AN440" s="22"/>
      <c r="AO440" s="22"/>
      <c r="AP440" s="22"/>
    </row>
    <row r="441" spans="1:42" ht="12" customHeight="1">
      <c r="A441" s="22"/>
      <c r="B441" s="18"/>
      <c r="C441" s="18"/>
      <c r="D441" s="127"/>
      <c r="E441" s="66"/>
      <c r="F441" s="18"/>
      <c r="G441" s="18"/>
      <c r="H441" s="18"/>
      <c r="I441" s="18"/>
      <c r="J441" s="18"/>
      <c r="K441" s="148"/>
      <c r="L441" s="18"/>
      <c r="M441" s="18"/>
      <c r="N441" s="18"/>
      <c r="O441" s="18"/>
      <c r="P441" s="18"/>
      <c r="Q441" s="18"/>
      <c r="R441" s="18"/>
      <c r="S441" s="18"/>
      <c r="T441" s="18"/>
      <c r="U441" s="18"/>
      <c r="V441" s="18"/>
      <c r="W441" s="18"/>
      <c r="X441" s="18"/>
      <c r="Y441" s="18"/>
      <c r="Z441" s="22"/>
      <c r="AA441" s="22"/>
      <c r="AB441" s="22"/>
      <c r="AC441" s="22"/>
      <c r="AD441" s="22"/>
      <c r="AE441" s="22"/>
      <c r="AF441" s="22"/>
      <c r="AG441" s="22"/>
      <c r="AH441" s="22"/>
      <c r="AI441" s="22"/>
      <c r="AJ441" s="22"/>
      <c r="AK441" s="22"/>
      <c r="AL441" s="22"/>
      <c r="AM441" s="22"/>
      <c r="AN441" s="22"/>
      <c r="AO441" s="22"/>
      <c r="AP441" s="22"/>
    </row>
    <row r="442" spans="1:42" ht="12.75" customHeight="1">
      <c r="A442" s="111"/>
      <c r="B442" s="112"/>
      <c r="C442" s="111"/>
      <c r="D442" s="135"/>
      <c r="E442" s="113"/>
      <c r="F442" s="18"/>
      <c r="G442" s="18"/>
      <c r="H442" s="18"/>
      <c r="I442" s="18"/>
      <c r="J442" s="18"/>
      <c r="K442" s="148"/>
      <c r="L442" s="18"/>
      <c r="M442" s="18"/>
      <c r="N442" s="18"/>
      <c r="O442" s="18"/>
      <c r="P442" s="18"/>
      <c r="Q442" s="18"/>
      <c r="R442" s="18"/>
      <c r="S442" s="18"/>
      <c r="T442" s="18"/>
      <c r="U442" s="18"/>
      <c r="V442" s="18"/>
      <c r="W442" s="18"/>
      <c r="X442" s="18"/>
      <c r="Y442" s="18"/>
      <c r="Z442" s="22"/>
      <c r="AA442" s="22"/>
      <c r="AB442" s="22"/>
      <c r="AC442" s="22"/>
      <c r="AD442" s="22"/>
      <c r="AE442" s="22"/>
      <c r="AF442" s="22"/>
      <c r="AG442" s="22"/>
      <c r="AH442" s="22"/>
      <c r="AI442" s="22"/>
      <c r="AJ442" s="22"/>
      <c r="AK442" s="22"/>
      <c r="AL442" s="22"/>
      <c r="AM442" s="22"/>
      <c r="AN442" s="22"/>
      <c r="AO442" s="22"/>
      <c r="AP442" s="22"/>
    </row>
    <row r="443" spans="1:42" ht="12" customHeight="1">
      <c r="A443" s="109"/>
      <c r="B443" s="109"/>
      <c r="C443" s="109"/>
      <c r="D443" s="136"/>
      <c r="E443" s="109"/>
      <c r="F443" s="92"/>
      <c r="G443" s="18"/>
      <c r="H443" s="18"/>
      <c r="I443" s="18"/>
      <c r="J443" s="18"/>
      <c r="K443" s="148"/>
      <c r="L443" s="18"/>
      <c r="M443" s="18"/>
      <c r="N443" s="18"/>
      <c r="O443" s="18"/>
      <c r="P443" s="18"/>
      <c r="Q443" s="18"/>
      <c r="R443" s="18"/>
      <c r="S443" s="18"/>
      <c r="T443" s="18"/>
      <c r="U443" s="18"/>
      <c r="V443" s="18"/>
      <c r="W443" s="18"/>
      <c r="X443" s="18"/>
      <c r="Y443" s="18"/>
      <c r="Z443" s="22"/>
      <c r="AA443" s="22"/>
      <c r="AB443" s="22"/>
      <c r="AC443" s="22"/>
      <c r="AD443" s="22"/>
      <c r="AE443" s="22"/>
      <c r="AF443" s="22"/>
      <c r="AG443" s="22"/>
      <c r="AH443" s="22"/>
      <c r="AI443" s="22"/>
      <c r="AJ443" s="22"/>
      <c r="AK443" s="22"/>
      <c r="AL443" s="22"/>
      <c r="AM443" s="22"/>
      <c r="AN443" s="22"/>
      <c r="AO443" s="22"/>
      <c r="AP443" s="22"/>
    </row>
    <row r="444" spans="1:42" ht="12" customHeight="1">
      <c r="A444" s="22"/>
      <c r="B444" s="18"/>
      <c r="C444" s="18"/>
      <c r="D444" s="127"/>
      <c r="E444" s="18"/>
      <c r="F444" s="18"/>
      <c r="G444" s="18"/>
      <c r="H444" s="18"/>
      <c r="I444" s="18"/>
      <c r="J444" s="18"/>
      <c r="K444" s="148"/>
      <c r="L444" s="18"/>
      <c r="M444" s="18"/>
      <c r="N444" s="18"/>
      <c r="O444" s="18"/>
      <c r="P444" s="18"/>
      <c r="Q444" s="18"/>
      <c r="R444" s="18"/>
      <c r="S444" s="18"/>
      <c r="T444" s="18"/>
      <c r="U444" s="18"/>
      <c r="V444" s="18"/>
      <c r="W444" s="18"/>
      <c r="X444" s="18"/>
      <c r="Y444" s="18"/>
      <c r="Z444" s="22"/>
      <c r="AA444" s="22"/>
      <c r="AB444" s="22"/>
      <c r="AC444" s="22"/>
      <c r="AD444" s="22"/>
      <c r="AE444" s="22"/>
      <c r="AF444" s="22"/>
      <c r="AG444" s="22"/>
      <c r="AH444" s="22"/>
      <c r="AI444" s="22"/>
      <c r="AJ444" s="22"/>
      <c r="AK444" s="22"/>
      <c r="AL444" s="22"/>
      <c r="AM444" s="22"/>
      <c r="AN444" s="22"/>
      <c r="AO444" s="22"/>
      <c r="AP444" s="22"/>
    </row>
    <row r="445" spans="1:42" ht="12" customHeight="1">
      <c r="A445" s="22"/>
      <c r="B445" s="153"/>
      <c r="C445" s="18"/>
      <c r="D445" s="127"/>
      <c r="E445" s="100"/>
      <c r="F445" s="18"/>
      <c r="G445" s="18"/>
      <c r="H445" s="18"/>
      <c r="I445" s="18"/>
      <c r="J445" s="18"/>
      <c r="K445" s="148"/>
      <c r="L445" s="18"/>
      <c r="M445" s="18"/>
      <c r="N445" s="18"/>
      <c r="O445" s="18"/>
      <c r="P445" s="18"/>
      <c r="Q445" s="18"/>
      <c r="R445" s="18"/>
      <c r="S445" s="18"/>
      <c r="T445" s="18"/>
      <c r="U445" s="18"/>
      <c r="V445" s="18"/>
      <c r="W445" s="18"/>
      <c r="X445" s="18"/>
      <c r="Y445" s="18"/>
      <c r="Z445" s="22"/>
      <c r="AA445" s="22"/>
      <c r="AB445" s="22"/>
      <c r="AC445" s="22"/>
      <c r="AD445" s="22"/>
      <c r="AE445" s="22"/>
      <c r="AF445" s="22"/>
      <c r="AG445" s="22"/>
      <c r="AH445" s="22"/>
      <c r="AI445" s="22"/>
      <c r="AJ445" s="22"/>
      <c r="AK445" s="22"/>
      <c r="AL445" s="22"/>
      <c r="AM445" s="22"/>
      <c r="AN445" s="22"/>
      <c r="AO445" s="22"/>
      <c r="AP445" s="22"/>
    </row>
    <row r="446" spans="1:42" ht="29.25" customHeight="1">
      <c r="A446" s="94" t="s">
        <v>100</v>
      </c>
      <c r="B446" s="95" t="s">
        <v>86</v>
      </c>
      <c r="C446" s="96" t="s">
        <v>169</v>
      </c>
      <c r="D446" s="128" t="s">
        <v>106</v>
      </c>
      <c r="E446" s="114"/>
      <c r="F446" s="22"/>
      <c r="G446" s="22"/>
      <c r="H446" s="22"/>
      <c r="I446" s="22"/>
      <c r="J446" s="22"/>
      <c r="K446" s="148"/>
      <c r="L446" s="18"/>
      <c r="M446" s="18"/>
      <c r="N446" s="18"/>
      <c r="O446" s="18"/>
      <c r="P446" s="18"/>
      <c r="Q446" s="18"/>
      <c r="R446" s="18"/>
      <c r="S446" s="18"/>
      <c r="T446" s="18"/>
      <c r="U446" s="18"/>
      <c r="V446" s="18"/>
      <c r="W446" s="18"/>
      <c r="X446" s="18"/>
      <c r="Y446" s="18"/>
      <c r="Z446" s="22"/>
      <c r="AA446" s="22"/>
      <c r="AB446" s="22"/>
      <c r="AC446" s="22"/>
      <c r="AD446" s="22"/>
      <c r="AE446" s="22"/>
      <c r="AF446" s="22"/>
      <c r="AG446" s="22"/>
      <c r="AH446" s="22"/>
      <c r="AI446" s="22"/>
      <c r="AJ446" s="22"/>
      <c r="AK446" s="22"/>
      <c r="AL446" s="22"/>
      <c r="AM446" s="22"/>
      <c r="AN446" s="22"/>
      <c r="AO446" s="22"/>
      <c r="AP446" s="22"/>
    </row>
    <row r="447" spans="1:42" ht="12" customHeight="1">
      <c r="A447" s="98">
        <f t="array" ref="A447">IFERROR(INDEX('03.Muestra'!$B$8:$B$17,SMALL(IF("Página Web"='03.Muestra'!$D$8:$D$17,ROW('03.Muestra'!$B$8:$B$17)-MIN(ROW('03.Muestra'!$D$8:$D$17))+1,""),ROW()-446)),"")</f>
        <v>1</v>
      </c>
      <c r="B447" s="129" t="str">
        <f t="array" ref="B447">IFERROR(INDEX('03.Muestra'!$C$8:$C$17,SMALL(IF("Página Web"='03.Muestra'!$D$8:$D$17,ROW('03.Muestra'!$C$8:$C$17)-MIN(ROW('03.Muestra'!$D$8:$D$17))+1,""),ROW()-446)),"")</f>
        <v>Home</v>
      </c>
      <c r="C447" s="130" t="str">
        <f t="array" ref="C447">IFERROR(INDEX('03.Muestra'!$F$8:$F$17,SMALL(IF("Página Web"='03.Muestra'!$D$8:$D$17,ROW('03.Muestra'!$F$8:$F$17)-MIN(ROW('03.Muestra'!$D$8:$D$17))+1,""),ROW()-446)),"")</f>
        <v>https://pigmentoayd.com/</v>
      </c>
      <c r="D447" s="103" t="str">
        <f t="shared" ref="D447:D456" si="54">IF(C447="","",$D$18)</f>
        <v>N/A</v>
      </c>
      <c r="E447" s="66" t="str">
        <f t="shared" ref="E447:E456" si="55">IF(D447&lt;&gt;"",IF(AND(B447&lt;&gt;"",C447&lt;&gt;""),"","ERR"),"")</f>
        <v/>
      </c>
      <c r="F447" s="104" t="s">
        <v>89</v>
      </c>
      <c r="G447" s="89" t="s">
        <v>98</v>
      </c>
      <c r="H447" s="84" t="s">
        <v>93</v>
      </c>
      <c r="I447" s="105" t="s">
        <v>91</v>
      </c>
      <c r="J447" s="106" t="s">
        <v>87</v>
      </c>
      <c r="K447" s="131" t="s">
        <v>97</v>
      </c>
      <c r="L447" s="18"/>
      <c r="M447" s="18"/>
      <c r="N447" s="18"/>
      <c r="O447" s="18"/>
      <c r="P447" s="18"/>
      <c r="Q447" s="18"/>
      <c r="R447" s="18"/>
      <c r="S447" s="18"/>
      <c r="T447" s="18"/>
      <c r="U447" s="18"/>
      <c r="V447" s="18"/>
      <c r="W447" s="18"/>
      <c r="X447" s="18"/>
      <c r="Y447" s="18"/>
      <c r="Z447" s="22"/>
      <c r="AA447" s="22"/>
      <c r="AB447" s="22"/>
      <c r="AC447" s="22"/>
      <c r="AD447" s="22"/>
      <c r="AE447" s="22"/>
      <c r="AF447" s="22"/>
      <c r="AG447" s="22"/>
      <c r="AH447" s="22"/>
      <c r="AI447" s="22"/>
      <c r="AJ447" s="22"/>
      <c r="AK447" s="22"/>
      <c r="AL447" s="22"/>
      <c r="AM447" s="22"/>
      <c r="AN447" s="22"/>
      <c r="AO447" s="22"/>
      <c r="AP447" s="22"/>
    </row>
    <row r="448" spans="1:42" ht="12" customHeight="1">
      <c r="A448" s="98">
        <f t="array" ref="A448">IFERROR(INDEX('03.Muestra'!$B$8:$B$17,SMALL(IF("Página Web"='03.Muestra'!$D$8:$D$17,ROW('03.Muestra'!$B$8:$B$17)-MIN(ROW('03.Muestra'!$D$8:$D$17))+1,""),ROW()-446)),"")</f>
        <v>2</v>
      </c>
      <c r="B448" s="129" t="str">
        <f t="array" ref="B448">IFERROR(INDEX('03.Muestra'!$C$8:$C$17,SMALL(IF("Página Web"='03.Muestra'!$D$8:$D$17,ROW('03.Muestra'!$C$8:$C$17)-MIN(ROW('03.Muestra'!$D$8:$D$17))+1,""),ROW()-446)),"")</f>
        <v>Contacto</v>
      </c>
      <c r="C448" s="130" t="str">
        <f t="array" ref="C448">IFERROR(INDEX('03.Muestra'!$F$8:$F$17,SMALL(IF("Página Web"='03.Muestra'!$D$8:$D$17,ROW('03.Muestra'!$F$8:$F$17)-MIN(ROW('03.Muestra'!$D$8:$D$17))+1,""),ROW()-446)),"")</f>
        <v>https://pigmentoayd.com/contacto</v>
      </c>
      <c r="D448" s="103" t="str">
        <f t="shared" si="54"/>
        <v>N/A</v>
      </c>
      <c r="E448" s="66" t="str">
        <f t="shared" si="55"/>
        <v/>
      </c>
      <c r="F448" s="107">
        <f ca="1">COUNTIF($D447:INDIRECT("$D" &amp;  SUM(ROW()-1,'03.Muestra'!$D$20)-1),F447)</f>
        <v>0</v>
      </c>
      <c r="G448" s="107">
        <f ca="1">COUNTIF($D447:INDIRECT("$D" &amp;  SUM(ROW()-1,'03.Muestra'!$D$20)-1),G447)</f>
        <v>0</v>
      </c>
      <c r="H448" s="107">
        <f ca="1">COUNTIF($D447:INDIRECT("$D" &amp;  SUM(ROW()-1,'03.Muestra'!$D$20)-1),H447)</f>
        <v>3</v>
      </c>
      <c r="I448" s="107">
        <f ca="1">COUNTIF($D447:INDIRECT("$D" &amp;  SUM(ROW()-1,'03.Muestra'!$D$20)-1),I447)</f>
        <v>0</v>
      </c>
      <c r="J448" s="107">
        <f ca="1">COUNTIF($D447:INDIRECT("$D" &amp;  SUM(ROW()-1,'03.Muestra'!$D$20)-1),J447)</f>
        <v>0</v>
      </c>
      <c r="K448" s="132">
        <f ca="1">IF(COUNTIF('03.Muestra'!$D$8:$D$17,"Página Web")=0,0,COUNTBLANK($D447:INDIRECT("$D" &amp;  SUM(ROW()-1,COUNTIF('03.Muestra'!$D$8:$D$17,"Página Web"))-1)))</f>
        <v>0</v>
      </c>
      <c r="L448" s="18"/>
      <c r="M448" s="18"/>
      <c r="N448" s="18"/>
      <c r="O448" s="18"/>
      <c r="P448" s="18"/>
      <c r="Q448" s="18"/>
      <c r="R448" s="18"/>
      <c r="S448" s="18"/>
      <c r="T448" s="18"/>
      <c r="U448" s="18"/>
      <c r="V448" s="18"/>
      <c r="W448" s="18"/>
      <c r="X448" s="18"/>
      <c r="Y448" s="18"/>
      <c r="Z448" s="22"/>
      <c r="AA448" s="22"/>
      <c r="AB448" s="22"/>
      <c r="AC448" s="22"/>
      <c r="AD448" s="22"/>
      <c r="AE448" s="22"/>
      <c r="AF448" s="22"/>
      <c r="AG448" s="22"/>
      <c r="AH448" s="22"/>
      <c r="AI448" s="22"/>
      <c r="AJ448" s="22"/>
      <c r="AK448" s="22"/>
      <c r="AL448" s="22"/>
      <c r="AM448" s="22"/>
      <c r="AN448" s="22"/>
      <c r="AO448" s="22"/>
      <c r="AP448" s="22"/>
    </row>
    <row r="449" spans="1:42" ht="12" customHeight="1">
      <c r="A449" s="98">
        <f t="array" ref="A449">IFERROR(INDEX('03.Muestra'!$B$8:$B$17,SMALL(IF("Página Web"='03.Muestra'!$D$8:$D$17,ROW('03.Muestra'!$B$8:$B$17)-MIN(ROW('03.Muestra'!$D$8:$D$17))+1,""),ROW()-446)),"")</f>
        <v>3</v>
      </c>
      <c r="B449" s="129" t="str">
        <f t="array" ref="B449">IFERROR(INDEX('03.Muestra'!$C$8:$C$17,SMALL(IF("Página Web"='03.Muestra'!$D$8:$D$17,ROW('03.Muestra'!$C$8:$C$17)-MIN(ROW('03.Muestra'!$D$8:$D$17))+1,""),ROW()-446)),"")</f>
        <v>Servicios</v>
      </c>
      <c r="C449" s="130" t="str">
        <f t="array" ref="C449">IFERROR(INDEX('03.Muestra'!$F$8:$F$17,SMALL(IF("Página Web"='03.Muestra'!$D$8:$D$17,ROW('03.Muestra'!$F$8:$F$17)-MIN(ROW('03.Muestra'!$D$8:$D$17))+1,""),ROW()-446)),"")</f>
        <v>https://pigmentoayd.com/servicios</v>
      </c>
      <c r="D449" s="103" t="str">
        <f t="shared" si="54"/>
        <v>N/A</v>
      </c>
      <c r="E449" s="66" t="str">
        <f t="shared" si="55"/>
        <v/>
      </c>
      <c r="F449" s="22"/>
      <c r="G449" s="22"/>
      <c r="H449" s="22"/>
      <c r="I449" s="22"/>
      <c r="J449" s="22"/>
      <c r="K449" s="148"/>
      <c r="L449" s="18"/>
      <c r="M449" s="18"/>
      <c r="N449" s="18"/>
      <c r="O449" s="18"/>
      <c r="P449" s="18"/>
      <c r="Q449" s="18"/>
      <c r="R449" s="18"/>
      <c r="S449" s="18"/>
      <c r="T449" s="18"/>
      <c r="U449" s="18"/>
      <c r="V449" s="18"/>
      <c r="W449" s="18"/>
      <c r="X449" s="18"/>
      <c r="Y449" s="18"/>
      <c r="Z449" s="22"/>
      <c r="AA449" s="22"/>
      <c r="AB449" s="22"/>
      <c r="AC449" s="22"/>
      <c r="AD449" s="22"/>
      <c r="AE449" s="22"/>
      <c r="AF449" s="22"/>
      <c r="AG449" s="22"/>
      <c r="AH449" s="22"/>
      <c r="AI449" s="22"/>
      <c r="AJ449" s="22"/>
      <c r="AK449" s="22"/>
      <c r="AL449" s="22"/>
      <c r="AM449" s="22"/>
      <c r="AN449" s="22"/>
      <c r="AO449" s="22"/>
      <c r="AP449" s="22"/>
    </row>
    <row r="450" spans="1:42" ht="12" customHeight="1">
      <c r="A450" s="98" t="str">
        <f t="array" ref="A450">IFERROR(INDEX('03.Muestra'!$B$8:$B$17,SMALL(IF("Página Web"='03.Muestra'!$D$8:$D$17,ROW('03.Muestra'!$B$8:$B$17)-MIN(ROW('03.Muestra'!$D$8:$D$17))+1,""),ROW()-446)),"")</f>
        <v/>
      </c>
      <c r="B450" s="129" t="str">
        <f t="array" ref="B450">IFERROR(INDEX('03.Muestra'!$C$8:$C$17,SMALL(IF("Página Web"='03.Muestra'!$D$8:$D$17,ROW('03.Muestra'!$C$8:$C$17)-MIN(ROW('03.Muestra'!$D$8:$D$17))+1,""),ROW()-446)),"")</f>
        <v/>
      </c>
      <c r="C450" s="129" t="str">
        <f t="array" ref="C450">IFERROR(INDEX('03.Muestra'!$F$8:$F$17,SMALL(IF("Página Web"='03.Muestra'!$D$8:$D$17,ROW('03.Muestra'!$F$8:$F$17)-MIN(ROW('03.Muestra'!$D$8:$D$17))+1,""),ROW()-446)),"")</f>
        <v/>
      </c>
      <c r="D450" s="103" t="str">
        <f t="shared" si="54"/>
        <v/>
      </c>
      <c r="E450" s="66" t="str">
        <f t="shared" si="55"/>
        <v/>
      </c>
      <c r="F450" s="22"/>
      <c r="G450" s="18"/>
      <c r="H450" s="18"/>
      <c r="I450" s="18"/>
      <c r="J450" s="18"/>
      <c r="K450" s="148"/>
      <c r="L450" s="18"/>
      <c r="M450" s="18"/>
      <c r="N450" s="18"/>
      <c r="O450" s="18"/>
      <c r="P450" s="18"/>
      <c r="Q450" s="18"/>
      <c r="R450" s="18"/>
      <c r="S450" s="18"/>
      <c r="T450" s="18"/>
      <c r="U450" s="18"/>
      <c r="V450" s="18"/>
      <c r="W450" s="18"/>
      <c r="X450" s="18"/>
      <c r="Y450" s="18"/>
      <c r="Z450" s="22"/>
      <c r="AA450" s="22"/>
      <c r="AB450" s="22"/>
      <c r="AC450" s="22"/>
      <c r="AD450" s="22"/>
      <c r="AE450" s="22"/>
      <c r="AF450" s="22"/>
      <c r="AG450" s="22"/>
      <c r="AH450" s="22"/>
      <c r="AI450" s="22"/>
      <c r="AJ450" s="22"/>
      <c r="AK450" s="22"/>
      <c r="AL450" s="22"/>
      <c r="AM450" s="22"/>
      <c r="AN450" s="22"/>
      <c r="AO450" s="22"/>
      <c r="AP450" s="22"/>
    </row>
    <row r="451" spans="1:42" ht="12" customHeight="1">
      <c r="A451" s="98" t="str">
        <f t="array" ref="A451">IFERROR(INDEX('03.Muestra'!$B$8:$B$17,SMALL(IF("Página Web"='03.Muestra'!$D$8:$D$17,ROW('03.Muestra'!$B$8:$B$17)-MIN(ROW('03.Muestra'!$D$8:$D$17))+1,""),ROW()-446)),"")</f>
        <v/>
      </c>
      <c r="B451" s="129" t="str">
        <f t="array" ref="B451">IFERROR(INDEX('03.Muestra'!$C$8:$C$17,SMALL(IF("Página Web"='03.Muestra'!$D$8:$D$17,ROW('03.Muestra'!$C$8:$C$17)-MIN(ROW('03.Muestra'!$D$8:$D$17))+1,""),ROW()-446)),"")</f>
        <v/>
      </c>
      <c r="C451" s="129" t="str">
        <f t="array" ref="C451">IFERROR(INDEX('03.Muestra'!$F$8:$F$17,SMALL(IF("Página Web"='03.Muestra'!$D$8:$D$17,ROW('03.Muestra'!$F$8:$F$17)-MIN(ROW('03.Muestra'!$D$8:$D$17))+1,""),ROW()-446)),"")</f>
        <v/>
      </c>
      <c r="D451" s="103" t="str">
        <f t="shared" si="54"/>
        <v/>
      </c>
      <c r="E451" s="66" t="str">
        <f t="shared" si="55"/>
        <v/>
      </c>
      <c r="F451" s="22"/>
      <c r="G451" s="18"/>
      <c r="H451" s="18"/>
      <c r="I451" s="18"/>
      <c r="J451" s="18"/>
      <c r="K451" s="148"/>
      <c r="L451" s="18"/>
      <c r="M451" s="18"/>
      <c r="N451" s="18"/>
      <c r="O451" s="18"/>
      <c r="P451" s="18"/>
      <c r="Q451" s="18"/>
      <c r="R451" s="18"/>
      <c r="S451" s="18"/>
      <c r="T451" s="18"/>
      <c r="U451" s="18"/>
      <c r="V451" s="18"/>
      <c r="W451" s="18"/>
      <c r="X451" s="18"/>
      <c r="Y451" s="18"/>
      <c r="Z451" s="22"/>
      <c r="AA451" s="22"/>
      <c r="AB451" s="22"/>
      <c r="AC451" s="22"/>
      <c r="AD451" s="22"/>
      <c r="AE451" s="22"/>
      <c r="AF451" s="22"/>
      <c r="AG451" s="22"/>
      <c r="AH451" s="22"/>
      <c r="AI451" s="22"/>
      <c r="AJ451" s="22"/>
      <c r="AK451" s="22"/>
      <c r="AL451" s="22"/>
      <c r="AM451" s="22"/>
      <c r="AN451" s="22"/>
      <c r="AO451" s="22"/>
      <c r="AP451" s="22"/>
    </row>
    <row r="452" spans="1:42" ht="12" customHeight="1">
      <c r="A452" s="98" t="str">
        <f t="array" ref="A452">IFERROR(INDEX('03.Muestra'!$B$8:$B$17,SMALL(IF("Página Web"='03.Muestra'!$D$8:$D$17,ROW('03.Muestra'!$B$8:$B$17)-MIN(ROW('03.Muestra'!$D$8:$D$17))+1,""),ROW()-446)),"")</f>
        <v/>
      </c>
      <c r="B452" s="129" t="str">
        <f t="array" ref="B452">IFERROR(INDEX('03.Muestra'!$C$8:$C$17,SMALL(IF("Página Web"='03.Muestra'!$D$8:$D$17,ROW('03.Muestra'!$C$8:$C$17)-MIN(ROW('03.Muestra'!$D$8:$D$17))+1,""),ROW()-446)),"")</f>
        <v/>
      </c>
      <c r="C452" s="129" t="str">
        <f t="array" ref="C452">IFERROR(INDEX('03.Muestra'!$F$8:$F$17,SMALL(IF("Página Web"='03.Muestra'!$D$8:$D$17,ROW('03.Muestra'!$F$8:$F$17)-MIN(ROW('03.Muestra'!$D$8:$D$17))+1,""),ROW()-446)),"")</f>
        <v/>
      </c>
      <c r="D452" s="103" t="str">
        <f t="shared" si="54"/>
        <v/>
      </c>
      <c r="E452" s="66" t="str">
        <f t="shared" si="55"/>
        <v/>
      </c>
      <c r="F452" s="22"/>
      <c r="G452" s="18"/>
      <c r="H452" s="18"/>
      <c r="I452" s="18"/>
      <c r="J452" s="18"/>
      <c r="K452" s="148"/>
      <c r="L452" s="18"/>
      <c r="M452" s="18"/>
      <c r="N452" s="18"/>
      <c r="O452" s="18"/>
      <c r="P452" s="18"/>
      <c r="Q452" s="18"/>
      <c r="R452" s="18"/>
      <c r="S452" s="18"/>
      <c r="T452" s="18"/>
      <c r="U452" s="18"/>
      <c r="V452" s="18"/>
      <c r="W452" s="18"/>
      <c r="X452" s="18"/>
      <c r="Y452" s="18"/>
      <c r="Z452" s="22"/>
      <c r="AA452" s="22"/>
      <c r="AB452" s="22"/>
      <c r="AC452" s="22"/>
      <c r="AD452" s="22"/>
      <c r="AE452" s="22"/>
      <c r="AF452" s="22"/>
      <c r="AG452" s="22"/>
      <c r="AH452" s="22"/>
      <c r="AI452" s="22"/>
      <c r="AJ452" s="22"/>
      <c r="AK452" s="22"/>
      <c r="AL452" s="22"/>
      <c r="AM452" s="22"/>
      <c r="AN452" s="22"/>
      <c r="AO452" s="22"/>
      <c r="AP452" s="22"/>
    </row>
    <row r="453" spans="1:42" ht="12" customHeight="1">
      <c r="A453" s="98" t="str">
        <f t="array" ref="A453">IFERROR(INDEX('03.Muestra'!$B$8:$B$17,SMALL(IF("Página Web"='03.Muestra'!$D$8:$D$17,ROW('03.Muestra'!$B$8:$B$17)-MIN(ROW('03.Muestra'!$D$8:$D$17))+1,""),ROW()-446)),"")</f>
        <v/>
      </c>
      <c r="B453" s="129" t="str">
        <f t="array" ref="B453">IFERROR(INDEX('03.Muestra'!$C$8:$C$17,SMALL(IF("Página Web"='03.Muestra'!$D$8:$D$17,ROW('03.Muestra'!$C$8:$C$17)-MIN(ROW('03.Muestra'!$D$8:$D$17))+1,""),ROW()-446)),"")</f>
        <v/>
      </c>
      <c r="C453" s="129" t="str">
        <f t="array" ref="C453">IFERROR(INDEX('03.Muestra'!$F$8:$F$17,SMALL(IF("Página Web"='03.Muestra'!$D$8:$D$17,ROW('03.Muestra'!$F$8:$F$17)-MIN(ROW('03.Muestra'!$D$8:$D$17))+1,""),ROW()-446)),"")</f>
        <v/>
      </c>
      <c r="D453" s="103" t="str">
        <f t="shared" si="54"/>
        <v/>
      </c>
      <c r="E453" s="66" t="str">
        <f t="shared" si="55"/>
        <v/>
      </c>
      <c r="F453" s="18"/>
      <c r="G453" s="18"/>
      <c r="H453" s="18"/>
      <c r="I453" s="18"/>
      <c r="J453" s="18"/>
      <c r="K453" s="148"/>
      <c r="L453" s="18"/>
      <c r="M453" s="18"/>
      <c r="N453" s="18"/>
      <c r="O453" s="18"/>
      <c r="P453" s="18"/>
      <c r="Q453" s="18"/>
      <c r="R453" s="18"/>
      <c r="S453" s="18"/>
      <c r="T453" s="18"/>
      <c r="U453" s="18"/>
      <c r="V453" s="18"/>
      <c r="W453" s="18"/>
      <c r="X453" s="18"/>
      <c r="Y453" s="18"/>
      <c r="Z453" s="22"/>
      <c r="AA453" s="22"/>
      <c r="AB453" s="22"/>
      <c r="AC453" s="22"/>
      <c r="AD453" s="22"/>
      <c r="AE453" s="22"/>
      <c r="AF453" s="22"/>
      <c r="AG453" s="22"/>
      <c r="AH453" s="22"/>
      <c r="AI453" s="22"/>
      <c r="AJ453" s="22"/>
      <c r="AK453" s="22"/>
      <c r="AL453" s="22"/>
      <c r="AM453" s="22"/>
      <c r="AN453" s="22"/>
      <c r="AO453" s="22"/>
      <c r="AP453" s="22"/>
    </row>
    <row r="454" spans="1:42" ht="12" customHeight="1">
      <c r="A454" s="98" t="str">
        <f t="array" ref="A454">IFERROR(INDEX('03.Muestra'!$B$8:$B$17,SMALL(IF("Página Web"='03.Muestra'!$D$8:$D$17,ROW('03.Muestra'!$B$8:$B$17)-MIN(ROW('03.Muestra'!$D$8:$D$17))+1,""),ROW()-446)),"")</f>
        <v/>
      </c>
      <c r="B454" s="129" t="str">
        <f t="array" ref="B454">IFERROR(INDEX('03.Muestra'!$C$8:$C$17,SMALL(IF("Página Web"='03.Muestra'!$D$8:$D$17,ROW('03.Muestra'!$C$8:$C$17)-MIN(ROW('03.Muestra'!$D$8:$D$17))+1,""),ROW()-446)),"")</f>
        <v/>
      </c>
      <c r="C454" s="129" t="str">
        <f t="array" ref="C454">IFERROR(INDEX('03.Muestra'!$F$8:$F$17,SMALL(IF("Página Web"='03.Muestra'!$D$8:$D$17,ROW('03.Muestra'!$F$8:$F$17)-MIN(ROW('03.Muestra'!$D$8:$D$17))+1,""),ROW()-446)),"")</f>
        <v/>
      </c>
      <c r="D454" s="103" t="str">
        <f t="shared" si="54"/>
        <v/>
      </c>
      <c r="E454" s="66" t="str">
        <f t="shared" si="55"/>
        <v/>
      </c>
      <c r="F454" s="18"/>
      <c r="G454" s="18"/>
      <c r="H454" s="18"/>
      <c r="I454" s="18"/>
      <c r="J454" s="18"/>
      <c r="K454" s="148"/>
      <c r="L454" s="18"/>
      <c r="M454" s="18"/>
      <c r="N454" s="18"/>
      <c r="O454" s="18"/>
      <c r="P454" s="18"/>
      <c r="Q454" s="18"/>
      <c r="R454" s="18"/>
      <c r="S454" s="18"/>
      <c r="T454" s="18"/>
      <c r="U454" s="18"/>
      <c r="V454" s="18"/>
      <c r="W454" s="18"/>
      <c r="X454" s="18"/>
      <c r="Y454" s="18"/>
      <c r="Z454" s="22"/>
      <c r="AA454" s="22"/>
      <c r="AB454" s="22"/>
      <c r="AC454" s="22"/>
      <c r="AD454" s="22"/>
      <c r="AE454" s="22"/>
      <c r="AF454" s="22"/>
      <c r="AG454" s="22"/>
      <c r="AH454" s="22"/>
      <c r="AI454" s="22"/>
      <c r="AJ454" s="22"/>
      <c r="AK454" s="22"/>
      <c r="AL454" s="22"/>
      <c r="AM454" s="22"/>
      <c r="AN454" s="22"/>
      <c r="AO454" s="22"/>
      <c r="AP454" s="22"/>
    </row>
    <row r="455" spans="1:42" ht="12" customHeight="1">
      <c r="A455" s="98" t="str">
        <f t="array" ref="A455">IFERROR(INDEX('03.Muestra'!$B$8:$B$17,SMALL(IF("Página Web"='03.Muestra'!$D$8:$D$17,ROW('03.Muestra'!$B$8:$B$17)-MIN(ROW('03.Muestra'!$D$8:$D$17))+1,""),ROW()-446)),"")</f>
        <v/>
      </c>
      <c r="B455" s="129" t="str">
        <f t="array" ref="B455">IFERROR(INDEX('03.Muestra'!$C$8:$C$17,SMALL(IF("Página Web"='03.Muestra'!$D$8:$D$17,ROW('03.Muestra'!$C$8:$C$17)-MIN(ROW('03.Muestra'!$D$8:$D$17))+1,""),ROW()-446)),"")</f>
        <v/>
      </c>
      <c r="C455" s="129" t="str">
        <f t="array" ref="C455">IFERROR(INDEX('03.Muestra'!$F$8:$F$17,SMALL(IF("Página Web"='03.Muestra'!$D$8:$D$17,ROW('03.Muestra'!$F$8:$F$17)-MIN(ROW('03.Muestra'!$D$8:$D$17))+1,""),ROW()-446)),"")</f>
        <v/>
      </c>
      <c r="D455" s="103" t="str">
        <f t="shared" si="54"/>
        <v/>
      </c>
      <c r="E455" s="66" t="str">
        <f t="shared" si="55"/>
        <v/>
      </c>
      <c r="F455" s="18"/>
      <c r="G455" s="18"/>
      <c r="H455" s="18"/>
      <c r="I455" s="18"/>
      <c r="J455" s="18"/>
      <c r="K455" s="148"/>
      <c r="L455" s="18"/>
      <c r="M455" s="18"/>
      <c r="N455" s="18"/>
      <c r="O455" s="18"/>
      <c r="P455" s="18"/>
      <c r="Q455" s="18"/>
      <c r="R455" s="18"/>
      <c r="S455" s="18"/>
      <c r="T455" s="18"/>
      <c r="U455" s="18"/>
      <c r="V455" s="18"/>
      <c r="W455" s="18"/>
      <c r="X455" s="18"/>
      <c r="Y455" s="18"/>
      <c r="Z455" s="22"/>
      <c r="AA455" s="22"/>
      <c r="AB455" s="22"/>
      <c r="AC455" s="22"/>
      <c r="AD455" s="22"/>
      <c r="AE455" s="22"/>
      <c r="AF455" s="22"/>
      <c r="AG455" s="22"/>
      <c r="AH455" s="22"/>
      <c r="AI455" s="22"/>
      <c r="AJ455" s="22"/>
      <c r="AK455" s="22"/>
      <c r="AL455" s="22"/>
      <c r="AM455" s="22"/>
      <c r="AN455" s="22"/>
      <c r="AO455" s="22"/>
      <c r="AP455" s="22"/>
    </row>
    <row r="456" spans="1:42" ht="12" customHeight="1">
      <c r="A456" s="98" t="str">
        <f t="array" ref="A456">IFERROR(INDEX('03.Muestra'!$B$8:$B$17,SMALL(IF("Página Web"='03.Muestra'!$D$8:$D$17,ROW('03.Muestra'!$B$8:$B$17)-MIN(ROW('03.Muestra'!$D$8:$D$17))+1,""),ROW()-446)),"")</f>
        <v/>
      </c>
      <c r="B456" s="129" t="str">
        <f t="array" ref="B456">IFERROR(INDEX('03.Muestra'!$C$8:$C$17,SMALL(IF("Página Web"='03.Muestra'!$D$8:$D$17,ROW('03.Muestra'!$C$8:$C$17)-MIN(ROW('03.Muestra'!$D$8:$D$17))+1,""),ROW()-446)),"")</f>
        <v/>
      </c>
      <c r="C456" s="129" t="str">
        <f t="array" ref="C456">IFERROR(INDEX('03.Muestra'!$F$8:$F$17,SMALL(IF("Página Web"='03.Muestra'!$D$8:$D$17,ROW('03.Muestra'!$F$8:$F$17)-MIN(ROW('03.Muestra'!$D$8:$D$17))+1,""),ROW()-446)),"")</f>
        <v/>
      </c>
      <c r="D456" s="103" t="str">
        <f t="shared" si="54"/>
        <v/>
      </c>
      <c r="E456" s="66" t="str">
        <f t="shared" si="55"/>
        <v/>
      </c>
      <c r="F456" s="18"/>
      <c r="G456" s="18"/>
      <c r="H456" s="18"/>
      <c r="I456" s="18"/>
      <c r="J456" s="18"/>
      <c r="K456" s="148"/>
      <c r="L456" s="18"/>
      <c r="M456" s="18"/>
      <c r="N456" s="18"/>
      <c r="O456" s="18"/>
      <c r="P456" s="18"/>
      <c r="Q456" s="18"/>
      <c r="R456" s="18"/>
      <c r="S456" s="18"/>
      <c r="T456" s="18"/>
      <c r="U456" s="18"/>
      <c r="V456" s="18"/>
      <c r="W456" s="18"/>
      <c r="X456" s="18"/>
      <c r="Y456" s="18"/>
      <c r="Z456" s="22"/>
      <c r="AA456" s="22"/>
      <c r="AB456" s="22"/>
      <c r="AC456" s="22"/>
      <c r="AD456" s="22"/>
      <c r="AE456" s="22"/>
      <c r="AF456" s="22"/>
      <c r="AG456" s="22"/>
      <c r="AH456" s="22"/>
      <c r="AI456" s="22"/>
      <c r="AJ456" s="22"/>
      <c r="AK456" s="22"/>
      <c r="AL456" s="22"/>
      <c r="AM456" s="22"/>
      <c r="AN456" s="22"/>
      <c r="AO456" s="22"/>
      <c r="AP456" s="22"/>
    </row>
    <row r="457" spans="1:42" ht="12" customHeight="1">
      <c r="A457" s="63"/>
      <c r="B457" s="133"/>
      <c r="C457" s="133"/>
      <c r="D457" s="134"/>
      <c r="E457" s="66"/>
      <c r="F457" s="18"/>
      <c r="G457" s="18"/>
      <c r="H457" s="18"/>
      <c r="I457" s="18"/>
      <c r="J457" s="18"/>
      <c r="K457" s="148"/>
      <c r="L457" s="18"/>
      <c r="M457" s="18"/>
      <c r="N457" s="18"/>
      <c r="O457" s="18"/>
      <c r="P457" s="18"/>
      <c r="Q457" s="18"/>
      <c r="R457" s="18"/>
      <c r="S457" s="18"/>
      <c r="T457" s="18"/>
      <c r="U457" s="18"/>
      <c r="V457" s="18"/>
      <c r="W457" s="18"/>
      <c r="X457" s="18"/>
      <c r="Y457" s="18"/>
      <c r="Z457" s="22"/>
      <c r="AA457" s="22"/>
      <c r="AB457" s="22"/>
      <c r="AC457" s="22"/>
      <c r="AD457" s="22"/>
      <c r="AE457" s="22"/>
      <c r="AF457" s="22"/>
      <c r="AG457" s="22"/>
      <c r="AH457" s="22"/>
      <c r="AI457" s="22"/>
      <c r="AJ457" s="22"/>
      <c r="AK457" s="22"/>
      <c r="AL457" s="22"/>
      <c r="AM457" s="22"/>
      <c r="AN457" s="22"/>
      <c r="AO457" s="22"/>
      <c r="AP457" s="22"/>
    </row>
    <row r="458" spans="1:42" ht="12" customHeight="1">
      <c r="A458" s="22"/>
      <c r="B458" s="18"/>
      <c r="C458" s="18"/>
      <c r="D458" s="127"/>
      <c r="E458" s="66"/>
      <c r="F458" s="18"/>
      <c r="G458" s="18"/>
      <c r="H458" s="18"/>
      <c r="I458" s="18"/>
      <c r="J458" s="18"/>
      <c r="K458" s="148"/>
      <c r="L458" s="18"/>
      <c r="M458" s="18"/>
      <c r="N458" s="18"/>
      <c r="O458" s="18"/>
      <c r="P458" s="18"/>
      <c r="Q458" s="18"/>
      <c r="R458" s="18"/>
      <c r="S458" s="18"/>
      <c r="T458" s="18"/>
      <c r="U458" s="18"/>
      <c r="V458" s="18"/>
      <c r="W458" s="18"/>
      <c r="X458" s="18"/>
      <c r="Y458" s="18"/>
      <c r="Z458" s="22"/>
      <c r="AA458" s="22"/>
      <c r="AB458" s="22"/>
      <c r="AC458" s="22"/>
      <c r="AD458" s="22"/>
      <c r="AE458" s="22"/>
      <c r="AF458" s="22"/>
      <c r="AG458" s="22"/>
      <c r="AH458" s="22"/>
      <c r="AI458" s="22"/>
      <c r="AJ458" s="22"/>
      <c r="AK458" s="22"/>
      <c r="AL458" s="22"/>
      <c r="AM458" s="22"/>
      <c r="AN458" s="22"/>
      <c r="AO458" s="22"/>
      <c r="AP458" s="22"/>
    </row>
    <row r="459" spans="1:42" ht="12.75" customHeight="1">
      <c r="A459" s="111"/>
      <c r="B459" s="112"/>
      <c r="C459" s="111"/>
      <c r="D459" s="135"/>
      <c r="E459" s="113"/>
      <c r="F459" s="18"/>
      <c r="G459" s="18"/>
      <c r="H459" s="18"/>
      <c r="I459" s="18"/>
      <c r="J459" s="18"/>
      <c r="K459" s="148"/>
      <c r="L459" s="18"/>
      <c r="M459" s="18"/>
      <c r="N459" s="18"/>
      <c r="O459" s="18"/>
      <c r="P459" s="18"/>
      <c r="Q459" s="18"/>
      <c r="R459" s="18"/>
      <c r="S459" s="18"/>
      <c r="T459" s="18"/>
      <c r="U459" s="18"/>
      <c r="V459" s="18"/>
      <c r="W459" s="18"/>
      <c r="X459" s="18"/>
      <c r="Y459" s="18"/>
      <c r="Z459" s="22"/>
      <c r="AA459" s="22"/>
      <c r="AB459" s="22"/>
      <c r="AC459" s="22"/>
      <c r="AD459" s="22"/>
      <c r="AE459" s="22"/>
      <c r="AF459" s="22"/>
      <c r="AG459" s="22"/>
      <c r="AH459" s="22"/>
      <c r="AI459" s="22"/>
      <c r="AJ459" s="22"/>
      <c r="AK459" s="22"/>
      <c r="AL459" s="22"/>
      <c r="AM459" s="22"/>
      <c r="AN459" s="22"/>
      <c r="AO459" s="22"/>
      <c r="AP459" s="22"/>
    </row>
    <row r="460" spans="1:42" ht="12" customHeight="1">
      <c r="A460" s="109"/>
      <c r="B460" s="109"/>
      <c r="C460" s="109"/>
      <c r="D460" s="136"/>
      <c r="E460" s="109"/>
      <c r="F460" s="92"/>
      <c r="G460" s="18"/>
      <c r="H460" s="18"/>
      <c r="I460" s="18"/>
      <c r="J460" s="18"/>
      <c r="K460" s="148"/>
      <c r="L460" s="18"/>
      <c r="M460" s="18"/>
      <c r="N460" s="18"/>
      <c r="O460" s="18"/>
      <c r="P460" s="18"/>
      <c r="Q460" s="18"/>
      <c r="R460" s="18"/>
      <c r="S460" s="18"/>
      <c r="T460" s="18"/>
      <c r="U460" s="18"/>
      <c r="V460" s="18"/>
      <c r="W460" s="18"/>
      <c r="X460" s="18"/>
      <c r="Y460" s="18"/>
      <c r="Z460" s="22"/>
      <c r="AA460" s="22"/>
      <c r="AB460" s="22"/>
      <c r="AC460" s="22"/>
      <c r="AD460" s="22"/>
      <c r="AE460" s="22"/>
      <c r="AF460" s="22"/>
      <c r="AG460" s="22"/>
      <c r="AH460" s="22"/>
      <c r="AI460" s="22"/>
      <c r="AJ460" s="22"/>
      <c r="AK460" s="22"/>
      <c r="AL460" s="22"/>
      <c r="AM460" s="22"/>
      <c r="AN460" s="22"/>
      <c r="AO460" s="22"/>
      <c r="AP460" s="22"/>
    </row>
    <row r="461" spans="1:42" ht="12" customHeight="1">
      <c r="A461" s="22"/>
      <c r="B461" s="18"/>
      <c r="C461" s="18"/>
      <c r="D461" s="127"/>
      <c r="E461" s="18"/>
      <c r="F461" s="18"/>
      <c r="G461" s="18"/>
      <c r="H461" s="18"/>
      <c r="I461" s="18"/>
      <c r="J461" s="18"/>
      <c r="K461" s="148"/>
      <c r="L461" s="18"/>
      <c r="M461" s="18"/>
      <c r="N461" s="18"/>
      <c r="O461" s="18"/>
      <c r="P461" s="18"/>
      <c r="Q461" s="18"/>
      <c r="R461" s="18"/>
      <c r="S461" s="18"/>
      <c r="T461" s="18"/>
      <c r="U461" s="18"/>
      <c r="V461" s="18"/>
      <c r="W461" s="18"/>
      <c r="X461" s="18"/>
      <c r="Y461" s="18"/>
      <c r="Z461" s="22"/>
      <c r="AA461" s="22"/>
      <c r="AB461" s="22"/>
      <c r="AC461" s="22"/>
      <c r="AD461" s="22"/>
      <c r="AE461" s="22"/>
      <c r="AF461" s="22"/>
      <c r="AG461" s="22"/>
      <c r="AH461" s="22"/>
      <c r="AI461" s="22"/>
      <c r="AJ461" s="22"/>
      <c r="AK461" s="22"/>
      <c r="AL461" s="22"/>
      <c r="AM461" s="22"/>
      <c r="AN461" s="22"/>
      <c r="AO461" s="22"/>
      <c r="AP461" s="22"/>
    </row>
    <row r="462" spans="1:42" ht="12" customHeight="1">
      <c r="A462" s="22"/>
      <c r="B462" s="153"/>
      <c r="C462" s="18"/>
      <c r="D462" s="127"/>
      <c r="E462" s="100"/>
      <c r="F462" s="18"/>
      <c r="G462" s="18"/>
      <c r="H462" s="18"/>
      <c r="I462" s="18"/>
      <c r="J462" s="18"/>
      <c r="K462" s="148"/>
      <c r="L462" s="18"/>
      <c r="M462" s="18"/>
      <c r="N462" s="18"/>
      <c r="O462" s="18"/>
      <c r="P462" s="18"/>
      <c r="Q462" s="18"/>
      <c r="R462" s="18"/>
      <c r="S462" s="18"/>
      <c r="T462" s="18"/>
      <c r="U462" s="18"/>
      <c r="V462" s="18"/>
      <c r="W462" s="18"/>
      <c r="X462" s="18"/>
      <c r="Y462" s="18"/>
      <c r="Z462" s="22"/>
      <c r="AA462" s="22"/>
      <c r="AB462" s="22"/>
      <c r="AC462" s="22"/>
      <c r="AD462" s="22"/>
      <c r="AE462" s="22"/>
      <c r="AF462" s="22"/>
      <c r="AG462" s="22"/>
      <c r="AH462" s="22"/>
      <c r="AI462" s="22"/>
      <c r="AJ462" s="22"/>
      <c r="AK462" s="22"/>
      <c r="AL462" s="22"/>
      <c r="AM462" s="22"/>
      <c r="AN462" s="22"/>
      <c r="AO462" s="22"/>
      <c r="AP462" s="22"/>
    </row>
    <row r="463" spans="1:42" ht="29.25" customHeight="1">
      <c r="A463" s="94" t="s">
        <v>100</v>
      </c>
      <c r="B463" s="95" t="s">
        <v>86</v>
      </c>
      <c r="C463" s="96" t="s">
        <v>170</v>
      </c>
      <c r="D463" s="128" t="s">
        <v>106</v>
      </c>
      <c r="E463" s="114"/>
      <c r="F463" s="22"/>
      <c r="G463" s="22"/>
      <c r="H463" s="22"/>
      <c r="I463" s="22"/>
      <c r="J463" s="22"/>
      <c r="K463" s="148"/>
      <c r="L463" s="18"/>
      <c r="M463" s="18"/>
      <c r="N463" s="18"/>
      <c r="O463" s="18"/>
      <c r="P463" s="18"/>
      <c r="Q463" s="18"/>
      <c r="R463" s="18"/>
      <c r="S463" s="18"/>
      <c r="T463" s="18"/>
      <c r="U463" s="18"/>
      <c r="V463" s="18"/>
      <c r="W463" s="18"/>
      <c r="X463" s="18"/>
      <c r="Y463" s="18"/>
      <c r="Z463" s="22"/>
      <c r="AA463" s="22"/>
      <c r="AB463" s="22"/>
      <c r="AC463" s="22"/>
      <c r="AD463" s="22"/>
      <c r="AE463" s="22"/>
      <c r="AF463" s="22"/>
      <c r="AG463" s="22"/>
      <c r="AH463" s="22"/>
      <c r="AI463" s="22"/>
      <c r="AJ463" s="22"/>
      <c r="AK463" s="22"/>
      <c r="AL463" s="22"/>
      <c r="AM463" s="22"/>
      <c r="AN463" s="22"/>
      <c r="AO463" s="22"/>
      <c r="AP463" s="22"/>
    </row>
    <row r="464" spans="1:42" ht="12" customHeight="1">
      <c r="A464" s="98">
        <f t="array" ref="A464">IFERROR(INDEX('03.Muestra'!$B$8:$B$17,SMALL(IF("Página Web"='03.Muestra'!$D$8:$D$17,ROW('03.Muestra'!$B$8:$B$17)-MIN(ROW('03.Muestra'!$D$8:$D$17))+1,""),ROW()-463)),"")</f>
        <v>1</v>
      </c>
      <c r="B464" s="129" t="str">
        <f t="array" ref="B464">IFERROR(INDEX('03.Muestra'!$C$8:$C$17,SMALL(IF("Página Web"='03.Muestra'!$D$8:$D$17,ROW('03.Muestra'!$C$8:$C$17)-MIN(ROW('03.Muestra'!$D$8:$D$17))+1,""),ROW()-463)),"")</f>
        <v>Home</v>
      </c>
      <c r="C464" s="130" t="str">
        <f t="array" ref="C464">IFERROR(INDEX('03.Muestra'!$F$8:$F$17,SMALL(IF("Página Web"='03.Muestra'!$D$8:$D$17,ROW('03.Muestra'!$F$8:$F$17)-MIN(ROW('03.Muestra'!$D$8:$D$17))+1,""),ROW()-463)),"")</f>
        <v>https://pigmentoayd.com/</v>
      </c>
      <c r="D464" s="103" t="s">
        <v>87</v>
      </c>
      <c r="E464" s="66" t="str">
        <f t="shared" ref="E464:E473" si="56">IF(D464&lt;&gt;"",IF(AND(B464&lt;&gt;"",C464&lt;&gt;""),"","ERR"),"")</f>
        <v/>
      </c>
      <c r="F464" s="104" t="s">
        <v>89</v>
      </c>
      <c r="G464" s="89" t="s">
        <v>98</v>
      </c>
      <c r="H464" s="84" t="s">
        <v>93</v>
      </c>
      <c r="I464" s="105" t="s">
        <v>91</v>
      </c>
      <c r="J464" s="106" t="s">
        <v>87</v>
      </c>
      <c r="K464" s="131" t="s">
        <v>97</v>
      </c>
      <c r="L464" s="18"/>
      <c r="M464" s="18"/>
      <c r="N464" s="18"/>
      <c r="O464" s="18"/>
      <c r="P464" s="18"/>
      <c r="Q464" s="18"/>
      <c r="R464" s="18"/>
      <c r="S464" s="18"/>
      <c r="T464" s="18"/>
      <c r="U464" s="18"/>
      <c r="V464" s="18"/>
      <c r="W464" s="18"/>
      <c r="X464" s="18"/>
      <c r="Y464" s="18"/>
      <c r="Z464" s="22"/>
      <c r="AA464" s="22"/>
      <c r="AB464" s="22"/>
      <c r="AC464" s="22"/>
      <c r="AD464" s="22"/>
      <c r="AE464" s="22"/>
      <c r="AF464" s="22"/>
      <c r="AG464" s="22"/>
      <c r="AH464" s="22"/>
      <c r="AI464" s="22"/>
      <c r="AJ464" s="22"/>
      <c r="AK464" s="22"/>
      <c r="AL464" s="22"/>
      <c r="AM464" s="22"/>
      <c r="AN464" s="22"/>
      <c r="AO464" s="22"/>
      <c r="AP464" s="22"/>
    </row>
    <row r="465" spans="1:42" ht="12" customHeight="1">
      <c r="A465" s="98">
        <f t="array" ref="A465">IFERROR(INDEX('03.Muestra'!$B$8:$B$17,SMALL(IF("Página Web"='03.Muestra'!$D$8:$D$17,ROW('03.Muestra'!$B$8:$B$17)-MIN(ROW('03.Muestra'!$D$8:$D$17))+1,""),ROW()-463)),"")</f>
        <v>2</v>
      </c>
      <c r="B465" s="129" t="str">
        <f t="array" ref="B465">IFERROR(INDEX('03.Muestra'!$C$8:$C$17,SMALL(IF("Página Web"='03.Muestra'!$D$8:$D$17,ROW('03.Muestra'!$C$8:$C$17)-MIN(ROW('03.Muestra'!$D$8:$D$17))+1,""),ROW()-463)),"")</f>
        <v>Contacto</v>
      </c>
      <c r="C465" s="130" t="str">
        <f t="array" ref="C465">IFERROR(INDEX('03.Muestra'!$F$8:$F$17,SMALL(IF("Página Web"='03.Muestra'!$D$8:$D$17,ROW('03.Muestra'!$F$8:$F$17)-MIN(ROW('03.Muestra'!$D$8:$D$17))+1,""),ROW()-463)),"")</f>
        <v>https://pigmentoayd.com/contacto</v>
      </c>
      <c r="D465" s="103" t="s">
        <v>87</v>
      </c>
      <c r="E465" s="66" t="str">
        <f t="shared" si="56"/>
        <v/>
      </c>
      <c r="F465" s="107">
        <f ca="1">COUNTIF($D464:INDIRECT("$D" &amp;  SUM(ROW()-1,'03.Muestra'!$D$20)-1),F464)</f>
        <v>0</v>
      </c>
      <c r="G465" s="107">
        <f ca="1">COUNTIF($D464:INDIRECT("$D" &amp;  SUM(ROW()-1,'03.Muestra'!$D$20)-1),G464)</f>
        <v>0</v>
      </c>
      <c r="H465" s="107">
        <f ca="1">COUNTIF($D464:INDIRECT("$D" &amp;  SUM(ROW()-1,'03.Muestra'!$D$20)-1),H464)</f>
        <v>0</v>
      </c>
      <c r="I465" s="107">
        <f ca="1">COUNTIF($D464:INDIRECT("$D" &amp;  SUM(ROW()-1,'03.Muestra'!$D$20)-1),I464)</f>
        <v>0</v>
      </c>
      <c r="J465" s="107">
        <f ca="1">COUNTIF($D464:INDIRECT("$D" &amp;  SUM(ROW()-1,'03.Muestra'!$D$20)-1),J464)</f>
        <v>3</v>
      </c>
      <c r="K465" s="132">
        <f ca="1">IF(COUNTIF('03.Muestra'!$D$8:$D$17,"Página Web")=0,0,COUNTBLANK($D464:INDIRECT("$D" &amp;  SUM(ROW()-1,COUNTIF('03.Muestra'!$D$8:$D$17,"Página Web"))-1)))</f>
        <v>0</v>
      </c>
      <c r="L465" s="18"/>
      <c r="M465" s="18"/>
      <c r="N465" s="18"/>
      <c r="O465" s="18"/>
      <c r="P465" s="18"/>
      <c r="Q465" s="18"/>
      <c r="R465" s="18"/>
      <c r="S465" s="18"/>
      <c r="T465" s="18"/>
      <c r="U465" s="18"/>
      <c r="V465" s="18"/>
      <c r="W465" s="18"/>
      <c r="X465" s="18"/>
      <c r="Y465" s="18"/>
      <c r="Z465" s="22"/>
      <c r="AA465" s="22"/>
      <c r="AB465" s="22"/>
      <c r="AC465" s="22"/>
      <c r="AD465" s="22"/>
      <c r="AE465" s="22"/>
      <c r="AF465" s="22"/>
      <c r="AG465" s="22"/>
      <c r="AH465" s="22"/>
      <c r="AI465" s="22"/>
      <c r="AJ465" s="22"/>
      <c r="AK465" s="22"/>
      <c r="AL465" s="22"/>
      <c r="AM465" s="22"/>
      <c r="AN465" s="22"/>
      <c r="AO465" s="22"/>
      <c r="AP465" s="22"/>
    </row>
    <row r="466" spans="1:42" ht="12" customHeight="1">
      <c r="A466" s="98">
        <f t="array" ref="A466">IFERROR(INDEX('03.Muestra'!$B$8:$B$17,SMALL(IF("Página Web"='03.Muestra'!$D$8:$D$17,ROW('03.Muestra'!$B$8:$B$17)-MIN(ROW('03.Muestra'!$D$8:$D$17))+1,""),ROW()-463)),"")</f>
        <v>3</v>
      </c>
      <c r="B466" s="129" t="str">
        <f t="array" ref="B466">IFERROR(INDEX('03.Muestra'!$C$8:$C$17,SMALL(IF("Página Web"='03.Muestra'!$D$8:$D$17,ROW('03.Muestra'!$C$8:$C$17)-MIN(ROW('03.Muestra'!$D$8:$D$17))+1,""),ROW()-463)),"")</f>
        <v>Servicios</v>
      </c>
      <c r="C466" s="130" t="str">
        <f t="array" ref="C466">IFERROR(INDEX('03.Muestra'!$F$8:$F$17,SMALL(IF("Página Web"='03.Muestra'!$D$8:$D$17,ROW('03.Muestra'!$F$8:$F$17)-MIN(ROW('03.Muestra'!$D$8:$D$17))+1,""),ROW()-463)),"")</f>
        <v>https://pigmentoayd.com/servicios</v>
      </c>
      <c r="D466" s="103" t="s">
        <v>87</v>
      </c>
      <c r="E466" s="66" t="str">
        <f t="shared" si="56"/>
        <v/>
      </c>
      <c r="F466" s="22"/>
      <c r="G466" s="18"/>
      <c r="H466" s="18"/>
      <c r="I466" s="18"/>
      <c r="J466" s="18"/>
      <c r="K466" s="148"/>
      <c r="L466" s="18"/>
      <c r="M466" s="18"/>
      <c r="N466" s="18"/>
      <c r="O466" s="18"/>
      <c r="P466" s="18"/>
      <c r="Q466" s="18"/>
      <c r="R466" s="18"/>
      <c r="S466" s="18"/>
      <c r="T466" s="18"/>
      <c r="U466" s="18"/>
      <c r="V466" s="18"/>
      <c r="W466" s="18"/>
      <c r="X466" s="18"/>
      <c r="Y466" s="18"/>
      <c r="Z466" s="22"/>
      <c r="AA466" s="22"/>
      <c r="AB466" s="22"/>
      <c r="AC466" s="22"/>
      <c r="AD466" s="22"/>
      <c r="AE466" s="22"/>
      <c r="AF466" s="22"/>
      <c r="AG466" s="22"/>
      <c r="AH466" s="22"/>
      <c r="AI466" s="22"/>
      <c r="AJ466" s="22"/>
      <c r="AK466" s="22"/>
      <c r="AL466" s="22"/>
      <c r="AM466" s="22"/>
      <c r="AN466" s="22"/>
      <c r="AO466" s="22"/>
      <c r="AP466" s="22"/>
    </row>
    <row r="467" spans="1:42" ht="12" customHeight="1">
      <c r="A467" s="98" t="str">
        <f t="array" ref="A467">IFERROR(INDEX('03.Muestra'!$B$8:$B$17,SMALL(IF("Página Web"='03.Muestra'!$D$8:$D$17,ROW('03.Muestra'!$B$8:$B$17)-MIN(ROW('03.Muestra'!$D$8:$D$17))+1,""),ROW()-463)),"")</f>
        <v/>
      </c>
      <c r="B467" s="129" t="str">
        <f t="array" ref="B467">IFERROR(INDEX('03.Muestra'!$C$8:$C$17,SMALL(IF("Página Web"='03.Muestra'!$D$8:$D$17,ROW('03.Muestra'!$C$8:$C$17)-MIN(ROW('03.Muestra'!$D$8:$D$17))+1,""),ROW()-463)),"")</f>
        <v/>
      </c>
      <c r="C467" s="129" t="str">
        <f t="array" ref="C467">IFERROR(INDEX('03.Muestra'!$F$8:$F$17,SMALL(IF("Página Web"='03.Muestra'!$D$8:$D$17,ROW('03.Muestra'!$F$8:$F$17)-MIN(ROW('03.Muestra'!$D$8:$D$17))+1,""),ROW()-463)),"")</f>
        <v/>
      </c>
      <c r="D467" s="103" t="str">
        <f t="shared" ref="D467:D473" si="57">IF(C467="","",$D$18)</f>
        <v/>
      </c>
      <c r="E467" s="66" t="str">
        <f t="shared" si="56"/>
        <v/>
      </c>
      <c r="F467" s="22"/>
      <c r="G467" s="18"/>
      <c r="H467" s="18"/>
      <c r="I467" s="18"/>
      <c r="J467" s="18"/>
      <c r="K467" s="148"/>
      <c r="L467" s="18"/>
      <c r="M467" s="18"/>
      <c r="N467" s="18"/>
      <c r="O467" s="18"/>
      <c r="P467" s="18"/>
      <c r="Q467" s="18"/>
      <c r="R467" s="18"/>
      <c r="S467" s="18"/>
      <c r="T467" s="18"/>
      <c r="U467" s="18"/>
      <c r="V467" s="18"/>
      <c r="W467" s="18"/>
      <c r="X467" s="18"/>
      <c r="Y467" s="18"/>
      <c r="Z467" s="22"/>
      <c r="AA467" s="22"/>
      <c r="AB467" s="22"/>
      <c r="AC467" s="22"/>
      <c r="AD467" s="22"/>
      <c r="AE467" s="22"/>
      <c r="AF467" s="22"/>
      <c r="AG467" s="22"/>
      <c r="AH467" s="22"/>
      <c r="AI467" s="22"/>
      <c r="AJ467" s="22"/>
      <c r="AK467" s="22"/>
      <c r="AL467" s="22"/>
      <c r="AM467" s="22"/>
      <c r="AN467" s="22"/>
      <c r="AO467" s="22"/>
      <c r="AP467" s="22"/>
    </row>
    <row r="468" spans="1:42" ht="12" customHeight="1">
      <c r="A468" s="98" t="str">
        <f t="array" ref="A468">IFERROR(INDEX('03.Muestra'!$B$8:$B$17,SMALL(IF("Página Web"='03.Muestra'!$D$8:$D$17,ROW('03.Muestra'!$B$8:$B$17)-MIN(ROW('03.Muestra'!$D$8:$D$17))+1,""),ROW()-463)),"")</f>
        <v/>
      </c>
      <c r="B468" s="129" t="str">
        <f t="array" ref="B468">IFERROR(INDEX('03.Muestra'!$C$8:$C$17,SMALL(IF("Página Web"='03.Muestra'!$D$8:$D$17,ROW('03.Muestra'!$C$8:$C$17)-MIN(ROW('03.Muestra'!$D$8:$D$17))+1,""),ROW()-463)),"")</f>
        <v/>
      </c>
      <c r="C468" s="129" t="str">
        <f t="array" ref="C468">IFERROR(INDEX('03.Muestra'!$F$8:$F$17,SMALL(IF("Página Web"='03.Muestra'!$D$8:$D$17,ROW('03.Muestra'!$F$8:$F$17)-MIN(ROW('03.Muestra'!$D$8:$D$17))+1,""),ROW()-463)),"")</f>
        <v/>
      </c>
      <c r="D468" s="103" t="str">
        <f t="shared" si="57"/>
        <v/>
      </c>
      <c r="E468" s="66" t="str">
        <f t="shared" si="56"/>
        <v/>
      </c>
      <c r="F468" s="22"/>
      <c r="G468" s="18"/>
      <c r="H468" s="18"/>
      <c r="I468" s="18"/>
      <c r="J468" s="18"/>
      <c r="K468" s="148"/>
      <c r="L468" s="18"/>
      <c r="M468" s="18"/>
      <c r="N468" s="18"/>
      <c r="O468" s="18"/>
      <c r="P468" s="18"/>
      <c r="Q468" s="18"/>
      <c r="R468" s="18"/>
      <c r="S468" s="18"/>
      <c r="T468" s="18"/>
      <c r="U468" s="18"/>
      <c r="V468" s="18"/>
      <c r="W468" s="18"/>
      <c r="X468" s="18"/>
      <c r="Y468" s="18"/>
      <c r="Z468" s="22"/>
      <c r="AA468" s="22"/>
      <c r="AB468" s="22"/>
      <c r="AC468" s="22"/>
      <c r="AD468" s="22"/>
      <c r="AE468" s="22"/>
      <c r="AF468" s="22"/>
      <c r="AG468" s="22"/>
      <c r="AH468" s="22"/>
      <c r="AI468" s="22"/>
      <c r="AJ468" s="22"/>
      <c r="AK468" s="22"/>
      <c r="AL468" s="22"/>
      <c r="AM468" s="22"/>
      <c r="AN468" s="22"/>
      <c r="AO468" s="22"/>
      <c r="AP468" s="22"/>
    </row>
    <row r="469" spans="1:42" ht="12" customHeight="1">
      <c r="A469" s="98" t="str">
        <f t="array" ref="A469">IFERROR(INDEX('03.Muestra'!$B$8:$B$17,SMALL(IF("Página Web"='03.Muestra'!$D$8:$D$17,ROW('03.Muestra'!$B$8:$B$17)-MIN(ROW('03.Muestra'!$D$8:$D$17))+1,""),ROW()-463)),"")</f>
        <v/>
      </c>
      <c r="B469" s="129" t="str">
        <f t="array" ref="B469">IFERROR(INDEX('03.Muestra'!$C$8:$C$17,SMALL(IF("Página Web"='03.Muestra'!$D$8:$D$17,ROW('03.Muestra'!$C$8:$C$17)-MIN(ROW('03.Muestra'!$D$8:$D$17))+1,""),ROW()-463)),"")</f>
        <v/>
      </c>
      <c r="C469" s="129" t="str">
        <f t="array" ref="C469">IFERROR(INDEX('03.Muestra'!$F$8:$F$17,SMALL(IF("Página Web"='03.Muestra'!$D$8:$D$17,ROW('03.Muestra'!$F$8:$F$17)-MIN(ROW('03.Muestra'!$D$8:$D$17))+1,""),ROW()-463)),"")</f>
        <v/>
      </c>
      <c r="D469" s="103" t="str">
        <f t="shared" si="57"/>
        <v/>
      </c>
      <c r="E469" s="66" t="str">
        <f t="shared" si="56"/>
        <v/>
      </c>
      <c r="F469" s="22"/>
      <c r="G469" s="18"/>
      <c r="H469" s="18"/>
      <c r="I469" s="18"/>
      <c r="J469" s="18"/>
      <c r="K469" s="148"/>
      <c r="L469" s="18"/>
      <c r="M469" s="18"/>
      <c r="N469" s="18"/>
      <c r="O469" s="18"/>
      <c r="P469" s="18"/>
      <c r="Q469" s="18"/>
      <c r="R469" s="18"/>
      <c r="S469" s="18"/>
      <c r="T469" s="18"/>
      <c r="U469" s="18"/>
      <c r="V469" s="18"/>
      <c r="W469" s="18"/>
      <c r="X469" s="18"/>
      <c r="Y469" s="18"/>
      <c r="Z469" s="22"/>
      <c r="AA469" s="22"/>
      <c r="AB469" s="22"/>
      <c r="AC469" s="22"/>
      <c r="AD469" s="22"/>
      <c r="AE469" s="22"/>
      <c r="AF469" s="22"/>
      <c r="AG469" s="22"/>
      <c r="AH469" s="22"/>
      <c r="AI469" s="22"/>
      <c r="AJ469" s="22"/>
      <c r="AK469" s="22"/>
      <c r="AL469" s="22"/>
      <c r="AM469" s="22"/>
      <c r="AN469" s="22"/>
      <c r="AO469" s="22"/>
      <c r="AP469" s="22"/>
    </row>
    <row r="470" spans="1:42" ht="12" customHeight="1">
      <c r="A470" s="98" t="str">
        <f t="array" ref="A470">IFERROR(INDEX('03.Muestra'!$B$8:$B$17,SMALL(IF("Página Web"='03.Muestra'!$D$8:$D$17,ROW('03.Muestra'!$B$8:$B$17)-MIN(ROW('03.Muestra'!$D$8:$D$17))+1,""),ROW()-463)),"")</f>
        <v/>
      </c>
      <c r="B470" s="129" t="str">
        <f t="array" ref="B470">IFERROR(INDEX('03.Muestra'!$C$8:$C$17,SMALL(IF("Página Web"='03.Muestra'!$D$8:$D$17,ROW('03.Muestra'!$C$8:$C$17)-MIN(ROW('03.Muestra'!$D$8:$D$17))+1,""),ROW()-463)),"")</f>
        <v/>
      </c>
      <c r="C470" s="129" t="str">
        <f t="array" ref="C470">IFERROR(INDEX('03.Muestra'!$F$8:$F$17,SMALL(IF("Página Web"='03.Muestra'!$D$8:$D$17,ROW('03.Muestra'!$F$8:$F$17)-MIN(ROW('03.Muestra'!$D$8:$D$17))+1,""),ROW()-463)),"")</f>
        <v/>
      </c>
      <c r="D470" s="103" t="str">
        <f t="shared" si="57"/>
        <v/>
      </c>
      <c r="E470" s="66" t="str">
        <f t="shared" si="56"/>
        <v/>
      </c>
      <c r="F470" s="18"/>
      <c r="G470" s="18"/>
      <c r="H470" s="18"/>
      <c r="I470" s="18"/>
      <c r="J470" s="18"/>
      <c r="K470" s="148"/>
      <c r="L470" s="18"/>
      <c r="M470" s="18"/>
      <c r="N470" s="18"/>
      <c r="O470" s="18"/>
      <c r="P470" s="18"/>
      <c r="Q470" s="18"/>
      <c r="R470" s="18"/>
      <c r="S470" s="18"/>
      <c r="T470" s="18"/>
      <c r="U470" s="18"/>
      <c r="V470" s="18"/>
      <c r="W470" s="18"/>
      <c r="X470" s="18"/>
      <c r="Y470" s="18"/>
      <c r="Z470" s="22"/>
      <c r="AA470" s="22"/>
      <c r="AB470" s="22"/>
      <c r="AC470" s="22"/>
      <c r="AD470" s="22"/>
      <c r="AE470" s="22"/>
      <c r="AF470" s="22"/>
      <c r="AG470" s="22"/>
      <c r="AH470" s="22"/>
      <c r="AI470" s="22"/>
      <c r="AJ470" s="22"/>
      <c r="AK470" s="22"/>
      <c r="AL470" s="22"/>
      <c r="AM470" s="22"/>
      <c r="AN470" s="22"/>
      <c r="AO470" s="22"/>
      <c r="AP470" s="22"/>
    </row>
    <row r="471" spans="1:42" ht="12" customHeight="1">
      <c r="A471" s="98" t="str">
        <f t="array" ref="A471">IFERROR(INDEX('03.Muestra'!$B$8:$B$17,SMALL(IF("Página Web"='03.Muestra'!$D$8:$D$17,ROW('03.Muestra'!$B$8:$B$17)-MIN(ROW('03.Muestra'!$D$8:$D$17))+1,""),ROW()-463)),"")</f>
        <v/>
      </c>
      <c r="B471" s="129" t="str">
        <f t="array" ref="B471">IFERROR(INDEX('03.Muestra'!$C$8:$C$17,SMALL(IF("Página Web"='03.Muestra'!$D$8:$D$17,ROW('03.Muestra'!$C$8:$C$17)-MIN(ROW('03.Muestra'!$D$8:$D$17))+1,""),ROW()-463)),"")</f>
        <v/>
      </c>
      <c r="C471" s="129" t="str">
        <f t="array" ref="C471">IFERROR(INDEX('03.Muestra'!$F$8:$F$17,SMALL(IF("Página Web"='03.Muestra'!$D$8:$D$17,ROW('03.Muestra'!$F$8:$F$17)-MIN(ROW('03.Muestra'!$D$8:$D$17))+1,""),ROW()-463)),"")</f>
        <v/>
      </c>
      <c r="D471" s="103" t="str">
        <f t="shared" si="57"/>
        <v/>
      </c>
      <c r="E471" s="66" t="str">
        <f t="shared" si="56"/>
        <v/>
      </c>
      <c r="F471" s="18"/>
      <c r="G471" s="18"/>
      <c r="H471" s="18"/>
      <c r="I471" s="18"/>
      <c r="J471" s="18"/>
      <c r="K471" s="148"/>
      <c r="L471" s="18"/>
      <c r="M471" s="18"/>
      <c r="N471" s="18"/>
      <c r="O471" s="18"/>
      <c r="P471" s="18"/>
      <c r="Q471" s="18"/>
      <c r="R471" s="18"/>
      <c r="S471" s="18"/>
      <c r="T471" s="18"/>
      <c r="U471" s="18"/>
      <c r="V471" s="18"/>
      <c r="W471" s="18"/>
      <c r="X471" s="18"/>
      <c r="Y471" s="18"/>
      <c r="Z471" s="22"/>
      <c r="AA471" s="22"/>
      <c r="AB471" s="22"/>
      <c r="AC471" s="22"/>
      <c r="AD471" s="22"/>
      <c r="AE471" s="22"/>
      <c r="AF471" s="22"/>
      <c r="AG471" s="22"/>
      <c r="AH471" s="22"/>
      <c r="AI471" s="22"/>
      <c r="AJ471" s="22"/>
      <c r="AK471" s="22"/>
      <c r="AL471" s="22"/>
      <c r="AM471" s="22"/>
      <c r="AN471" s="22"/>
      <c r="AO471" s="22"/>
      <c r="AP471" s="22"/>
    </row>
    <row r="472" spans="1:42" ht="12" customHeight="1">
      <c r="A472" s="98" t="str">
        <f t="array" ref="A472">IFERROR(INDEX('03.Muestra'!$B$8:$B$17,SMALL(IF("Página Web"='03.Muestra'!$D$8:$D$17,ROW('03.Muestra'!$B$8:$B$17)-MIN(ROW('03.Muestra'!$D$8:$D$17))+1,""),ROW()-463)),"")</f>
        <v/>
      </c>
      <c r="B472" s="129" t="str">
        <f t="array" ref="B472">IFERROR(INDEX('03.Muestra'!$C$8:$C$17,SMALL(IF("Página Web"='03.Muestra'!$D$8:$D$17,ROW('03.Muestra'!$C$8:$C$17)-MIN(ROW('03.Muestra'!$D$8:$D$17))+1,""),ROW()-463)),"")</f>
        <v/>
      </c>
      <c r="C472" s="129" t="str">
        <f t="array" ref="C472">IFERROR(INDEX('03.Muestra'!$F$8:$F$17,SMALL(IF("Página Web"='03.Muestra'!$D$8:$D$17,ROW('03.Muestra'!$F$8:$F$17)-MIN(ROW('03.Muestra'!$D$8:$D$17))+1,""),ROW()-463)),"")</f>
        <v/>
      </c>
      <c r="D472" s="103" t="str">
        <f t="shared" si="57"/>
        <v/>
      </c>
      <c r="E472" s="66" t="str">
        <f t="shared" si="56"/>
        <v/>
      </c>
      <c r="F472" s="18"/>
      <c r="G472" s="18"/>
      <c r="H472" s="18"/>
      <c r="I472" s="18"/>
      <c r="J472" s="18"/>
      <c r="K472" s="148"/>
      <c r="L472" s="18"/>
      <c r="M472" s="18"/>
      <c r="N472" s="18"/>
      <c r="O472" s="18"/>
      <c r="P472" s="18"/>
      <c r="Q472" s="18"/>
      <c r="R472" s="18"/>
      <c r="S472" s="18"/>
      <c r="T472" s="18"/>
      <c r="U472" s="18"/>
      <c r="V472" s="18"/>
      <c r="W472" s="18"/>
      <c r="X472" s="18"/>
      <c r="Y472" s="18"/>
      <c r="Z472" s="22"/>
      <c r="AA472" s="22"/>
      <c r="AB472" s="22"/>
      <c r="AC472" s="22"/>
      <c r="AD472" s="22"/>
      <c r="AE472" s="22"/>
      <c r="AF472" s="22"/>
      <c r="AG472" s="22"/>
      <c r="AH472" s="22"/>
      <c r="AI472" s="22"/>
      <c r="AJ472" s="22"/>
      <c r="AK472" s="22"/>
      <c r="AL472" s="22"/>
      <c r="AM472" s="22"/>
      <c r="AN472" s="22"/>
      <c r="AO472" s="22"/>
      <c r="AP472" s="22"/>
    </row>
    <row r="473" spans="1:42" ht="12" customHeight="1">
      <c r="A473" s="98" t="str">
        <f t="array" ref="A473">IFERROR(INDEX('03.Muestra'!$B$8:$B$17,SMALL(IF("Página Web"='03.Muestra'!$D$8:$D$17,ROW('03.Muestra'!$B$8:$B$17)-MIN(ROW('03.Muestra'!$D$8:$D$17))+1,""),ROW()-463)),"")</f>
        <v/>
      </c>
      <c r="B473" s="129" t="str">
        <f t="array" ref="B473">IFERROR(INDEX('03.Muestra'!$C$8:$C$17,SMALL(IF("Página Web"='03.Muestra'!$D$8:$D$17,ROW('03.Muestra'!$C$8:$C$17)-MIN(ROW('03.Muestra'!$D$8:$D$17))+1,""),ROW()-463)),"")</f>
        <v/>
      </c>
      <c r="C473" s="129" t="str">
        <f t="array" ref="C473">IFERROR(INDEX('03.Muestra'!$F$8:$F$17,SMALL(IF("Página Web"='03.Muestra'!$D$8:$D$17,ROW('03.Muestra'!$F$8:$F$17)-MIN(ROW('03.Muestra'!$D$8:$D$17))+1,""),ROW()-463)),"")</f>
        <v/>
      </c>
      <c r="D473" s="103" t="str">
        <f t="shared" si="57"/>
        <v/>
      </c>
      <c r="E473" s="66" t="str">
        <f t="shared" si="56"/>
        <v/>
      </c>
      <c r="F473" s="18"/>
      <c r="G473" s="18"/>
      <c r="H473" s="18"/>
      <c r="I473" s="18"/>
      <c r="J473" s="18"/>
      <c r="K473" s="148"/>
      <c r="L473" s="18"/>
      <c r="M473" s="18"/>
      <c r="N473" s="18"/>
      <c r="O473" s="18"/>
      <c r="P473" s="18"/>
      <c r="Q473" s="18"/>
      <c r="R473" s="18"/>
      <c r="S473" s="18"/>
      <c r="T473" s="18"/>
      <c r="U473" s="18"/>
      <c r="V473" s="18"/>
      <c r="W473" s="18"/>
      <c r="X473" s="18"/>
      <c r="Y473" s="18"/>
      <c r="Z473" s="22"/>
      <c r="AA473" s="22"/>
      <c r="AB473" s="22"/>
      <c r="AC473" s="22"/>
      <c r="AD473" s="22"/>
      <c r="AE473" s="22"/>
      <c r="AF473" s="22"/>
      <c r="AG473" s="22"/>
      <c r="AH473" s="22"/>
      <c r="AI473" s="22"/>
      <c r="AJ473" s="22"/>
      <c r="AK473" s="22"/>
      <c r="AL473" s="22"/>
      <c r="AM473" s="22"/>
      <c r="AN473" s="22"/>
      <c r="AO473" s="22"/>
      <c r="AP473" s="22"/>
    </row>
    <row r="474" spans="1:42" ht="12" customHeight="1">
      <c r="A474" s="63"/>
      <c r="B474" s="133"/>
      <c r="C474" s="133"/>
      <c r="D474" s="134"/>
      <c r="E474" s="66"/>
      <c r="F474" s="18"/>
      <c r="G474" s="18"/>
      <c r="H474" s="18"/>
      <c r="I474" s="18"/>
      <c r="J474" s="18"/>
      <c r="K474" s="148"/>
      <c r="L474" s="18"/>
      <c r="M474" s="18"/>
      <c r="N474" s="18"/>
      <c r="O474" s="18"/>
      <c r="P474" s="18"/>
      <c r="Q474" s="18"/>
      <c r="R474" s="18"/>
      <c r="S474" s="18"/>
      <c r="T474" s="18"/>
      <c r="U474" s="18"/>
      <c r="V474" s="18"/>
      <c r="W474" s="18"/>
      <c r="X474" s="18"/>
      <c r="Y474" s="18"/>
      <c r="Z474" s="22"/>
      <c r="AA474" s="22"/>
      <c r="AB474" s="22"/>
      <c r="AC474" s="22"/>
      <c r="AD474" s="22"/>
      <c r="AE474" s="22"/>
      <c r="AF474" s="22"/>
      <c r="AG474" s="22"/>
      <c r="AH474" s="22"/>
      <c r="AI474" s="22"/>
      <c r="AJ474" s="22"/>
      <c r="AK474" s="22"/>
      <c r="AL474" s="22"/>
      <c r="AM474" s="22"/>
      <c r="AN474" s="22"/>
      <c r="AO474" s="22"/>
      <c r="AP474" s="22"/>
    </row>
    <row r="475" spans="1:42" ht="12" customHeight="1">
      <c r="A475" s="22"/>
      <c r="B475" s="18"/>
      <c r="C475" s="18"/>
      <c r="D475" s="127"/>
      <c r="E475" s="66"/>
      <c r="F475" s="18"/>
      <c r="G475" s="18"/>
      <c r="H475" s="18"/>
      <c r="I475" s="18"/>
      <c r="J475" s="18"/>
      <c r="K475" s="148"/>
      <c r="L475" s="18"/>
      <c r="M475" s="18"/>
      <c r="N475" s="18"/>
      <c r="O475" s="18"/>
      <c r="P475" s="18"/>
      <c r="Q475" s="18"/>
      <c r="R475" s="18"/>
      <c r="S475" s="18"/>
      <c r="T475" s="18"/>
      <c r="U475" s="18"/>
      <c r="V475" s="18"/>
      <c r="W475" s="18"/>
      <c r="X475" s="18"/>
      <c r="Y475" s="18"/>
      <c r="Z475" s="22"/>
      <c r="AA475" s="22"/>
      <c r="AB475" s="22"/>
      <c r="AC475" s="22"/>
      <c r="AD475" s="22"/>
      <c r="AE475" s="22"/>
      <c r="AF475" s="22"/>
      <c r="AG475" s="22"/>
      <c r="AH475" s="22"/>
      <c r="AI475" s="22"/>
      <c r="AJ475" s="22"/>
      <c r="AK475" s="22"/>
      <c r="AL475" s="22"/>
      <c r="AM475" s="22"/>
      <c r="AN475" s="22"/>
      <c r="AO475" s="22"/>
      <c r="AP475" s="22"/>
    </row>
    <row r="476" spans="1:42" ht="12.75" customHeight="1">
      <c r="A476" s="111"/>
      <c r="B476" s="112"/>
      <c r="C476" s="111"/>
      <c r="D476" s="135"/>
      <c r="E476" s="113"/>
      <c r="F476" s="18"/>
      <c r="G476" s="18"/>
      <c r="H476" s="18"/>
      <c r="I476" s="18"/>
      <c r="J476" s="18"/>
      <c r="K476" s="148"/>
      <c r="L476" s="18"/>
      <c r="M476" s="18"/>
      <c r="N476" s="18"/>
      <c r="O476" s="18"/>
      <c r="P476" s="18"/>
      <c r="Q476" s="18"/>
      <c r="R476" s="18"/>
      <c r="S476" s="18"/>
      <c r="T476" s="18"/>
      <c r="U476" s="18"/>
      <c r="V476" s="18"/>
      <c r="W476" s="18"/>
      <c r="X476" s="18"/>
      <c r="Y476" s="18"/>
      <c r="Z476" s="22"/>
      <c r="AA476" s="22"/>
      <c r="AB476" s="22"/>
      <c r="AC476" s="22"/>
      <c r="AD476" s="22"/>
      <c r="AE476" s="22"/>
      <c r="AF476" s="22"/>
      <c r="AG476" s="22"/>
      <c r="AH476" s="22"/>
      <c r="AI476" s="22"/>
      <c r="AJ476" s="22"/>
      <c r="AK476" s="22"/>
      <c r="AL476" s="22"/>
      <c r="AM476" s="22"/>
      <c r="AN476" s="22"/>
      <c r="AO476" s="22"/>
      <c r="AP476" s="22"/>
    </row>
    <row r="477" spans="1:42" ht="12" customHeight="1">
      <c r="A477" s="109"/>
      <c r="B477" s="109"/>
      <c r="C477" s="109"/>
      <c r="D477" s="136"/>
      <c r="E477" s="109"/>
      <c r="F477" s="92"/>
      <c r="G477" s="18"/>
      <c r="H477" s="18"/>
      <c r="I477" s="18"/>
      <c r="J477" s="18"/>
      <c r="K477" s="148"/>
      <c r="L477" s="18"/>
      <c r="M477" s="18"/>
      <c r="N477" s="18"/>
      <c r="O477" s="18"/>
      <c r="P477" s="18"/>
      <c r="Q477" s="18"/>
      <c r="R477" s="18"/>
      <c r="S477" s="18"/>
      <c r="T477" s="18"/>
      <c r="U477" s="18"/>
      <c r="V477" s="18"/>
      <c r="W477" s="18"/>
      <c r="X477" s="18"/>
      <c r="Y477" s="18"/>
      <c r="Z477" s="22"/>
      <c r="AA477" s="22"/>
      <c r="AB477" s="22"/>
      <c r="AC477" s="22"/>
      <c r="AD477" s="22"/>
      <c r="AE477" s="22"/>
      <c r="AF477" s="22"/>
      <c r="AG477" s="22"/>
      <c r="AH477" s="22"/>
      <c r="AI477" s="22"/>
      <c r="AJ477" s="22"/>
      <c r="AK477" s="22"/>
      <c r="AL477" s="22"/>
      <c r="AM477" s="22"/>
      <c r="AN477" s="22"/>
      <c r="AO477" s="22"/>
      <c r="AP477" s="22"/>
    </row>
    <row r="478" spans="1:42" ht="12" customHeight="1">
      <c r="A478" s="22"/>
      <c r="B478" s="133"/>
      <c r="C478" s="133"/>
      <c r="D478" s="134"/>
      <c r="E478" s="66"/>
      <c r="F478" s="18"/>
      <c r="G478" s="18"/>
      <c r="H478" s="18"/>
      <c r="I478" s="18"/>
      <c r="J478" s="18"/>
      <c r="K478" s="148"/>
      <c r="L478" s="18"/>
      <c r="M478" s="18"/>
      <c r="N478" s="18"/>
      <c r="O478" s="18"/>
      <c r="P478" s="18"/>
      <c r="Q478" s="18"/>
      <c r="R478" s="18"/>
      <c r="S478" s="18"/>
      <c r="T478" s="18"/>
      <c r="U478" s="18"/>
      <c r="V478" s="18"/>
      <c r="W478" s="18"/>
      <c r="X478" s="18"/>
      <c r="Y478" s="18"/>
      <c r="Z478" s="22"/>
      <c r="AA478" s="22"/>
      <c r="AB478" s="22"/>
      <c r="AC478" s="22"/>
      <c r="AD478" s="22"/>
      <c r="AE478" s="22"/>
      <c r="AF478" s="22"/>
      <c r="AG478" s="22"/>
      <c r="AH478" s="22"/>
      <c r="AI478" s="22"/>
      <c r="AJ478" s="22"/>
      <c r="AK478" s="22"/>
      <c r="AL478" s="22"/>
      <c r="AM478" s="22"/>
      <c r="AN478" s="22"/>
      <c r="AO478" s="22"/>
      <c r="AP478" s="22"/>
    </row>
    <row r="479" spans="1:42" ht="12" customHeight="1">
      <c r="A479" s="22"/>
      <c r="B479" s="153"/>
      <c r="C479" s="18"/>
      <c r="D479" s="127"/>
      <c r="E479" s="100"/>
      <c r="F479" s="18"/>
      <c r="G479" s="18"/>
      <c r="H479" s="18"/>
      <c r="I479" s="18"/>
      <c r="J479" s="18"/>
      <c r="K479" s="148"/>
      <c r="L479" s="18"/>
      <c r="M479" s="18"/>
      <c r="N479" s="18"/>
      <c r="O479" s="18"/>
      <c r="P479" s="18"/>
      <c r="Q479" s="18"/>
      <c r="R479" s="18"/>
      <c r="S479" s="18"/>
      <c r="T479" s="18"/>
      <c r="U479" s="18"/>
      <c r="V479" s="18"/>
      <c r="W479" s="18"/>
      <c r="X479" s="18"/>
      <c r="Y479" s="18"/>
      <c r="Z479" s="22"/>
      <c r="AA479" s="22"/>
      <c r="AB479" s="22"/>
      <c r="AC479" s="22"/>
      <c r="AD479" s="22"/>
      <c r="AE479" s="22"/>
      <c r="AF479" s="22"/>
      <c r="AG479" s="22"/>
      <c r="AH479" s="22"/>
      <c r="AI479" s="22"/>
      <c r="AJ479" s="22"/>
      <c r="AK479" s="22"/>
      <c r="AL479" s="22"/>
      <c r="AM479" s="22"/>
      <c r="AN479" s="22"/>
      <c r="AO479" s="22"/>
      <c r="AP479" s="22"/>
    </row>
    <row r="480" spans="1:42" ht="29.25" customHeight="1">
      <c r="A480" s="94" t="s">
        <v>100</v>
      </c>
      <c r="B480" s="95" t="s">
        <v>86</v>
      </c>
      <c r="C480" s="96" t="s">
        <v>171</v>
      </c>
      <c r="D480" s="128" t="s">
        <v>106</v>
      </c>
      <c r="E480" s="114"/>
      <c r="F480" s="22"/>
      <c r="G480" s="22"/>
      <c r="H480" s="22"/>
      <c r="I480" s="22"/>
      <c r="J480" s="22"/>
      <c r="K480" s="148"/>
      <c r="L480" s="18"/>
      <c r="M480" s="18"/>
      <c r="N480" s="18"/>
      <c r="O480" s="18"/>
      <c r="P480" s="18"/>
      <c r="Q480" s="18"/>
      <c r="R480" s="18"/>
      <c r="S480" s="18"/>
      <c r="T480" s="18"/>
      <c r="U480" s="18"/>
      <c r="V480" s="18"/>
      <c r="W480" s="18"/>
      <c r="X480" s="18"/>
      <c r="Y480" s="18"/>
      <c r="Z480" s="22"/>
      <c r="AA480" s="22"/>
      <c r="AB480" s="22"/>
      <c r="AC480" s="22"/>
      <c r="AD480" s="22"/>
      <c r="AE480" s="22"/>
      <c r="AF480" s="22"/>
      <c r="AG480" s="22"/>
      <c r="AH480" s="22"/>
      <c r="AI480" s="22"/>
      <c r="AJ480" s="22"/>
      <c r="AK480" s="22"/>
      <c r="AL480" s="22"/>
      <c r="AM480" s="22"/>
      <c r="AN480" s="22"/>
      <c r="AO480" s="22"/>
      <c r="AP480" s="22"/>
    </row>
    <row r="481" spans="1:42" ht="12" customHeight="1">
      <c r="A481" s="98">
        <f t="array" ref="A481">IFERROR(INDEX('03.Muestra'!$B$8:$B$17,SMALL(IF("Página Web"='03.Muestra'!$D$8:$D$17,ROW('03.Muestra'!$B$8:$B$17)-MIN(ROW('03.Muestra'!$D$8:$D$17))+1,""),ROW()-480)),"")</f>
        <v>1</v>
      </c>
      <c r="B481" s="129" t="str">
        <f t="array" ref="B481">IFERROR(INDEX('03.Muestra'!$C$8:$C$17,SMALL(IF("Página Web"='03.Muestra'!$D$8:$D$17,ROW('03.Muestra'!$C$8:$C$17)-MIN(ROW('03.Muestra'!$D$8:$D$17))+1,""),ROW()-480)),"")</f>
        <v>Home</v>
      </c>
      <c r="C481" s="130" t="str">
        <f t="array" ref="C481">IFERROR(INDEX('03.Muestra'!$F$8:$F$17,SMALL(IF("Página Web"='03.Muestra'!$D$8:$D$17,ROW('03.Muestra'!$F$8:$F$17)-MIN(ROW('03.Muestra'!$D$8:$D$17))+1,""),ROW()-480)),"")</f>
        <v>https://pigmentoayd.com/</v>
      </c>
      <c r="D481" s="103" t="s">
        <v>91</v>
      </c>
      <c r="E481" s="66" t="str">
        <f t="shared" ref="E481:E490" si="58">IF(D481&lt;&gt;"",IF(AND(B481&lt;&gt;"",C481&lt;&gt;""),"","ERR"),"")</f>
        <v/>
      </c>
      <c r="F481" s="104" t="s">
        <v>89</v>
      </c>
      <c r="G481" s="89" t="s">
        <v>98</v>
      </c>
      <c r="H481" s="84" t="s">
        <v>93</v>
      </c>
      <c r="I481" s="105" t="s">
        <v>91</v>
      </c>
      <c r="J481" s="106" t="s">
        <v>87</v>
      </c>
      <c r="K481" s="131" t="s">
        <v>97</v>
      </c>
      <c r="L481" s="18"/>
      <c r="M481" s="18"/>
      <c r="N481" s="18"/>
      <c r="O481" s="18"/>
      <c r="P481" s="18"/>
      <c r="Q481" s="18"/>
      <c r="R481" s="18"/>
      <c r="S481" s="18"/>
      <c r="T481" s="18"/>
      <c r="U481" s="18"/>
      <c r="V481" s="18"/>
      <c r="W481" s="18"/>
      <c r="X481" s="18"/>
      <c r="Y481" s="18"/>
      <c r="Z481" s="22"/>
      <c r="AA481" s="22"/>
      <c r="AB481" s="22"/>
      <c r="AC481" s="22"/>
      <c r="AD481" s="22"/>
      <c r="AE481" s="22"/>
      <c r="AF481" s="22"/>
      <c r="AG481" s="22"/>
      <c r="AH481" s="22"/>
      <c r="AI481" s="22"/>
      <c r="AJ481" s="22"/>
      <c r="AK481" s="22"/>
      <c r="AL481" s="22"/>
      <c r="AM481" s="22"/>
      <c r="AN481" s="22"/>
      <c r="AO481" s="22"/>
      <c r="AP481" s="22"/>
    </row>
    <row r="482" spans="1:42" ht="12" customHeight="1">
      <c r="A482" s="98">
        <f t="array" ref="A482">IFERROR(INDEX('03.Muestra'!$B$8:$B$17,SMALL(IF("Página Web"='03.Muestra'!$D$8:$D$17,ROW('03.Muestra'!$B$8:$B$17)-MIN(ROW('03.Muestra'!$D$8:$D$17))+1,""),ROW()-480)),"")</f>
        <v>2</v>
      </c>
      <c r="B482" s="129" t="str">
        <f t="array" ref="B482">IFERROR(INDEX('03.Muestra'!$C$8:$C$17,SMALL(IF("Página Web"='03.Muestra'!$D$8:$D$17,ROW('03.Muestra'!$C$8:$C$17)-MIN(ROW('03.Muestra'!$D$8:$D$17))+1,""),ROW()-480)),"")</f>
        <v>Contacto</v>
      </c>
      <c r="C482" s="130" t="str">
        <f t="array" ref="C482">IFERROR(INDEX('03.Muestra'!$F$8:$F$17,SMALL(IF("Página Web"='03.Muestra'!$D$8:$D$17,ROW('03.Muestra'!$F$8:$F$17)-MIN(ROW('03.Muestra'!$D$8:$D$17))+1,""),ROW()-480)),"")</f>
        <v>https://pigmentoayd.com/contacto</v>
      </c>
      <c r="D482" s="103" t="s">
        <v>91</v>
      </c>
      <c r="E482" s="66" t="str">
        <f t="shared" si="58"/>
        <v/>
      </c>
      <c r="F482" s="107">
        <f ca="1">COUNTIF($D481:INDIRECT("$D" &amp;  SUM(ROW()-1,'03.Muestra'!$D$20)-1),F481)</f>
        <v>0</v>
      </c>
      <c r="G482" s="107">
        <f ca="1">COUNTIF($D481:INDIRECT("$D" &amp;  SUM(ROW()-1,'03.Muestra'!$D$20)-1),G481)</f>
        <v>0</v>
      </c>
      <c r="H482" s="107">
        <f ca="1">COUNTIF($D481:INDIRECT("$D" &amp;  SUM(ROW()-1,'03.Muestra'!$D$20)-1),H481)</f>
        <v>0</v>
      </c>
      <c r="I482" s="107">
        <f ca="1">COUNTIF($D481:INDIRECT("$D" &amp;  SUM(ROW()-1,'03.Muestra'!$D$20)-1),I481)</f>
        <v>3</v>
      </c>
      <c r="J482" s="107">
        <f ca="1">COUNTIF($D481:INDIRECT("$D" &amp;  SUM(ROW()-1,'03.Muestra'!$D$20)-1),J481)</f>
        <v>0</v>
      </c>
      <c r="K482" s="132">
        <f ca="1">IF(COUNTIF('03.Muestra'!$D$8:$D$17,"Página Web")=0,0,COUNTBLANK($D481:INDIRECT("$D" &amp;  SUM(ROW()-1,COUNTIF('03.Muestra'!$D$8:$D$17,"Página Web"))-1)))</f>
        <v>0</v>
      </c>
      <c r="L482" s="18"/>
      <c r="M482" s="18"/>
      <c r="N482" s="18"/>
      <c r="O482" s="18"/>
      <c r="P482" s="18"/>
      <c r="Q482" s="18"/>
      <c r="R482" s="18"/>
      <c r="S482" s="18"/>
      <c r="T482" s="18"/>
      <c r="U482" s="18"/>
      <c r="V482" s="18"/>
      <c r="W482" s="18"/>
      <c r="X482" s="18"/>
      <c r="Y482" s="18"/>
      <c r="Z482" s="22"/>
      <c r="AA482" s="22"/>
      <c r="AB482" s="22"/>
      <c r="AC482" s="22"/>
      <c r="AD482" s="22"/>
      <c r="AE482" s="22"/>
      <c r="AF482" s="22"/>
      <c r="AG482" s="22"/>
      <c r="AH482" s="22"/>
      <c r="AI482" s="22"/>
      <c r="AJ482" s="22"/>
      <c r="AK482" s="22"/>
      <c r="AL482" s="22"/>
      <c r="AM482" s="22"/>
      <c r="AN482" s="22"/>
      <c r="AO482" s="22"/>
      <c r="AP482" s="22"/>
    </row>
    <row r="483" spans="1:42" ht="12" customHeight="1">
      <c r="A483" s="98">
        <f t="array" ref="A483">IFERROR(INDEX('03.Muestra'!$B$8:$B$17,SMALL(IF("Página Web"='03.Muestra'!$D$8:$D$17,ROW('03.Muestra'!$B$8:$B$17)-MIN(ROW('03.Muestra'!$D$8:$D$17))+1,""),ROW()-480)),"")</f>
        <v>3</v>
      </c>
      <c r="B483" s="129" t="str">
        <f t="array" ref="B483">IFERROR(INDEX('03.Muestra'!$C$8:$C$17,SMALL(IF("Página Web"='03.Muestra'!$D$8:$D$17,ROW('03.Muestra'!$C$8:$C$17)-MIN(ROW('03.Muestra'!$D$8:$D$17))+1,""),ROW()-480)),"")</f>
        <v>Servicios</v>
      </c>
      <c r="C483" s="130" t="str">
        <f t="array" ref="C483">IFERROR(INDEX('03.Muestra'!$F$8:$F$17,SMALL(IF("Página Web"='03.Muestra'!$D$8:$D$17,ROW('03.Muestra'!$F$8:$F$17)-MIN(ROW('03.Muestra'!$D$8:$D$17))+1,""),ROW()-480)),"")</f>
        <v>https://pigmentoayd.com/servicios</v>
      </c>
      <c r="D483" s="103" t="s">
        <v>91</v>
      </c>
      <c r="E483" s="66" t="str">
        <f t="shared" si="58"/>
        <v/>
      </c>
      <c r="F483" s="22"/>
      <c r="G483" s="18"/>
      <c r="H483" s="18"/>
      <c r="I483" s="18"/>
      <c r="J483" s="18"/>
      <c r="K483" s="148"/>
      <c r="L483" s="18"/>
      <c r="M483" s="18"/>
      <c r="N483" s="18"/>
      <c r="O483" s="18"/>
      <c r="P483" s="18"/>
      <c r="Q483" s="18"/>
      <c r="R483" s="18"/>
      <c r="S483" s="18"/>
      <c r="T483" s="18"/>
      <c r="U483" s="18"/>
      <c r="V483" s="18"/>
      <c r="W483" s="18"/>
      <c r="X483" s="18"/>
      <c r="Y483" s="18"/>
      <c r="Z483" s="22"/>
      <c r="AA483" s="22"/>
      <c r="AB483" s="22"/>
      <c r="AC483" s="22"/>
      <c r="AD483" s="22"/>
      <c r="AE483" s="22"/>
      <c r="AF483" s="22"/>
      <c r="AG483" s="22"/>
      <c r="AH483" s="22"/>
      <c r="AI483" s="22"/>
      <c r="AJ483" s="22"/>
      <c r="AK483" s="22"/>
      <c r="AL483" s="22"/>
      <c r="AM483" s="22"/>
      <c r="AN483" s="22"/>
      <c r="AO483" s="22"/>
      <c r="AP483" s="22"/>
    </row>
    <row r="484" spans="1:42" ht="12" customHeight="1">
      <c r="A484" s="98" t="str">
        <f t="array" ref="A484">IFERROR(INDEX('03.Muestra'!$B$8:$B$17,SMALL(IF("Página Web"='03.Muestra'!$D$8:$D$17,ROW('03.Muestra'!$B$8:$B$17)-MIN(ROW('03.Muestra'!$D$8:$D$17))+1,""),ROW()-480)),"")</f>
        <v/>
      </c>
      <c r="B484" s="129" t="str">
        <f t="array" ref="B484">IFERROR(INDEX('03.Muestra'!$C$8:$C$17,SMALL(IF("Página Web"='03.Muestra'!$D$8:$D$17,ROW('03.Muestra'!$C$8:$C$17)-MIN(ROW('03.Muestra'!$D$8:$D$17))+1,""),ROW()-480)),"")</f>
        <v/>
      </c>
      <c r="C484" s="129" t="str">
        <f t="array" ref="C484">IFERROR(INDEX('03.Muestra'!$F$8:$F$17,SMALL(IF("Página Web"='03.Muestra'!$D$8:$D$17,ROW('03.Muestra'!$F$8:$F$17)-MIN(ROW('03.Muestra'!$D$8:$D$17))+1,""),ROW()-480)),"")</f>
        <v/>
      </c>
      <c r="D484" s="103" t="str">
        <f t="shared" ref="D484:D490" si="59">IF(C484="","",$D$18)</f>
        <v/>
      </c>
      <c r="E484" s="66" t="str">
        <f t="shared" si="58"/>
        <v/>
      </c>
      <c r="F484" s="22"/>
      <c r="G484" s="18"/>
      <c r="H484" s="18"/>
      <c r="I484" s="18"/>
      <c r="J484" s="18"/>
      <c r="K484" s="148"/>
      <c r="L484" s="18"/>
      <c r="M484" s="18"/>
      <c r="N484" s="18"/>
      <c r="O484" s="18"/>
      <c r="P484" s="18"/>
      <c r="Q484" s="18"/>
      <c r="R484" s="18"/>
      <c r="S484" s="18"/>
      <c r="T484" s="18"/>
      <c r="U484" s="18"/>
      <c r="V484" s="18"/>
      <c r="W484" s="18"/>
      <c r="X484" s="18"/>
      <c r="Y484" s="18"/>
      <c r="Z484" s="22"/>
      <c r="AA484" s="22"/>
      <c r="AB484" s="22"/>
      <c r="AC484" s="22"/>
      <c r="AD484" s="22"/>
      <c r="AE484" s="22"/>
      <c r="AF484" s="22"/>
      <c r="AG484" s="22"/>
      <c r="AH484" s="22"/>
      <c r="AI484" s="22"/>
      <c r="AJ484" s="22"/>
      <c r="AK484" s="22"/>
      <c r="AL484" s="22"/>
      <c r="AM484" s="22"/>
      <c r="AN484" s="22"/>
      <c r="AO484" s="22"/>
      <c r="AP484" s="22"/>
    </row>
    <row r="485" spans="1:42" ht="12" customHeight="1">
      <c r="A485" s="98" t="str">
        <f t="array" ref="A485">IFERROR(INDEX('03.Muestra'!$B$8:$B$17,SMALL(IF("Página Web"='03.Muestra'!$D$8:$D$17,ROW('03.Muestra'!$B$8:$B$17)-MIN(ROW('03.Muestra'!$D$8:$D$17))+1,""),ROW()-480)),"")</f>
        <v/>
      </c>
      <c r="B485" s="129" t="str">
        <f t="array" ref="B485">IFERROR(INDEX('03.Muestra'!$C$8:$C$17,SMALL(IF("Página Web"='03.Muestra'!$D$8:$D$17,ROW('03.Muestra'!$C$8:$C$17)-MIN(ROW('03.Muestra'!$D$8:$D$17))+1,""),ROW()-480)),"")</f>
        <v/>
      </c>
      <c r="C485" s="129" t="str">
        <f t="array" ref="C485">IFERROR(INDEX('03.Muestra'!$F$8:$F$17,SMALL(IF("Página Web"='03.Muestra'!$D$8:$D$17,ROW('03.Muestra'!$F$8:$F$17)-MIN(ROW('03.Muestra'!$D$8:$D$17))+1,""),ROW()-480)),"")</f>
        <v/>
      </c>
      <c r="D485" s="103" t="str">
        <f t="shared" si="59"/>
        <v/>
      </c>
      <c r="E485" s="66" t="str">
        <f t="shared" si="58"/>
        <v/>
      </c>
      <c r="F485" s="22"/>
      <c r="G485" s="18"/>
      <c r="H485" s="18"/>
      <c r="I485" s="18"/>
      <c r="J485" s="18"/>
      <c r="K485" s="148"/>
      <c r="L485" s="18"/>
      <c r="M485" s="18"/>
      <c r="N485" s="18"/>
      <c r="O485" s="18"/>
      <c r="P485" s="18"/>
      <c r="Q485" s="18"/>
      <c r="R485" s="18"/>
      <c r="S485" s="18"/>
      <c r="T485" s="18"/>
      <c r="U485" s="18"/>
      <c r="V485" s="18"/>
      <c r="W485" s="18"/>
      <c r="X485" s="18"/>
      <c r="Y485" s="18"/>
      <c r="Z485" s="22"/>
      <c r="AA485" s="22"/>
      <c r="AB485" s="22"/>
      <c r="AC485" s="22"/>
      <c r="AD485" s="22"/>
      <c r="AE485" s="22"/>
      <c r="AF485" s="22"/>
      <c r="AG485" s="22"/>
      <c r="AH485" s="22"/>
      <c r="AI485" s="22"/>
      <c r="AJ485" s="22"/>
      <c r="AK485" s="22"/>
      <c r="AL485" s="22"/>
      <c r="AM485" s="22"/>
      <c r="AN485" s="22"/>
      <c r="AO485" s="22"/>
      <c r="AP485" s="22"/>
    </row>
    <row r="486" spans="1:42" ht="12" customHeight="1">
      <c r="A486" s="98" t="str">
        <f t="array" ref="A486">IFERROR(INDEX('03.Muestra'!$B$8:$B$17,SMALL(IF("Página Web"='03.Muestra'!$D$8:$D$17,ROW('03.Muestra'!$B$8:$B$17)-MIN(ROW('03.Muestra'!$D$8:$D$17))+1,""),ROW()-480)),"")</f>
        <v/>
      </c>
      <c r="B486" s="129" t="str">
        <f t="array" ref="B486">IFERROR(INDEX('03.Muestra'!$C$8:$C$17,SMALL(IF("Página Web"='03.Muestra'!$D$8:$D$17,ROW('03.Muestra'!$C$8:$C$17)-MIN(ROW('03.Muestra'!$D$8:$D$17))+1,""),ROW()-480)),"")</f>
        <v/>
      </c>
      <c r="C486" s="129" t="str">
        <f t="array" ref="C486">IFERROR(INDEX('03.Muestra'!$F$8:$F$17,SMALL(IF("Página Web"='03.Muestra'!$D$8:$D$17,ROW('03.Muestra'!$F$8:$F$17)-MIN(ROW('03.Muestra'!$D$8:$D$17))+1,""),ROW()-480)),"")</f>
        <v/>
      </c>
      <c r="D486" s="103" t="str">
        <f t="shared" si="59"/>
        <v/>
      </c>
      <c r="E486" s="66" t="str">
        <f t="shared" si="58"/>
        <v/>
      </c>
      <c r="F486" s="22"/>
      <c r="G486" s="18"/>
      <c r="H486" s="18"/>
      <c r="I486" s="18"/>
      <c r="J486" s="18"/>
      <c r="K486" s="148"/>
      <c r="L486" s="18"/>
      <c r="M486" s="18"/>
      <c r="N486" s="18"/>
      <c r="O486" s="18"/>
      <c r="P486" s="18"/>
      <c r="Q486" s="18"/>
      <c r="R486" s="18"/>
      <c r="S486" s="18"/>
      <c r="T486" s="18"/>
      <c r="U486" s="18"/>
      <c r="V486" s="18"/>
      <c r="W486" s="18"/>
      <c r="X486" s="18"/>
      <c r="Y486" s="18"/>
      <c r="Z486" s="22"/>
      <c r="AA486" s="22"/>
      <c r="AB486" s="22"/>
      <c r="AC486" s="22"/>
      <c r="AD486" s="22"/>
      <c r="AE486" s="22"/>
      <c r="AF486" s="22"/>
      <c r="AG486" s="22"/>
      <c r="AH486" s="22"/>
      <c r="AI486" s="22"/>
      <c r="AJ486" s="22"/>
      <c r="AK486" s="22"/>
      <c r="AL486" s="22"/>
      <c r="AM486" s="22"/>
      <c r="AN486" s="22"/>
      <c r="AO486" s="22"/>
      <c r="AP486" s="22"/>
    </row>
    <row r="487" spans="1:42" ht="12" customHeight="1">
      <c r="A487" s="98" t="str">
        <f t="array" ref="A487">IFERROR(INDEX('03.Muestra'!$B$8:$B$17,SMALL(IF("Página Web"='03.Muestra'!$D$8:$D$17,ROW('03.Muestra'!$B$8:$B$17)-MIN(ROW('03.Muestra'!$D$8:$D$17))+1,""),ROW()-480)),"")</f>
        <v/>
      </c>
      <c r="B487" s="129" t="str">
        <f t="array" ref="B487">IFERROR(INDEX('03.Muestra'!$C$8:$C$17,SMALL(IF("Página Web"='03.Muestra'!$D$8:$D$17,ROW('03.Muestra'!$C$8:$C$17)-MIN(ROW('03.Muestra'!$D$8:$D$17))+1,""),ROW()-480)),"")</f>
        <v/>
      </c>
      <c r="C487" s="129" t="str">
        <f t="array" ref="C487">IFERROR(INDEX('03.Muestra'!$F$8:$F$17,SMALL(IF("Página Web"='03.Muestra'!$D$8:$D$17,ROW('03.Muestra'!$F$8:$F$17)-MIN(ROW('03.Muestra'!$D$8:$D$17))+1,""),ROW()-480)),"")</f>
        <v/>
      </c>
      <c r="D487" s="103" t="str">
        <f t="shared" si="59"/>
        <v/>
      </c>
      <c r="E487" s="66" t="str">
        <f t="shared" si="58"/>
        <v/>
      </c>
      <c r="F487" s="18"/>
      <c r="G487" s="18"/>
      <c r="H487" s="18"/>
      <c r="I487" s="18"/>
      <c r="J487" s="18"/>
      <c r="K487" s="148"/>
      <c r="L487" s="18"/>
      <c r="M487" s="18"/>
      <c r="N487" s="18"/>
      <c r="O487" s="18"/>
      <c r="P487" s="18"/>
      <c r="Q487" s="18"/>
      <c r="R487" s="18"/>
      <c r="S487" s="18"/>
      <c r="T487" s="18"/>
      <c r="U487" s="18"/>
      <c r="V487" s="18"/>
      <c r="W487" s="18"/>
      <c r="X487" s="18"/>
      <c r="Y487" s="18"/>
      <c r="Z487" s="22"/>
      <c r="AA487" s="22"/>
      <c r="AB487" s="22"/>
      <c r="AC487" s="22"/>
      <c r="AD487" s="22"/>
      <c r="AE487" s="22"/>
      <c r="AF487" s="22"/>
      <c r="AG487" s="22"/>
      <c r="AH487" s="22"/>
      <c r="AI487" s="22"/>
      <c r="AJ487" s="22"/>
      <c r="AK487" s="22"/>
      <c r="AL487" s="22"/>
      <c r="AM487" s="22"/>
      <c r="AN487" s="22"/>
      <c r="AO487" s="22"/>
      <c r="AP487" s="22"/>
    </row>
    <row r="488" spans="1:42" ht="12" customHeight="1">
      <c r="A488" s="98" t="str">
        <f t="array" ref="A488">IFERROR(INDEX('03.Muestra'!$B$8:$B$17,SMALL(IF("Página Web"='03.Muestra'!$D$8:$D$17,ROW('03.Muestra'!$B$8:$B$17)-MIN(ROW('03.Muestra'!$D$8:$D$17))+1,""),ROW()-480)),"")</f>
        <v/>
      </c>
      <c r="B488" s="129" t="str">
        <f t="array" ref="B488">IFERROR(INDEX('03.Muestra'!$C$8:$C$17,SMALL(IF("Página Web"='03.Muestra'!$D$8:$D$17,ROW('03.Muestra'!$C$8:$C$17)-MIN(ROW('03.Muestra'!$D$8:$D$17))+1,""),ROW()-480)),"")</f>
        <v/>
      </c>
      <c r="C488" s="129" t="str">
        <f t="array" ref="C488">IFERROR(INDEX('03.Muestra'!$F$8:$F$17,SMALL(IF("Página Web"='03.Muestra'!$D$8:$D$17,ROW('03.Muestra'!$F$8:$F$17)-MIN(ROW('03.Muestra'!$D$8:$D$17))+1,""),ROW()-480)),"")</f>
        <v/>
      </c>
      <c r="D488" s="103" t="str">
        <f t="shared" si="59"/>
        <v/>
      </c>
      <c r="E488" s="66" t="str">
        <f t="shared" si="58"/>
        <v/>
      </c>
      <c r="F488" s="18"/>
      <c r="G488" s="18"/>
      <c r="H488" s="18"/>
      <c r="I488" s="18"/>
      <c r="J488" s="18"/>
      <c r="K488" s="148"/>
      <c r="L488" s="18"/>
      <c r="M488" s="18"/>
      <c r="N488" s="18"/>
      <c r="O488" s="18"/>
      <c r="P488" s="18"/>
      <c r="Q488" s="18"/>
      <c r="R488" s="18"/>
      <c r="S488" s="18"/>
      <c r="T488" s="18"/>
      <c r="U488" s="18"/>
      <c r="V488" s="18"/>
      <c r="W488" s="18"/>
      <c r="X488" s="18"/>
      <c r="Y488" s="18"/>
      <c r="Z488" s="22"/>
      <c r="AA488" s="22"/>
      <c r="AB488" s="22"/>
      <c r="AC488" s="22"/>
      <c r="AD488" s="22"/>
      <c r="AE488" s="22"/>
      <c r="AF488" s="22"/>
      <c r="AG488" s="22"/>
      <c r="AH488" s="22"/>
      <c r="AI488" s="22"/>
      <c r="AJ488" s="22"/>
      <c r="AK488" s="22"/>
      <c r="AL488" s="22"/>
      <c r="AM488" s="22"/>
      <c r="AN488" s="22"/>
      <c r="AO488" s="22"/>
      <c r="AP488" s="22"/>
    </row>
    <row r="489" spans="1:42" ht="12" customHeight="1">
      <c r="A489" s="98" t="str">
        <f t="array" ref="A489">IFERROR(INDEX('03.Muestra'!$B$8:$B$17,SMALL(IF("Página Web"='03.Muestra'!$D$8:$D$17,ROW('03.Muestra'!$B$8:$B$17)-MIN(ROW('03.Muestra'!$D$8:$D$17))+1,""),ROW()-480)),"")</f>
        <v/>
      </c>
      <c r="B489" s="129" t="str">
        <f t="array" ref="B489">IFERROR(INDEX('03.Muestra'!$C$8:$C$17,SMALL(IF("Página Web"='03.Muestra'!$D$8:$D$17,ROW('03.Muestra'!$C$8:$C$17)-MIN(ROW('03.Muestra'!$D$8:$D$17))+1,""),ROW()-480)),"")</f>
        <v/>
      </c>
      <c r="C489" s="129" t="str">
        <f t="array" ref="C489">IFERROR(INDEX('03.Muestra'!$F$8:$F$17,SMALL(IF("Página Web"='03.Muestra'!$D$8:$D$17,ROW('03.Muestra'!$F$8:$F$17)-MIN(ROW('03.Muestra'!$D$8:$D$17))+1,""),ROW()-480)),"")</f>
        <v/>
      </c>
      <c r="D489" s="103" t="str">
        <f t="shared" si="59"/>
        <v/>
      </c>
      <c r="E489" s="66" t="str">
        <f t="shared" si="58"/>
        <v/>
      </c>
      <c r="F489" s="18"/>
      <c r="G489" s="18"/>
      <c r="H489" s="18"/>
      <c r="I489" s="18"/>
      <c r="J489" s="18"/>
      <c r="K489" s="148"/>
      <c r="L489" s="18"/>
      <c r="M489" s="18"/>
      <c r="N489" s="18"/>
      <c r="O489" s="18"/>
      <c r="P489" s="18"/>
      <c r="Q489" s="18"/>
      <c r="R489" s="18"/>
      <c r="S489" s="18"/>
      <c r="T489" s="18"/>
      <c r="U489" s="18"/>
      <c r="V489" s="18"/>
      <c r="W489" s="18"/>
      <c r="X489" s="18"/>
      <c r="Y489" s="18"/>
      <c r="Z489" s="22"/>
      <c r="AA489" s="22"/>
      <c r="AB489" s="22"/>
      <c r="AC489" s="22"/>
      <c r="AD489" s="22"/>
      <c r="AE489" s="22"/>
      <c r="AF489" s="22"/>
      <c r="AG489" s="22"/>
      <c r="AH489" s="22"/>
      <c r="AI489" s="22"/>
      <c r="AJ489" s="22"/>
      <c r="AK489" s="22"/>
      <c r="AL489" s="22"/>
      <c r="AM489" s="22"/>
      <c r="AN489" s="22"/>
      <c r="AO489" s="22"/>
      <c r="AP489" s="22"/>
    </row>
    <row r="490" spans="1:42" ht="12" customHeight="1">
      <c r="A490" s="98" t="str">
        <f t="array" ref="A490">IFERROR(INDEX('03.Muestra'!$B$8:$B$17,SMALL(IF("Página Web"='03.Muestra'!$D$8:$D$17,ROW('03.Muestra'!$B$8:$B$17)-MIN(ROW('03.Muestra'!$D$8:$D$17))+1,""),ROW()-480)),"")</f>
        <v/>
      </c>
      <c r="B490" s="129" t="str">
        <f t="array" ref="B490">IFERROR(INDEX('03.Muestra'!$C$8:$C$17,SMALL(IF("Página Web"='03.Muestra'!$D$8:$D$17,ROW('03.Muestra'!$C$8:$C$17)-MIN(ROW('03.Muestra'!$D$8:$D$17))+1,""),ROW()-480)),"")</f>
        <v/>
      </c>
      <c r="C490" s="129" t="str">
        <f t="array" ref="C490">IFERROR(INDEX('03.Muestra'!$F$8:$F$17,SMALL(IF("Página Web"='03.Muestra'!$D$8:$D$17,ROW('03.Muestra'!$F$8:$F$17)-MIN(ROW('03.Muestra'!$D$8:$D$17))+1,""),ROW()-480)),"")</f>
        <v/>
      </c>
      <c r="D490" s="103" t="str">
        <f t="shared" si="59"/>
        <v/>
      </c>
      <c r="E490" s="66" t="str">
        <f t="shared" si="58"/>
        <v/>
      </c>
      <c r="F490" s="18"/>
      <c r="G490" s="18"/>
      <c r="H490" s="18"/>
      <c r="I490" s="18"/>
      <c r="J490" s="18"/>
      <c r="K490" s="148"/>
      <c r="L490" s="18"/>
      <c r="M490" s="18"/>
      <c r="N490" s="18"/>
      <c r="O490" s="18"/>
      <c r="P490" s="18"/>
      <c r="Q490" s="18"/>
      <c r="R490" s="18"/>
      <c r="S490" s="18"/>
      <c r="T490" s="18"/>
      <c r="U490" s="18"/>
      <c r="V490" s="18"/>
      <c r="W490" s="18"/>
      <c r="X490" s="18"/>
      <c r="Y490" s="18"/>
      <c r="Z490" s="22"/>
      <c r="AA490" s="22"/>
      <c r="AB490" s="22"/>
      <c r="AC490" s="22"/>
      <c r="AD490" s="22"/>
      <c r="AE490" s="22"/>
      <c r="AF490" s="22"/>
      <c r="AG490" s="22"/>
      <c r="AH490" s="22"/>
      <c r="AI490" s="22"/>
      <c r="AJ490" s="22"/>
      <c r="AK490" s="22"/>
      <c r="AL490" s="22"/>
      <c r="AM490" s="22"/>
      <c r="AN490" s="22"/>
      <c r="AO490" s="22"/>
      <c r="AP490" s="22"/>
    </row>
    <row r="491" spans="1:42" ht="12" customHeight="1">
      <c r="A491" s="63"/>
      <c r="B491" s="133"/>
      <c r="C491" s="133"/>
      <c r="D491" s="134"/>
      <c r="E491" s="66"/>
      <c r="F491" s="18"/>
      <c r="G491" s="18"/>
      <c r="H491" s="18"/>
      <c r="I491" s="18"/>
      <c r="J491" s="18"/>
      <c r="K491" s="148"/>
      <c r="L491" s="18"/>
      <c r="M491" s="18"/>
      <c r="N491" s="18"/>
      <c r="O491" s="18"/>
      <c r="P491" s="18"/>
      <c r="Q491" s="18"/>
      <c r="R491" s="18"/>
      <c r="S491" s="18"/>
      <c r="T491" s="18"/>
      <c r="U491" s="18"/>
      <c r="V491" s="18"/>
      <c r="W491" s="18"/>
      <c r="X491" s="18"/>
      <c r="Y491" s="18"/>
      <c r="Z491" s="22"/>
      <c r="AA491" s="22"/>
      <c r="AB491" s="22"/>
      <c r="AC491" s="22"/>
      <c r="AD491" s="22"/>
      <c r="AE491" s="22"/>
      <c r="AF491" s="22"/>
      <c r="AG491" s="22"/>
      <c r="AH491" s="22"/>
      <c r="AI491" s="22"/>
      <c r="AJ491" s="22"/>
      <c r="AK491" s="22"/>
      <c r="AL491" s="22"/>
      <c r="AM491" s="22"/>
      <c r="AN491" s="22"/>
      <c r="AO491" s="22"/>
      <c r="AP491" s="22"/>
    </row>
    <row r="492" spans="1:42" ht="12" customHeight="1">
      <c r="A492" s="22"/>
      <c r="B492" s="18"/>
      <c r="C492" s="18"/>
      <c r="D492" s="127"/>
      <c r="E492" s="66"/>
      <c r="F492" s="18"/>
      <c r="G492" s="18"/>
      <c r="H492" s="18"/>
      <c r="I492" s="18"/>
      <c r="J492" s="18"/>
      <c r="K492" s="148"/>
      <c r="L492" s="18"/>
      <c r="M492" s="18"/>
      <c r="N492" s="18"/>
      <c r="O492" s="18"/>
      <c r="P492" s="18"/>
      <c r="Q492" s="18"/>
      <c r="R492" s="18"/>
      <c r="S492" s="18"/>
      <c r="T492" s="18"/>
      <c r="U492" s="18"/>
      <c r="V492" s="18"/>
      <c r="W492" s="18"/>
      <c r="X492" s="18"/>
      <c r="Y492" s="18"/>
      <c r="Z492" s="22"/>
      <c r="AA492" s="22"/>
      <c r="AB492" s="22"/>
      <c r="AC492" s="22"/>
      <c r="AD492" s="22"/>
      <c r="AE492" s="22"/>
      <c r="AF492" s="22"/>
      <c r="AG492" s="22"/>
      <c r="AH492" s="22"/>
      <c r="AI492" s="22"/>
      <c r="AJ492" s="22"/>
      <c r="AK492" s="22"/>
      <c r="AL492" s="22"/>
      <c r="AM492" s="22"/>
      <c r="AN492" s="22"/>
      <c r="AO492" s="22"/>
      <c r="AP492" s="22"/>
    </row>
    <row r="493" spans="1:42" ht="12.75" customHeight="1">
      <c r="A493" s="111"/>
      <c r="B493" s="112"/>
      <c r="C493" s="111"/>
      <c r="D493" s="135"/>
      <c r="E493" s="113"/>
      <c r="F493" s="18"/>
      <c r="G493" s="18"/>
      <c r="H493" s="18"/>
      <c r="I493" s="18"/>
      <c r="J493" s="18"/>
      <c r="K493" s="148"/>
      <c r="L493" s="18"/>
      <c r="M493" s="18"/>
      <c r="N493" s="18"/>
      <c r="O493" s="18"/>
      <c r="P493" s="18"/>
      <c r="Q493" s="18"/>
      <c r="R493" s="18"/>
      <c r="S493" s="18"/>
      <c r="T493" s="18"/>
      <c r="U493" s="18"/>
      <c r="V493" s="18"/>
      <c r="W493" s="18"/>
      <c r="X493" s="18"/>
      <c r="Y493" s="18"/>
      <c r="Z493" s="22"/>
      <c r="AA493" s="22"/>
      <c r="AB493" s="22"/>
      <c r="AC493" s="22"/>
      <c r="AD493" s="22"/>
      <c r="AE493" s="22"/>
      <c r="AF493" s="22"/>
      <c r="AG493" s="22"/>
      <c r="AH493" s="22"/>
      <c r="AI493" s="22"/>
      <c r="AJ493" s="22"/>
      <c r="AK493" s="22"/>
      <c r="AL493" s="22"/>
      <c r="AM493" s="22"/>
      <c r="AN493" s="22"/>
      <c r="AO493" s="22"/>
      <c r="AP493" s="22"/>
    </row>
    <row r="494" spans="1:42" ht="12" customHeight="1">
      <c r="A494" s="109"/>
      <c r="B494" s="109"/>
      <c r="C494" s="109"/>
      <c r="D494" s="136"/>
      <c r="E494" s="109"/>
      <c r="F494" s="92"/>
      <c r="G494" s="18"/>
      <c r="H494" s="18"/>
      <c r="I494" s="18"/>
      <c r="J494" s="18"/>
      <c r="K494" s="148"/>
      <c r="L494" s="18"/>
      <c r="M494" s="18"/>
      <c r="N494" s="18"/>
      <c r="O494" s="18"/>
      <c r="P494" s="18"/>
      <c r="Q494" s="18"/>
      <c r="R494" s="18"/>
      <c r="S494" s="18"/>
      <c r="T494" s="18"/>
      <c r="U494" s="18"/>
      <c r="V494" s="18"/>
      <c r="W494" s="18"/>
      <c r="X494" s="18"/>
      <c r="Y494" s="18"/>
      <c r="Z494" s="22"/>
      <c r="AA494" s="22"/>
      <c r="AB494" s="22"/>
      <c r="AC494" s="22"/>
      <c r="AD494" s="22"/>
      <c r="AE494" s="22"/>
      <c r="AF494" s="22"/>
      <c r="AG494" s="22"/>
      <c r="AH494" s="22"/>
      <c r="AI494" s="22"/>
      <c r="AJ494" s="22"/>
      <c r="AK494" s="22"/>
      <c r="AL494" s="22"/>
      <c r="AM494" s="22"/>
      <c r="AN494" s="22"/>
      <c r="AO494" s="22"/>
      <c r="AP494" s="22"/>
    </row>
    <row r="495" spans="1:42" ht="12" customHeight="1">
      <c r="A495" s="22"/>
      <c r="B495" s="18"/>
      <c r="C495" s="18"/>
      <c r="D495" s="127"/>
      <c r="E495" s="18"/>
      <c r="F495" s="18"/>
      <c r="G495" s="18"/>
      <c r="H495" s="18"/>
      <c r="I495" s="18"/>
      <c r="J495" s="18"/>
      <c r="K495" s="148"/>
      <c r="L495" s="18"/>
      <c r="M495" s="18"/>
      <c r="N495" s="18"/>
      <c r="O495" s="18"/>
      <c r="P495" s="18"/>
      <c r="Q495" s="18"/>
      <c r="R495" s="18"/>
      <c r="S495" s="18"/>
      <c r="T495" s="18"/>
      <c r="U495" s="18"/>
      <c r="V495" s="18"/>
      <c r="W495" s="18"/>
      <c r="X495" s="18"/>
      <c r="Y495" s="18"/>
      <c r="Z495" s="22"/>
      <c r="AA495" s="22"/>
      <c r="AB495" s="22"/>
      <c r="AC495" s="22"/>
      <c r="AD495" s="22"/>
      <c r="AE495" s="22"/>
      <c r="AF495" s="22"/>
      <c r="AG495" s="22"/>
      <c r="AH495" s="22"/>
      <c r="AI495" s="22"/>
      <c r="AJ495" s="22"/>
      <c r="AK495" s="22"/>
      <c r="AL495" s="22"/>
      <c r="AM495" s="22"/>
      <c r="AN495" s="22"/>
      <c r="AO495" s="22"/>
      <c r="AP495" s="22"/>
    </row>
    <row r="496" spans="1:42" ht="12" customHeight="1">
      <c r="A496" s="22"/>
      <c r="B496" s="153"/>
      <c r="C496" s="18"/>
      <c r="D496" s="127"/>
      <c r="E496" s="100"/>
      <c r="F496" s="18"/>
      <c r="G496" s="18"/>
      <c r="H496" s="18"/>
      <c r="I496" s="18"/>
      <c r="J496" s="18"/>
      <c r="K496" s="148"/>
      <c r="L496" s="18"/>
      <c r="M496" s="18"/>
      <c r="N496" s="18"/>
      <c r="O496" s="18"/>
      <c r="P496" s="18"/>
      <c r="Q496" s="18"/>
      <c r="R496" s="18"/>
      <c r="S496" s="18"/>
      <c r="T496" s="18"/>
      <c r="U496" s="18"/>
      <c r="V496" s="18"/>
      <c r="W496" s="18"/>
      <c r="X496" s="18"/>
      <c r="Y496" s="18"/>
      <c r="Z496" s="22"/>
      <c r="AA496" s="22"/>
      <c r="AB496" s="22"/>
      <c r="AC496" s="22"/>
      <c r="AD496" s="22"/>
      <c r="AE496" s="22"/>
      <c r="AF496" s="22"/>
      <c r="AG496" s="22"/>
      <c r="AH496" s="22"/>
      <c r="AI496" s="22"/>
      <c r="AJ496" s="22"/>
      <c r="AK496" s="22"/>
      <c r="AL496" s="22"/>
      <c r="AM496" s="22"/>
      <c r="AN496" s="22"/>
      <c r="AO496" s="22"/>
      <c r="AP496" s="22"/>
    </row>
    <row r="497" spans="1:42" ht="29.25" customHeight="1">
      <c r="A497" s="94" t="s">
        <v>100</v>
      </c>
      <c r="B497" s="95" t="s">
        <v>86</v>
      </c>
      <c r="C497" s="96" t="s">
        <v>172</v>
      </c>
      <c r="D497" s="128" t="s">
        <v>106</v>
      </c>
      <c r="E497" s="114"/>
      <c r="F497" s="22"/>
      <c r="G497" s="22"/>
      <c r="H497" s="22"/>
      <c r="I497" s="22"/>
      <c r="J497" s="22"/>
      <c r="K497" s="148"/>
      <c r="L497" s="18"/>
      <c r="M497" s="18"/>
      <c r="N497" s="18"/>
      <c r="O497" s="18"/>
      <c r="P497" s="18"/>
      <c r="Q497" s="18"/>
      <c r="R497" s="18"/>
      <c r="S497" s="18"/>
      <c r="T497" s="18"/>
      <c r="U497" s="18"/>
      <c r="V497" s="18"/>
      <c r="W497" s="18"/>
      <c r="X497" s="18"/>
      <c r="Y497" s="18"/>
      <c r="Z497" s="22"/>
      <c r="AA497" s="22"/>
      <c r="AB497" s="22"/>
      <c r="AC497" s="22"/>
      <c r="AD497" s="22"/>
      <c r="AE497" s="22"/>
      <c r="AF497" s="22"/>
      <c r="AG497" s="22"/>
      <c r="AH497" s="22"/>
      <c r="AI497" s="22"/>
      <c r="AJ497" s="22"/>
      <c r="AK497" s="22"/>
      <c r="AL497" s="22"/>
      <c r="AM497" s="22"/>
      <c r="AN497" s="22"/>
      <c r="AO497" s="22"/>
      <c r="AP497" s="22"/>
    </row>
    <row r="498" spans="1:42" ht="12" customHeight="1">
      <c r="A498" s="98">
        <f t="array" ref="A498">IFERROR(INDEX('03.Muestra'!$B$8:$B$17,SMALL(IF("Página Web"='03.Muestra'!$D$8:$D$17,ROW('03.Muestra'!$B$8:$B$17)-MIN(ROW('03.Muestra'!$D$8:$D$17))+1,""),ROW()-497)),"")</f>
        <v>1</v>
      </c>
      <c r="B498" s="129" t="str">
        <f t="array" ref="B498">IFERROR(INDEX('03.Muestra'!$C$8:$C$17,SMALL(IF("Página Web"='03.Muestra'!$D$8:$D$17,ROW('03.Muestra'!$C$8:$C$17)-MIN(ROW('03.Muestra'!$D$8:$D$17))+1,""),ROW()-497)),"")</f>
        <v>Home</v>
      </c>
      <c r="C498" s="130" t="str">
        <f t="array" ref="C498">IFERROR(INDEX('03.Muestra'!$F$8:$F$17,SMALL(IF("Página Web"='03.Muestra'!$D$8:$D$17,ROW('03.Muestra'!$F$8:$F$17)-MIN(ROW('03.Muestra'!$D$8:$D$17))+1,""),ROW()-497)),"")</f>
        <v>https://pigmentoayd.com/</v>
      </c>
      <c r="D498" s="103" t="s">
        <v>87</v>
      </c>
      <c r="E498" s="66" t="str">
        <f t="shared" ref="E498:E507" si="60">IF(D498&lt;&gt;"",IF(AND(B498&lt;&gt;"",C498&lt;&gt;""),"","ERR"),"")</f>
        <v/>
      </c>
      <c r="F498" s="104" t="s">
        <v>89</v>
      </c>
      <c r="G498" s="89" t="s">
        <v>98</v>
      </c>
      <c r="H498" s="84" t="s">
        <v>93</v>
      </c>
      <c r="I498" s="105" t="s">
        <v>91</v>
      </c>
      <c r="J498" s="106" t="s">
        <v>87</v>
      </c>
      <c r="K498" s="131" t="s">
        <v>97</v>
      </c>
      <c r="L498" s="18"/>
      <c r="M498" s="18"/>
      <c r="N498" s="18"/>
      <c r="O498" s="18"/>
      <c r="P498" s="18"/>
      <c r="Q498" s="18"/>
      <c r="R498" s="18"/>
      <c r="S498" s="18"/>
      <c r="T498" s="18"/>
      <c r="U498" s="18"/>
      <c r="V498" s="18"/>
      <c r="W498" s="18"/>
      <c r="X498" s="18"/>
      <c r="Y498" s="18"/>
      <c r="Z498" s="22"/>
      <c r="AA498" s="22"/>
      <c r="AB498" s="22"/>
      <c r="AC498" s="22"/>
      <c r="AD498" s="22"/>
      <c r="AE498" s="22"/>
      <c r="AF498" s="22"/>
      <c r="AG498" s="22"/>
      <c r="AH498" s="22"/>
      <c r="AI498" s="22"/>
      <c r="AJ498" s="22"/>
      <c r="AK498" s="22"/>
      <c r="AL498" s="22"/>
      <c r="AM498" s="22"/>
      <c r="AN498" s="22"/>
      <c r="AO498" s="22"/>
      <c r="AP498" s="22"/>
    </row>
    <row r="499" spans="1:42" ht="12" customHeight="1">
      <c r="A499" s="98">
        <f t="array" ref="A499">IFERROR(INDEX('03.Muestra'!$B$8:$B$17,SMALL(IF("Página Web"='03.Muestra'!$D$8:$D$17,ROW('03.Muestra'!$B$8:$B$17)-MIN(ROW('03.Muestra'!$D$8:$D$17))+1,""),ROW()-497)),"")</f>
        <v>2</v>
      </c>
      <c r="B499" s="129" t="str">
        <f t="array" ref="B499">IFERROR(INDEX('03.Muestra'!$C$8:$C$17,SMALL(IF("Página Web"='03.Muestra'!$D$8:$D$17,ROW('03.Muestra'!$C$8:$C$17)-MIN(ROW('03.Muestra'!$D$8:$D$17))+1,""),ROW()-497)),"")</f>
        <v>Contacto</v>
      </c>
      <c r="C499" s="130" t="str">
        <f t="array" ref="C499">IFERROR(INDEX('03.Muestra'!$F$8:$F$17,SMALL(IF("Página Web"='03.Muestra'!$D$8:$D$17,ROW('03.Muestra'!$F$8:$F$17)-MIN(ROW('03.Muestra'!$D$8:$D$17))+1,""),ROW()-497)),"")</f>
        <v>https://pigmentoayd.com/contacto</v>
      </c>
      <c r="D499" s="103" t="s">
        <v>87</v>
      </c>
      <c r="E499" s="66" t="str">
        <f t="shared" si="60"/>
        <v/>
      </c>
      <c r="F499" s="107">
        <f ca="1">COUNTIF($D498:INDIRECT("$D" &amp;  SUM(ROW()-1,'03.Muestra'!$D$20)-1),F498)</f>
        <v>0</v>
      </c>
      <c r="G499" s="107">
        <f ca="1">COUNTIF($D498:INDIRECT("$D" &amp;  SUM(ROW()-1,'03.Muestra'!$D$20)-1),G498)</f>
        <v>0</v>
      </c>
      <c r="H499" s="107">
        <f ca="1">COUNTIF($D498:INDIRECT("$D" &amp;  SUM(ROW()-1,'03.Muestra'!$D$20)-1),H498)</f>
        <v>0</v>
      </c>
      <c r="I499" s="107">
        <f ca="1">COUNTIF($D498:INDIRECT("$D" &amp;  SUM(ROW()-1,'03.Muestra'!$D$20)-1),I498)</f>
        <v>0</v>
      </c>
      <c r="J499" s="107">
        <f ca="1">COUNTIF($D498:INDIRECT("$D" &amp;  SUM(ROW()-1,'03.Muestra'!$D$20)-1),J498)</f>
        <v>3</v>
      </c>
      <c r="K499" s="132">
        <f ca="1">IF(COUNTIF('03.Muestra'!$D$8:$D$17,"Página Web")=0,0,COUNTBLANK($D498:INDIRECT("$D" &amp;  SUM(ROW()-1,COUNTIF('03.Muestra'!$D$8:$D$17,"Página Web"))-1)))</f>
        <v>0</v>
      </c>
      <c r="L499" s="18"/>
      <c r="M499" s="18"/>
      <c r="N499" s="18"/>
      <c r="O499" s="18"/>
      <c r="P499" s="18"/>
      <c r="Q499" s="18"/>
      <c r="R499" s="18"/>
      <c r="S499" s="18"/>
      <c r="T499" s="18"/>
      <c r="U499" s="18"/>
      <c r="V499" s="18"/>
      <c r="W499" s="18"/>
      <c r="X499" s="18"/>
      <c r="Y499" s="18"/>
      <c r="Z499" s="22"/>
      <c r="AA499" s="22"/>
      <c r="AB499" s="22"/>
      <c r="AC499" s="22"/>
      <c r="AD499" s="22"/>
      <c r="AE499" s="22"/>
      <c r="AF499" s="22"/>
      <c r="AG499" s="22"/>
      <c r="AH499" s="22"/>
      <c r="AI499" s="22"/>
      <c r="AJ499" s="22"/>
      <c r="AK499" s="22"/>
      <c r="AL499" s="22"/>
      <c r="AM499" s="22"/>
      <c r="AN499" s="22"/>
      <c r="AO499" s="22"/>
      <c r="AP499" s="22"/>
    </row>
    <row r="500" spans="1:42" ht="12" customHeight="1">
      <c r="A500" s="98">
        <f t="array" ref="A500">IFERROR(INDEX('03.Muestra'!$B$8:$B$17,SMALL(IF("Página Web"='03.Muestra'!$D$8:$D$17,ROW('03.Muestra'!$B$8:$B$17)-MIN(ROW('03.Muestra'!$D$8:$D$17))+1,""),ROW()-497)),"")</f>
        <v>3</v>
      </c>
      <c r="B500" s="129" t="str">
        <f t="array" ref="B500">IFERROR(INDEX('03.Muestra'!$C$8:$C$17,SMALL(IF("Página Web"='03.Muestra'!$D$8:$D$17,ROW('03.Muestra'!$C$8:$C$17)-MIN(ROW('03.Muestra'!$D$8:$D$17))+1,""),ROW()-497)),"")</f>
        <v>Servicios</v>
      </c>
      <c r="C500" s="130" t="str">
        <f t="array" ref="C500">IFERROR(INDEX('03.Muestra'!$F$8:$F$17,SMALL(IF("Página Web"='03.Muestra'!$D$8:$D$17,ROW('03.Muestra'!$F$8:$F$17)-MIN(ROW('03.Muestra'!$D$8:$D$17))+1,""),ROW()-497)),"")</f>
        <v>https://pigmentoayd.com/servicios</v>
      </c>
      <c r="D500" s="103" t="s">
        <v>87</v>
      </c>
      <c r="E500" s="66" t="str">
        <f t="shared" si="60"/>
        <v/>
      </c>
      <c r="F500" s="22"/>
      <c r="G500" s="18"/>
      <c r="H500" s="18"/>
      <c r="I500" s="18"/>
      <c r="J500" s="18"/>
      <c r="K500" s="148"/>
      <c r="L500" s="18"/>
      <c r="M500" s="18"/>
      <c r="N500" s="18"/>
      <c r="O500" s="18"/>
      <c r="P500" s="18"/>
      <c r="Q500" s="18"/>
      <c r="R500" s="18"/>
      <c r="S500" s="18"/>
      <c r="T500" s="18"/>
      <c r="U500" s="18"/>
      <c r="V500" s="18"/>
      <c r="W500" s="18"/>
      <c r="X500" s="18"/>
      <c r="Y500" s="18"/>
      <c r="Z500" s="22"/>
      <c r="AA500" s="22"/>
      <c r="AB500" s="22"/>
      <c r="AC500" s="22"/>
      <c r="AD500" s="22"/>
      <c r="AE500" s="22"/>
      <c r="AF500" s="22"/>
      <c r="AG500" s="22"/>
      <c r="AH500" s="22"/>
      <c r="AI500" s="22"/>
      <c r="AJ500" s="22"/>
      <c r="AK500" s="22"/>
      <c r="AL500" s="22"/>
      <c r="AM500" s="22"/>
      <c r="AN500" s="22"/>
      <c r="AO500" s="22"/>
      <c r="AP500" s="22"/>
    </row>
    <row r="501" spans="1:42" ht="12" customHeight="1">
      <c r="A501" s="98" t="str">
        <f t="array" ref="A501">IFERROR(INDEX('03.Muestra'!$B$8:$B$17,SMALL(IF("Página Web"='03.Muestra'!$D$8:$D$17,ROW('03.Muestra'!$B$8:$B$17)-MIN(ROW('03.Muestra'!$D$8:$D$17))+1,""),ROW()-497)),"")</f>
        <v/>
      </c>
      <c r="B501" s="129" t="str">
        <f t="array" ref="B501">IFERROR(INDEX('03.Muestra'!$C$8:$C$17,SMALL(IF("Página Web"='03.Muestra'!$D$8:$D$17,ROW('03.Muestra'!$C$8:$C$17)-MIN(ROW('03.Muestra'!$D$8:$D$17))+1,""),ROW()-497)),"")</f>
        <v/>
      </c>
      <c r="C501" s="129" t="str">
        <f t="array" ref="C501">IFERROR(INDEX('03.Muestra'!$F$8:$F$17,SMALL(IF("Página Web"='03.Muestra'!$D$8:$D$17,ROW('03.Muestra'!$F$8:$F$17)-MIN(ROW('03.Muestra'!$D$8:$D$17))+1,""),ROW()-497)),"")</f>
        <v/>
      </c>
      <c r="D501" s="103" t="str">
        <f t="shared" ref="D501:D507" si="61">IF(C501="","",$D$18)</f>
        <v/>
      </c>
      <c r="E501" s="66" t="str">
        <f t="shared" si="60"/>
        <v/>
      </c>
      <c r="F501" s="22"/>
      <c r="G501" s="18"/>
      <c r="H501" s="18"/>
      <c r="I501" s="18"/>
      <c r="J501" s="18"/>
      <c r="K501" s="148"/>
      <c r="L501" s="18"/>
      <c r="M501" s="18"/>
      <c r="N501" s="18"/>
      <c r="O501" s="18"/>
      <c r="P501" s="18"/>
      <c r="Q501" s="18"/>
      <c r="R501" s="18"/>
      <c r="S501" s="18"/>
      <c r="T501" s="18"/>
      <c r="U501" s="18"/>
      <c r="V501" s="18"/>
      <c r="W501" s="18"/>
      <c r="X501" s="18"/>
      <c r="Y501" s="18"/>
      <c r="Z501" s="22"/>
      <c r="AA501" s="22"/>
      <c r="AB501" s="22"/>
      <c r="AC501" s="22"/>
      <c r="AD501" s="22"/>
      <c r="AE501" s="22"/>
      <c r="AF501" s="22"/>
      <c r="AG501" s="22"/>
      <c r="AH501" s="22"/>
      <c r="AI501" s="22"/>
      <c r="AJ501" s="22"/>
      <c r="AK501" s="22"/>
      <c r="AL501" s="22"/>
      <c r="AM501" s="22"/>
      <c r="AN501" s="22"/>
      <c r="AO501" s="22"/>
      <c r="AP501" s="22"/>
    </row>
    <row r="502" spans="1:42" ht="12" customHeight="1">
      <c r="A502" s="98" t="str">
        <f t="array" ref="A502">IFERROR(INDEX('03.Muestra'!$B$8:$B$17,SMALL(IF("Página Web"='03.Muestra'!$D$8:$D$17,ROW('03.Muestra'!$B$8:$B$17)-MIN(ROW('03.Muestra'!$D$8:$D$17))+1,""),ROW()-497)),"")</f>
        <v/>
      </c>
      <c r="B502" s="129" t="str">
        <f t="array" ref="B502">IFERROR(INDEX('03.Muestra'!$C$8:$C$17,SMALL(IF("Página Web"='03.Muestra'!$D$8:$D$17,ROW('03.Muestra'!$C$8:$C$17)-MIN(ROW('03.Muestra'!$D$8:$D$17))+1,""),ROW()-497)),"")</f>
        <v/>
      </c>
      <c r="C502" s="129" t="str">
        <f t="array" ref="C502">IFERROR(INDEX('03.Muestra'!$F$8:$F$17,SMALL(IF("Página Web"='03.Muestra'!$D$8:$D$17,ROW('03.Muestra'!$F$8:$F$17)-MIN(ROW('03.Muestra'!$D$8:$D$17))+1,""),ROW()-497)),"")</f>
        <v/>
      </c>
      <c r="D502" s="103" t="str">
        <f t="shared" si="61"/>
        <v/>
      </c>
      <c r="E502" s="66" t="str">
        <f t="shared" si="60"/>
        <v/>
      </c>
      <c r="F502" s="22"/>
      <c r="G502" s="18"/>
      <c r="H502" s="18"/>
      <c r="I502" s="18"/>
      <c r="J502" s="18"/>
      <c r="K502" s="148"/>
      <c r="L502" s="18"/>
      <c r="M502" s="18"/>
      <c r="N502" s="18"/>
      <c r="O502" s="18"/>
      <c r="P502" s="18"/>
      <c r="Q502" s="18"/>
      <c r="R502" s="18"/>
      <c r="S502" s="18"/>
      <c r="T502" s="18"/>
      <c r="U502" s="18"/>
      <c r="V502" s="18"/>
      <c r="W502" s="18"/>
      <c r="X502" s="18"/>
      <c r="Y502" s="18"/>
      <c r="Z502" s="22"/>
      <c r="AA502" s="22"/>
      <c r="AB502" s="22"/>
      <c r="AC502" s="22"/>
      <c r="AD502" s="22"/>
      <c r="AE502" s="22"/>
      <c r="AF502" s="22"/>
      <c r="AG502" s="22"/>
      <c r="AH502" s="22"/>
      <c r="AI502" s="22"/>
      <c r="AJ502" s="22"/>
      <c r="AK502" s="22"/>
      <c r="AL502" s="22"/>
      <c r="AM502" s="22"/>
      <c r="AN502" s="22"/>
      <c r="AO502" s="22"/>
      <c r="AP502" s="22"/>
    </row>
    <row r="503" spans="1:42" ht="12" customHeight="1">
      <c r="A503" s="98" t="str">
        <f t="array" ref="A503">IFERROR(INDEX('03.Muestra'!$B$8:$B$17,SMALL(IF("Página Web"='03.Muestra'!$D$8:$D$17,ROW('03.Muestra'!$B$8:$B$17)-MIN(ROW('03.Muestra'!$D$8:$D$17))+1,""),ROW()-497)),"")</f>
        <v/>
      </c>
      <c r="B503" s="129" t="str">
        <f t="array" ref="B503">IFERROR(INDEX('03.Muestra'!$C$8:$C$17,SMALL(IF("Página Web"='03.Muestra'!$D$8:$D$17,ROW('03.Muestra'!$C$8:$C$17)-MIN(ROW('03.Muestra'!$D$8:$D$17))+1,""),ROW()-497)),"")</f>
        <v/>
      </c>
      <c r="C503" s="129" t="str">
        <f t="array" ref="C503">IFERROR(INDEX('03.Muestra'!$F$8:$F$17,SMALL(IF("Página Web"='03.Muestra'!$D$8:$D$17,ROW('03.Muestra'!$F$8:$F$17)-MIN(ROW('03.Muestra'!$D$8:$D$17))+1,""),ROW()-497)),"")</f>
        <v/>
      </c>
      <c r="D503" s="103" t="str">
        <f t="shared" si="61"/>
        <v/>
      </c>
      <c r="E503" s="66" t="str">
        <f t="shared" si="60"/>
        <v/>
      </c>
      <c r="F503" s="22"/>
      <c r="G503" s="18"/>
      <c r="H503" s="18"/>
      <c r="I503" s="18"/>
      <c r="J503" s="18"/>
      <c r="K503" s="148"/>
      <c r="L503" s="18"/>
      <c r="M503" s="18"/>
      <c r="N503" s="18"/>
      <c r="O503" s="18"/>
      <c r="P503" s="18"/>
      <c r="Q503" s="18"/>
      <c r="R503" s="18"/>
      <c r="S503" s="18"/>
      <c r="T503" s="18"/>
      <c r="U503" s="18"/>
      <c r="V503" s="18"/>
      <c r="W503" s="18"/>
      <c r="X503" s="18"/>
      <c r="Y503" s="18"/>
      <c r="Z503" s="22"/>
      <c r="AA503" s="22"/>
      <c r="AB503" s="22"/>
      <c r="AC503" s="22"/>
      <c r="AD503" s="22"/>
      <c r="AE503" s="22"/>
      <c r="AF503" s="22"/>
      <c r="AG503" s="22"/>
      <c r="AH503" s="22"/>
      <c r="AI503" s="22"/>
      <c r="AJ503" s="22"/>
      <c r="AK503" s="22"/>
      <c r="AL503" s="22"/>
      <c r="AM503" s="22"/>
      <c r="AN503" s="22"/>
      <c r="AO503" s="22"/>
      <c r="AP503" s="22"/>
    </row>
    <row r="504" spans="1:42" ht="12" customHeight="1">
      <c r="A504" s="98" t="str">
        <f t="array" ref="A504">IFERROR(INDEX('03.Muestra'!$B$8:$B$17,SMALL(IF("Página Web"='03.Muestra'!$D$8:$D$17,ROW('03.Muestra'!$B$8:$B$17)-MIN(ROW('03.Muestra'!$D$8:$D$17))+1,""),ROW()-497)),"")</f>
        <v/>
      </c>
      <c r="B504" s="129" t="str">
        <f t="array" ref="B504">IFERROR(INDEX('03.Muestra'!$C$8:$C$17,SMALL(IF("Página Web"='03.Muestra'!$D$8:$D$17,ROW('03.Muestra'!$C$8:$C$17)-MIN(ROW('03.Muestra'!$D$8:$D$17))+1,""),ROW()-497)),"")</f>
        <v/>
      </c>
      <c r="C504" s="129" t="str">
        <f t="array" ref="C504">IFERROR(INDEX('03.Muestra'!$F$8:$F$17,SMALL(IF("Página Web"='03.Muestra'!$D$8:$D$17,ROW('03.Muestra'!$F$8:$F$17)-MIN(ROW('03.Muestra'!$D$8:$D$17))+1,""),ROW()-497)),"")</f>
        <v/>
      </c>
      <c r="D504" s="103" t="str">
        <f t="shared" si="61"/>
        <v/>
      </c>
      <c r="E504" s="66" t="str">
        <f t="shared" si="60"/>
        <v/>
      </c>
      <c r="F504" s="18"/>
      <c r="G504" s="18"/>
      <c r="H504" s="18"/>
      <c r="I504" s="18"/>
      <c r="J504" s="18"/>
      <c r="K504" s="148"/>
      <c r="L504" s="18"/>
      <c r="M504" s="18"/>
      <c r="N504" s="18"/>
      <c r="O504" s="18"/>
      <c r="P504" s="18"/>
      <c r="Q504" s="18"/>
      <c r="R504" s="18"/>
      <c r="S504" s="18"/>
      <c r="T504" s="18"/>
      <c r="U504" s="18"/>
      <c r="V504" s="18"/>
      <c r="W504" s="18"/>
      <c r="X504" s="18"/>
      <c r="Y504" s="18"/>
      <c r="Z504" s="22"/>
      <c r="AA504" s="22"/>
      <c r="AB504" s="22"/>
      <c r="AC504" s="22"/>
      <c r="AD504" s="22"/>
      <c r="AE504" s="22"/>
      <c r="AF504" s="22"/>
      <c r="AG504" s="22"/>
      <c r="AH504" s="22"/>
      <c r="AI504" s="22"/>
      <c r="AJ504" s="22"/>
      <c r="AK504" s="22"/>
      <c r="AL504" s="22"/>
      <c r="AM504" s="22"/>
      <c r="AN504" s="22"/>
      <c r="AO504" s="22"/>
      <c r="AP504" s="22"/>
    </row>
    <row r="505" spans="1:42" ht="12" customHeight="1">
      <c r="A505" s="98" t="str">
        <f t="array" ref="A505">IFERROR(INDEX('03.Muestra'!$B$8:$B$17,SMALL(IF("Página Web"='03.Muestra'!$D$8:$D$17,ROW('03.Muestra'!$B$8:$B$17)-MIN(ROW('03.Muestra'!$D$8:$D$17))+1,""),ROW()-497)),"")</f>
        <v/>
      </c>
      <c r="B505" s="129" t="str">
        <f t="array" ref="B505">IFERROR(INDEX('03.Muestra'!$C$8:$C$17,SMALL(IF("Página Web"='03.Muestra'!$D$8:$D$17,ROW('03.Muestra'!$C$8:$C$17)-MIN(ROW('03.Muestra'!$D$8:$D$17))+1,""),ROW()-497)),"")</f>
        <v/>
      </c>
      <c r="C505" s="129" t="str">
        <f t="array" ref="C505">IFERROR(INDEX('03.Muestra'!$F$8:$F$17,SMALL(IF("Página Web"='03.Muestra'!$D$8:$D$17,ROW('03.Muestra'!$F$8:$F$17)-MIN(ROW('03.Muestra'!$D$8:$D$17))+1,""),ROW()-497)),"")</f>
        <v/>
      </c>
      <c r="D505" s="103" t="str">
        <f t="shared" si="61"/>
        <v/>
      </c>
      <c r="E505" s="66" t="str">
        <f t="shared" si="60"/>
        <v/>
      </c>
      <c r="F505" s="18"/>
      <c r="G505" s="18"/>
      <c r="H505" s="18"/>
      <c r="I505" s="18"/>
      <c r="J505" s="18"/>
      <c r="K505" s="148"/>
      <c r="L505" s="18"/>
      <c r="M505" s="18"/>
      <c r="N505" s="18"/>
      <c r="O505" s="18"/>
      <c r="P505" s="18"/>
      <c r="Q505" s="18"/>
      <c r="R505" s="18"/>
      <c r="S505" s="18"/>
      <c r="T505" s="18"/>
      <c r="U505" s="18"/>
      <c r="V505" s="18"/>
      <c r="W505" s="18"/>
      <c r="X505" s="18"/>
      <c r="Y505" s="18"/>
      <c r="Z505" s="22"/>
      <c r="AA505" s="22"/>
      <c r="AB505" s="22"/>
      <c r="AC505" s="22"/>
      <c r="AD505" s="22"/>
      <c r="AE505" s="22"/>
      <c r="AF505" s="22"/>
      <c r="AG505" s="22"/>
      <c r="AH505" s="22"/>
      <c r="AI505" s="22"/>
      <c r="AJ505" s="22"/>
      <c r="AK505" s="22"/>
      <c r="AL505" s="22"/>
      <c r="AM505" s="22"/>
      <c r="AN505" s="22"/>
      <c r="AO505" s="22"/>
      <c r="AP505" s="22"/>
    </row>
    <row r="506" spans="1:42" ht="12" customHeight="1">
      <c r="A506" s="98" t="str">
        <f t="array" ref="A506">IFERROR(INDEX('03.Muestra'!$B$8:$B$17,SMALL(IF("Página Web"='03.Muestra'!$D$8:$D$17,ROW('03.Muestra'!$B$8:$B$17)-MIN(ROW('03.Muestra'!$D$8:$D$17))+1,""),ROW()-497)),"")</f>
        <v/>
      </c>
      <c r="B506" s="129" t="str">
        <f t="array" ref="B506">IFERROR(INDEX('03.Muestra'!$C$8:$C$17,SMALL(IF("Página Web"='03.Muestra'!$D$8:$D$17,ROW('03.Muestra'!$C$8:$C$17)-MIN(ROW('03.Muestra'!$D$8:$D$17))+1,""),ROW()-497)),"")</f>
        <v/>
      </c>
      <c r="C506" s="129" t="str">
        <f t="array" ref="C506">IFERROR(INDEX('03.Muestra'!$F$8:$F$17,SMALL(IF("Página Web"='03.Muestra'!$D$8:$D$17,ROW('03.Muestra'!$F$8:$F$17)-MIN(ROW('03.Muestra'!$D$8:$D$17))+1,""),ROW()-497)),"")</f>
        <v/>
      </c>
      <c r="D506" s="103" t="str">
        <f t="shared" si="61"/>
        <v/>
      </c>
      <c r="E506" s="66" t="str">
        <f t="shared" si="60"/>
        <v/>
      </c>
      <c r="F506" s="18"/>
      <c r="G506" s="18"/>
      <c r="H506" s="18"/>
      <c r="I506" s="18"/>
      <c r="J506" s="18"/>
      <c r="K506" s="148"/>
      <c r="L506" s="18"/>
      <c r="M506" s="18"/>
      <c r="N506" s="18"/>
      <c r="O506" s="18"/>
      <c r="P506" s="18"/>
      <c r="Q506" s="18"/>
      <c r="R506" s="18"/>
      <c r="S506" s="18"/>
      <c r="T506" s="18"/>
      <c r="U506" s="18"/>
      <c r="V506" s="18"/>
      <c r="W506" s="18"/>
      <c r="X506" s="18"/>
      <c r="Y506" s="18"/>
      <c r="Z506" s="22"/>
      <c r="AA506" s="22"/>
      <c r="AB506" s="22"/>
      <c r="AC506" s="22"/>
      <c r="AD506" s="22"/>
      <c r="AE506" s="22"/>
      <c r="AF506" s="22"/>
      <c r="AG506" s="22"/>
      <c r="AH506" s="22"/>
      <c r="AI506" s="22"/>
      <c r="AJ506" s="22"/>
      <c r="AK506" s="22"/>
      <c r="AL506" s="22"/>
      <c r="AM506" s="22"/>
      <c r="AN506" s="22"/>
      <c r="AO506" s="22"/>
      <c r="AP506" s="22"/>
    </row>
    <row r="507" spans="1:42" ht="12" customHeight="1">
      <c r="A507" s="98" t="str">
        <f t="array" ref="A507">IFERROR(INDEX('03.Muestra'!$B$8:$B$17,SMALL(IF("Página Web"='03.Muestra'!$D$8:$D$17,ROW('03.Muestra'!$B$8:$B$17)-MIN(ROW('03.Muestra'!$D$8:$D$17))+1,""),ROW()-497)),"")</f>
        <v/>
      </c>
      <c r="B507" s="129" t="str">
        <f t="array" ref="B507">IFERROR(INDEX('03.Muestra'!$C$8:$C$17,SMALL(IF("Página Web"='03.Muestra'!$D$8:$D$17,ROW('03.Muestra'!$C$8:$C$17)-MIN(ROW('03.Muestra'!$D$8:$D$17))+1,""),ROW()-497)),"")</f>
        <v/>
      </c>
      <c r="C507" s="129" t="str">
        <f t="array" ref="C507">IFERROR(INDEX('03.Muestra'!$F$8:$F$17,SMALL(IF("Página Web"='03.Muestra'!$D$8:$D$17,ROW('03.Muestra'!$F$8:$F$17)-MIN(ROW('03.Muestra'!$D$8:$D$17))+1,""),ROW()-497)),"")</f>
        <v/>
      </c>
      <c r="D507" s="103" t="str">
        <f t="shared" si="61"/>
        <v/>
      </c>
      <c r="E507" s="66" t="str">
        <f t="shared" si="60"/>
        <v/>
      </c>
      <c r="F507" s="18"/>
      <c r="G507" s="18"/>
      <c r="H507" s="18"/>
      <c r="I507" s="18"/>
      <c r="J507" s="18"/>
      <c r="K507" s="148"/>
      <c r="L507" s="18"/>
      <c r="M507" s="18"/>
      <c r="N507" s="18"/>
      <c r="O507" s="18"/>
      <c r="P507" s="18"/>
      <c r="Q507" s="18"/>
      <c r="R507" s="18"/>
      <c r="S507" s="18"/>
      <c r="T507" s="18"/>
      <c r="U507" s="18"/>
      <c r="V507" s="18"/>
      <c r="W507" s="18"/>
      <c r="X507" s="18"/>
      <c r="Y507" s="18"/>
      <c r="Z507" s="22"/>
      <c r="AA507" s="22"/>
      <c r="AB507" s="22"/>
      <c r="AC507" s="22"/>
      <c r="AD507" s="22"/>
      <c r="AE507" s="22"/>
      <c r="AF507" s="22"/>
      <c r="AG507" s="22"/>
      <c r="AH507" s="22"/>
      <c r="AI507" s="22"/>
      <c r="AJ507" s="22"/>
      <c r="AK507" s="22"/>
      <c r="AL507" s="22"/>
      <c r="AM507" s="22"/>
      <c r="AN507" s="22"/>
      <c r="AO507" s="22"/>
      <c r="AP507" s="22"/>
    </row>
    <row r="508" spans="1:42" ht="12" customHeight="1">
      <c r="A508" s="63"/>
      <c r="B508" s="133"/>
      <c r="C508" s="133"/>
      <c r="D508" s="134"/>
      <c r="E508" s="66"/>
      <c r="F508" s="18"/>
      <c r="G508" s="18"/>
      <c r="H508" s="18"/>
      <c r="I508" s="18"/>
      <c r="J508" s="18"/>
      <c r="K508" s="148"/>
      <c r="L508" s="18"/>
      <c r="M508" s="18"/>
      <c r="N508" s="18"/>
      <c r="O508" s="18"/>
      <c r="P508" s="18"/>
      <c r="Q508" s="18"/>
      <c r="R508" s="18"/>
      <c r="S508" s="18"/>
      <c r="T508" s="18"/>
      <c r="U508" s="18"/>
      <c r="V508" s="18"/>
      <c r="W508" s="18"/>
      <c r="X508" s="18"/>
      <c r="Y508" s="18"/>
      <c r="Z508" s="22"/>
      <c r="AA508" s="22"/>
      <c r="AB508" s="22"/>
      <c r="AC508" s="22"/>
      <c r="AD508" s="22"/>
      <c r="AE508" s="22"/>
      <c r="AF508" s="22"/>
      <c r="AG508" s="22"/>
      <c r="AH508" s="22"/>
      <c r="AI508" s="22"/>
      <c r="AJ508" s="22"/>
      <c r="AK508" s="22"/>
      <c r="AL508" s="22"/>
      <c r="AM508" s="22"/>
      <c r="AN508" s="22"/>
      <c r="AO508" s="22"/>
      <c r="AP508" s="22"/>
    </row>
    <row r="509" spans="1:42" ht="12" customHeight="1">
      <c r="A509" s="22"/>
      <c r="B509" s="18"/>
      <c r="C509" s="18"/>
      <c r="D509" s="127"/>
      <c r="E509" s="66"/>
      <c r="F509" s="18"/>
      <c r="G509" s="18"/>
      <c r="H509" s="18"/>
      <c r="I509" s="18"/>
      <c r="J509" s="18"/>
      <c r="K509" s="148"/>
      <c r="L509" s="18"/>
      <c r="M509" s="18"/>
      <c r="N509" s="18"/>
      <c r="O509" s="18"/>
      <c r="P509" s="18"/>
      <c r="Q509" s="18"/>
      <c r="R509" s="18"/>
      <c r="S509" s="18"/>
      <c r="T509" s="18"/>
      <c r="U509" s="18"/>
      <c r="V509" s="18"/>
      <c r="W509" s="18"/>
      <c r="X509" s="18"/>
      <c r="Y509" s="18"/>
      <c r="Z509" s="22"/>
      <c r="AA509" s="22"/>
      <c r="AB509" s="22"/>
      <c r="AC509" s="22"/>
      <c r="AD509" s="22"/>
      <c r="AE509" s="22"/>
      <c r="AF509" s="22"/>
      <c r="AG509" s="22"/>
      <c r="AH509" s="22"/>
      <c r="AI509" s="22"/>
      <c r="AJ509" s="22"/>
      <c r="AK509" s="22"/>
      <c r="AL509" s="22"/>
      <c r="AM509" s="22"/>
      <c r="AN509" s="22"/>
      <c r="AO509" s="22"/>
      <c r="AP509" s="22"/>
    </row>
    <row r="510" spans="1:42" ht="12.75" customHeight="1">
      <c r="A510" s="111"/>
      <c r="B510" s="112"/>
      <c r="C510" s="111"/>
      <c r="D510" s="135"/>
      <c r="E510" s="113"/>
      <c r="F510" s="18"/>
      <c r="G510" s="18"/>
      <c r="H510" s="18"/>
      <c r="I510" s="18"/>
      <c r="J510" s="18"/>
      <c r="K510" s="148"/>
      <c r="L510" s="18"/>
      <c r="M510" s="18"/>
      <c r="N510" s="18"/>
      <c r="O510" s="18"/>
      <c r="P510" s="18"/>
      <c r="Q510" s="18"/>
      <c r="R510" s="18"/>
      <c r="S510" s="18"/>
      <c r="T510" s="18"/>
      <c r="U510" s="18"/>
      <c r="V510" s="18"/>
      <c r="W510" s="18"/>
      <c r="X510" s="18"/>
      <c r="Y510" s="18"/>
      <c r="Z510" s="22"/>
      <c r="AA510" s="22"/>
      <c r="AB510" s="22"/>
      <c r="AC510" s="22"/>
      <c r="AD510" s="22"/>
      <c r="AE510" s="22"/>
      <c r="AF510" s="22"/>
      <c r="AG510" s="22"/>
      <c r="AH510" s="22"/>
      <c r="AI510" s="22"/>
      <c r="AJ510" s="22"/>
      <c r="AK510" s="22"/>
      <c r="AL510" s="22"/>
      <c r="AM510" s="22"/>
      <c r="AN510" s="22"/>
      <c r="AO510" s="22"/>
      <c r="AP510" s="22"/>
    </row>
    <row r="511" spans="1:42" ht="12" customHeight="1">
      <c r="A511" s="109"/>
      <c r="B511" s="109"/>
      <c r="C511" s="109"/>
      <c r="D511" s="136"/>
      <c r="E511" s="109"/>
      <c r="F511" s="92"/>
      <c r="G511" s="18"/>
      <c r="H511" s="18"/>
      <c r="I511" s="18"/>
      <c r="J511" s="18"/>
      <c r="K511" s="148"/>
      <c r="L511" s="18"/>
      <c r="M511" s="18"/>
      <c r="N511" s="18"/>
      <c r="O511" s="18"/>
      <c r="P511" s="18"/>
      <c r="Q511" s="18"/>
      <c r="R511" s="18"/>
      <c r="S511" s="18"/>
      <c r="T511" s="18"/>
      <c r="U511" s="18"/>
      <c r="V511" s="18"/>
      <c r="W511" s="18"/>
      <c r="X511" s="18"/>
      <c r="Y511" s="18"/>
      <c r="Z511" s="22"/>
      <c r="AA511" s="22"/>
      <c r="AB511" s="22"/>
      <c r="AC511" s="22"/>
      <c r="AD511" s="22"/>
      <c r="AE511" s="22"/>
      <c r="AF511" s="22"/>
      <c r="AG511" s="22"/>
      <c r="AH511" s="22"/>
      <c r="AI511" s="22"/>
      <c r="AJ511" s="22"/>
      <c r="AK511" s="22"/>
      <c r="AL511" s="22"/>
      <c r="AM511" s="22"/>
      <c r="AN511" s="22"/>
      <c r="AO511" s="22"/>
      <c r="AP511" s="22"/>
    </row>
    <row r="512" spans="1:42" ht="12" customHeight="1">
      <c r="A512" s="22"/>
      <c r="B512" s="18"/>
      <c r="C512" s="18"/>
      <c r="D512" s="127"/>
      <c r="E512" s="18"/>
      <c r="F512" s="18"/>
      <c r="G512" s="18"/>
      <c r="H512" s="18"/>
      <c r="I512" s="18"/>
      <c r="J512" s="18"/>
      <c r="K512" s="148"/>
      <c r="L512" s="18"/>
      <c r="M512" s="18"/>
      <c r="N512" s="18"/>
      <c r="O512" s="18"/>
      <c r="P512" s="18"/>
      <c r="Q512" s="18"/>
      <c r="R512" s="18"/>
      <c r="S512" s="18"/>
      <c r="T512" s="18"/>
      <c r="U512" s="18"/>
      <c r="V512" s="18"/>
      <c r="W512" s="18"/>
      <c r="X512" s="18"/>
      <c r="Y512" s="18"/>
      <c r="Z512" s="22"/>
      <c r="AA512" s="22"/>
      <c r="AB512" s="22"/>
      <c r="AC512" s="22"/>
      <c r="AD512" s="22"/>
      <c r="AE512" s="22"/>
      <c r="AF512" s="22"/>
      <c r="AG512" s="22"/>
      <c r="AH512" s="22"/>
      <c r="AI512" s="22"/>
      <c r="AJ512" s="22"/>
      <c r="AK512" s="22"/>
      <c r="AL512" s="22"/>
      <c r="AM512" s="22"/>
      <c r="AN512" s="22"/>
      <c r="AO512" s="22"/>
      <c r="AP512" s="22"/>
    </row>
    <row r="513" spans="1:42" ht="12" customHeight="1">
      <c r="A513" s="22"/>
      <c r="B513" s="153"/>
      <c r="C513" s="18"/>
      <c r="D513" s="127"/>
      <c r="E513" s="100"/>
      <c r="F513" s="18"/>
      <c r="G513" s="18"/>
      <c r="H513" s="18"/>
      <c r="I513" s="18"/>
      <c r="J513" s="18"/>
      <c r="K513" s="148"/>
      <c r="L513" s="18"/>
      <c r="M513" s="18"/>
      <c r="N513" s="18"/>
      <c r="O513" s="18"/>
      <c r="P513" s="18"/>
      <c r="Q513" s="18"/>
      <c r="R513" s="18"/>
      <c r="S513" s="18"/>
      <c r="T513" s="18"/>
      <c r="U513" s="18"/>
      <c r="V513" s="18"/>
      <c r="W513" s="18"/>
      <c r="X513" s="18"/>
      <c r="Y513" s="18"/>
      <c r="Z513" s="22"/>
      <c r="AA513" s="22"/>
      <c r="AB513" s="22"/>
      <c r="AC513" s="22"/>
      <c r="AD513" s="22"/>
      <c r="AE513" s="22"/>
      <c r="AF513" s="22"/>
      <c r="AG513" s="22"/>
      <c r="AH513" s="22"/>
      <c r="AI513" s="22"/>
      <c r="AJ513" s="22"/>
      <c r="AK513" s="22"/>
      <c r="AL513" s="22"/>
      <c r="AM513" s="22"/>
      <c r="AN513" s="22"/>
      <c r="AO513" s="22"/>
      <c r="AP513" s="22"/>
    </row>
    <row r="514" spans="1:42" ht="29.25" customHeight="1">
      <c r="A514" s="94" t="s">
        <v>100</v>
      </c>
      <c r="B514" s="95" t="s">
        <v>86</v>
      </c>
      <c r="C514" s="96" t="s">
        <v>173</v>
      </c>
      <c r="D514" s="128" t="s">
        <v>106</v>
      </c>
      <c r="E514" s="114"/>
      <c r="F514" s="22"/>
      <c r="G514" s="22"/>
      <c r="H514" s="22"/>
      <c r="I514" s="22"/>
      <c r="J514" s="22"/>
      <c r="K514" s="148"/>
      <c r="L514" s="18"/>
      <c r="M514" s="18"/>
      <c r="N514" s="18"/>
      <c r="O514" s="18"/>
      <c r="P514" s="18"/>
      <c r="Q514" s="18"/>
      <c r="R514" s="18"/>
      <c r="S514" s="18"/>
      <c r="T514" s="18"/>
      <c r="U514" s="18"/>
      <c r="V514" s="18"/>
      <c r="W514" s="18"/>
      <c r="X514" s="18"/>
      <c r="Y514" s="18"/>
      <c r="Z514" s="22"/>
      <c r="AA514" s="22"/>
      <c r="AB514" s="22"/>
      <c r="AC514" s="22"/>
      <c r="AD514" s="22"/>
      <c r="AE514" s="22"/>
      <c r="AF514" s="22"/>
      <c r="AG514" s="22"/>
      <c r="AH514" s="22"/>
      <c r="AI514" s="22"/>
      <c r="AJ514" s="22"/>
      <c r="AK514" s="22"/>
      <c r="AL514" s="22"/>
      <c r="AM514" s="22"/>
      <c r="AN514" s="22"/>
      <c r="AO514" s="22"/>
      <c r="AP514" s="22"/>
    </row>
    <row r="515" spans="1:42" ht="12" customHeight="1">
      <c r="A515" s="98">
        <f t="array" ref="A515">IFERROR(INDEX('03.Muestra'!$B$8:$B$17,SMALL(IF("Página Web"='03.Muestra'!$D$8:$D$17,ROW('03.Muestra'!$B$8:$B$17)-MIN(ROW('03.Muestra'!$D$8:$D$17))+1,""),ROW()-514)),"")</f>
        <v>1</v>
      </c>
      <c r="B515" s="129" t="str">
        <f t="array" ref="B515">IFERROR(INDEX('03.Muestra'!$C$8:$C$17,SMALL(IF("Página Web"='03.Muestra'!$D$8:$D$17,ROW('03.Muestra'!$C$8:$C$17)-MIN(ROW('03.Muestra'!$D$8:$D$17))+1,""),ROW()-514)),"")</f>
        <v>Home</v>
      </c>
      <c r="C515" s="130" t="str">
        <f t="array" ref="C515">IFERROR(INDEX('03.Muestra'!$F$8:$F$17,SMALL(IF("Página Web"='03.Muestra'!$D$8:$D$17,ROW('03.Muestra'!$F$8:$F$17)-MIN(ROW('03.Muestra'!$D$8:$D$17))+1,""),ROW()-514)),"")</f>
        <v>https://pigmentoayd.com/</v>
      </c>
      <c r="D515" s="103" t="s">
        <v>87</v>
      </c>
      <c r="E515" s="66" t="str">
        <f t="shared" ref="E515:E524" si="62">IF(D515&lt;&gt;"",IF(AND(B515&lt;&gt;"",C515&lt;&gt;""),"","ERR"),"")</f>
        <v/>
      </c>
      <c r="F515" s="104" t="s">
        <v>89</v>
      </c>
      <c r="G515" s="89" t="s">
        <v>98</v>
      </c>
      <c r="H515" s="84" t="s">
        <v>93</v>
      </c>
      <c r="I515" s="105" t="s">
        <v>91</v>
      </c>
      <c r="J515" s="106" t="s">
        <v>87</v>
      </c>
      <c r="K515" s="131" t="s">
        <v>97</v>
      </c>
      <c r="L515" s="18"/>
      <c r="M515" s="18"/>
      <c r="N515" s="18"/>
      <c r="O515" s="18"/>
      <c r="P515" s="18"/>
      <c r="Q515" s="18"/>
      <c r="R515" s="18"/>
      <c r="S515" s="18"/>
      <c r="T515" s="18"/>
      <c r="U515" s="18"/>
      <c r="V515" s="18"/>
      <c r="W515" s="18"/>
      <c r="X515" s="18"/>
      <c r="Y515" s="18"/>
      <c r="Z515" s="22"/>
      <c r="AA515" s="22"/>
      <c r="AB515" s="22"/>
      <c r="AC515" s="22"/>
      <c r="AD515" s="22"/>
      <c r="AE515" s="22"/>
      <c r="AF515" s="22"/>
      <c r="AG515" s="22"/>
      <c r="AH515" s="22"/>
      <c r="AI515" s="22"/>
      <c r="AJ515" s="22"/>
      <c r="AK515" s="22"/>
      <c r="AL515" s="22"/>
      <c r="AM515" s="22"/>
      <c r="AN515" s="22"/>
      <c r="AO515" s="22"/>
      <c r="AP515" s="22"/>
    </row>
    <row r="516" spans="1:42" ht="12" customHeight="1">
      <c r="A516" s="98">
        <f t="array" ref="A516">IFERROR(INDEX('03.Muestra'!$B$8:$B$17,SMALL(IF("Página Web"='03.Muestra'!$D$8:$D$17,ROW('03.Muestra'!$B$8:$B$17)-MIN(ROW('03.Muestra'!$D$8:$D$17))+1,""),ROW()-514)),"")</f>
        <v>2</v>
      </c>
      <c r="B516" s="129" t="str">
        <f t="array" ref="B516">IFERROR(INDEX('03.Muestra'!$C$8:$C$17,SMALL(IF("Página Web"='03.Muestra'!$D$8:$D$17,ROW('03.Muestra'!$C$8:$C$17)-MIN(ROW('03.Muestra'!$D$8:$D$17))+1,""),ROW()-514)),"")</f>
        <v>Contacto</v>
      </c>
      <c r="C516" s="130" t="str">
        <f t="array" ref="C516">IFERROR(INDEX('03.Muestra'!$F$8:$F$17,SMALL(IF("Página Web"='03.Muestra'!$D$8:$D$17,ROW('03.Muestra'!$F$8:$F$17)-MIN(ROW('03.Muestra'!$D$8:$D$17))+1,""),ROW()-514)),"")</f>
        <v>https://pigmentoayd.com/contacto</v>
      </c>
      <c r="D516" s="103" t="s">
        <v>87</v>
      </c>
      <c r="E516" s="66" t="str">
        <f t="shared" si="62"/>
        <v/>
      </c>
      <c r="F516" s="107">
        <f ca="1">COUNTIF($D515:INDIRECT("$D" &amp;  SUM(ROW()-1,'03.Muestra'!$D$20)-1),F515)</f>
        <v>0</v>
      </c>
      <c r="G516" s="107">
        <f ca="1">COUNTIF($D515:INDIRECT("$D" &amp;  SUM(ROW()-1,'03.Muestra'!$D$20)-1),G515)</f>
        <v>0</v>
      </c>
      <c r="H516" s="107">
        <f ca="1">COUNTIF($D515:INDIRECT("$D" &amp;  SUM(ROW()-1,'03.Muestra'!$D$20)-1),H515)</f>
        <v>0</v>
      </c>
      <c r="I516" s="107">
        <f ca="1">COUNTIF($D515:INDIRECT("$D" &amp;  SUM(ROW()-1,'03.Muestra'!$D$20)-1),I515)</f>
        <v>0</v>
      </c>
      <c r="J516" s="107">
        <f ca="1">COUNTIF($D515:INDIRECT("$D" &amp;  SUM(ROW()-1,'03.Muestra'!$D$20)-1),J515)</f>
        <v>3</v>
      </c>
      <c r="K516" s="132">
        <f ca="1">IF(COUNTIF('03.Muestra'!$D$8:$D$17,"Página Web")=0,0,COUNTBLANK($D515:INDIRECT("$D" &amp;  SUM(ROW()-1,COUNTIF('03.Muestra'!$D$8:$D$17,"Página Web"))-1)))</f>
        <v>0</v>
      </c>
      <c r="L516" s="18"/>
      <c r="M516" s="18"/>
      <c r="N516" s="18"/>
      <c r="O516" s="18"/>
      <c r="P516" s="18"/>
      <c r="Q516" s="18"/>
      <c r="R516" s="18"/>
      <c r="S516" s="18"/>
      <c r="T516" s="18"/>
      <c r="U516" s="18"/>
      <c r="V516" s="18"/>
      <c r="W516" s="18"/>
      <c r="X516" s="18"/>
      <c r="Y516" s="18"/>
      <c r="Z516" s="22"/>
      <c r="AA516" s="22"/>
      <c r="AB516" s="22"/>
      <c r="AC516" s="22"/>
      <c r="AD516" s="22"/>
      <c r="AE516" s="22"/>
      <c r="AF516" s="22"/>
      <c r="AG516" s="22"/>
      <c r="AH516" s="22"/>
      <c r="AI516" s="22"/>
      <c r="AJ516" s="22"/>
      <c r="AK516" s="22"/>
      <c r="AL516" s="22"/>
      <c r="AM516" s="22"/>
      <c r="AN516" s="22"/>
      <c r="AO516" s="22"/>
      <c r="AP516" s="22"/>
    </row>
    <row r="517" spans="1:42" ht="12" customHeight="1">
      <c r="A517" s="98">
        <f t="array" ref="A517">IFERROR(INDEX('03.Muestra'!$B$8:$B$17,SMALL(IF("Página Web"='03.Muestra'!$D$8:$D$17,ROW('03.Muestra'!$B$8:$B$17)-MIN(ROW('03.Muestra'!$D$8:$D$17))+1,""),ROW()-514)),"")</f>
        <v>3</v>
      </c>
      <c r="B517" s="129" t="str">
        <f t="array" ref="B517">IFERROR(INDEX('03.Muestra'!$C$8:$C$17,SMALL(IF("Página Web"='03.Muestra'!$D$8:$D$17,ROW('03.Muestra'!$C$8:$C$17)-MIN(ROW('03.Muestra'!$D$8:$D$17))+1,""),ROW()-514)),"")</f>
        <v>Servicios</v>
      </c>
      <c r="C517" s="130" t="str">
        <f t="array" ref="C517">IFERROR(INDEX('03.Muestra'!$F$8:$F$17,SMALL(IF("Página Web"='03.Muestra'!$D$8:$D$17,ROW('03.Muestra'!$F$8:$F$17)-MIN(ROW('03.Muestra'!$D$8:$D$17))+1,""),ROW()-514)),"")</f>
        <v>https://pigmentoayd.com/servicios</v>
      </c>
      <c r="D517" s="103" t="s">
        <v>87</v>
      </c>
      <c r="E517" s="66" t="str">
        <f t="shared" si="62"/>
        <v/>
      </c>
      <c r="F517" s="22"/>
      <c r="G517" s="18"/>
      <c r="H517" s="18"/>
      <c r="I517" s="18"/>
      <c r="J517" s="18"/>
      <c r="K517" s="148"/>
      <c r="L517" s="18"/>
      <c r="M517" s="18"/>
      <c r="N517" s="18"/>
      <c r="O517" s="18"/>
      <c r="P517" s="18"/>
      <c r="Q517" s="18"/>
      <c r="R517" s="18"/>
      <c r="S517" s="18"/>
      <c r="T517" s="18"/>
      <c r="U517" s="18"/>
      <c r="V517" s="18"/>
      <c r="W517" s="18"/>
      <c r="X517" s="18"/>
      <c r="Y517" s="18"/>
      <c r="Z517" s="22"/>
      <c r="AA517" s="22"/>
      <c r="AB517" s="22"/>
      <c r="AC517" s="22"/>
      <c r="AD517" s="22"/>
      <c r="AE517" s="22"/>
      <c r="AF517" s="22"/>
      <c r="AG517" s="22"/>
      <c r="AH517" s="22"/>
      <c r="AI517" s="22"/>
      <c r="AJ517" s="22"/>
      <c r="AK517" s="22"/>
      <c r="AL517" s="22"/>
      <c r="AM517" s="22"/>
      <c r="AN517" s="22"/>
      <c r="AO517" s="22"/>
      <c r="AP517" s="22"/>
    </row>
    <row r="518" spans="1:42" ht="12" customHeight="1">
      <c r="A518" s="98" t="str">
        <f t="array" ref="A518">IFERROR(INDEX('03.Muestra'!$B$8:$B$17,SMALL(IF("Página Web"='03.Muestra'!$D$8:$D$17,ROW('03.Muestra'!$B$8:$B$17)-MIN(ROW('03.Muestra'!$D$8:$D$17))+1,""),ROW()-514)),"")</f>
        <v/>
      </c>
      <c r="B518" s="129" t="str">
        <f t="array" ref="B518">IFERROR(INDEX('03.Muestra'!$C$8:$C$17,SMALL(IF("Página Web"='03.Muestra'!$D$8:$D$17,ROW('03.Muestra'!$C$8:$C$17)-MIN(ROW('03.Muestra'!$D$8:$D$17))+1,""),ROW()-514)),"")</f>
        <v/>
      </c>
      <c r="C518" s="129" t="str">
        <f t="array" ref="C518">IFERROR(INDEX('03.Muestra'!$F$8:$F$17,SMALL(IF("Página Web"='03.Muestra'!$D$8:$D$17,ROW('03.Muestra'!$F$8:$F$17)-MIN(ROW('03.Muestra'!$D$8:$D$17))+1,""),ROW()-514)),"")</f>
        <v/>
      </c>
      <c r="D518" s="103" t="str">
        <f t="shared" ref="D518:D524" si="63">IF(C518="","",$D$18)</f>
        <v/>
      </c>
      <c r="E518" s="66" t="str">
        <f t="shared" si="62"/>
        <v/>
      </c>
      <c r="F518" s="22"/>
      <c r="G518" s="18"/>
      <c r="H518" s="18"/>
      <c r="I518" s="18"/>
      <c r="J518" s="18"/>
      <c r="K518" s="148"/>
      <c r="L518" s="18"/>
      <c r="M518" s="18"/>
      <c r="N518" s="18"/>
      <c r="O518" s="18"/>
      <c r="P518" s="18"/>
      <c r="Q518" s="18"/>
      <c r="R518" s="18"/>
      <c r="S518" s="18"/>
      <c r="T518" s="18"/>
      <c r="U518" s="18"/>
      <c r="V518" s="18"/>
      <c r="W518" s="18"/>
      <c r="X518" s="18"/>
      <c r="Y518" s="18"/>
      <c r="Z518" s="22"/>
      <c r="AA518" s="22"/>
      <c r="AB518" s="22"/>
      <c r="AC518" s="22"/>
      <c r="AD518" s="22"/>
      <c r="AE518" s="22"/>
      <c r="AF518" s="22"/>
      <c r="AG518" s="22"/>
      <c r="AH518" s="22"/>
      <c r="AI518" s="22"/>
      <c r="AJ518" s="22"/>
      <c r="AK518" s="22"/>
      <c r="AL518" s="22"/>
      <c r="AM518" s="22"/>
      <c r="AN518" s="22"/>
      <c r="AO518" s="22"/>
      <c r="AP518" s="22"/>
    </row>
    <row r="519" spans="1:42" ht="12" customHeight="1">
      <c r="A519" s="98" t="str">
        <f t="array" ref="A519">IFERROR(INDEX('03.Muestra'!$B$8:$B$17,SMALL(IF("Página Web"='03.Muestra'!$D$8:$D$17,ROW('03.Muestra'!$B$8:$B$17)-MIN(ROW('03.Muestra'!$D$8:$D$17))+1,""),ROW()-514)),"")</f>
        <v/>
      </c>
      <c r="B519" s="129" t="str">
        <f t="array" ref="B519">IFERROR(INDEX('03.Muestra'!$C$8:$C$17,SMALL(IF("Página Web"='03.Muestra'!$D$8:$D$17,ROW('03.Muestra'!$C$8:$C$17)-MIN(ROW('03.Muestra'!$D$8:$D$17))+1,""),ROW()-514)),"")</f>
        <v/>
      </c>
      <c r="C519" s="129" t="str">
        <f t="array" ref="C519">IFERROR(INDEX('03.Muestra'!$F$8:$F$17,SMALL(IF("Página Web"='03.Muestra'!$D$8:$D$17,ROW('03.Muestra'!$F$8:$F$17)-MIN(ROW('03.Muestra'!$D$8:$D$17))+1,""),ROW()-514)),"")</f>
        <v/>
      </c>
      <c r="D519" s="103" t="str">
        <f t="shared" si="63"/>
        <v/>
      </c>
      <c r="E519" s="66" t="str">
        <f t="shared" si="62"/>
        <v/>
      </c>
      <c r="F519" s="22"/>
      <c r="G519" s="18"/>
      <c r="H519" s="18"/>
      <c r="I519" s="18"/>
      <c r="J519" s="18"/>
      <c r="K519" s="148"/>
      <c r="L519" s="18"/>
      <c r="M519" s="18"/>
      <c r="N519" s="18"/>
      <c r="O519" s="18"/>
      <c r="P519" s="18"/>
      <c r="Q519" s="18"/>
      <c r="R519" s="18"/>
      <c r="S519" s="18"/>
      <c r="T519" s="18"/>
      <c r="U519" s="18"/>
      <c r="V519" s="18"/>
      <c r="W519" s="18"/>
      <c r="X519" s="18"/>
      <c r="Y519" s="18"/>
      <c r="Z519" s="22"/>
      <c r="AA519" s="22"/>
      <c r="AB519" s="22"/>
      <c r="AC519" s="22"/>
      <c r="AD519" s="22"/>
      <c r="AE519" s="22"/>
      <c r="AF519" s="22"/>
      <c r="AG519" s="22"/>
      <c r="AH519" s="22"/>
      <c r="AI519" s="22"/>
      <c r="AJ519" s="22"/>
      <c r="AK519" s="22"/>
      <c r="AL519" s="22"/>
      <c r="AM519" s="22"/>
      <c r="AN519" s="22"/>
      <c r="AO519" s="22"/>
      <c r="AP519" s="22"/>
    </row>
    <row r="520" spans="1:42" ht="12" customHeight="1">
      <c r="A520" s="98" t="str">
        <f t="array" ref="A520">IFERROR(INDEX('03.Muestra'!$B$8:$B$17,SMALL(IF("Página Web"='03.Muestra'!$D$8:$D$17,ROW('03.Muestra'!$B$8:$B$17)-MIN(ROW('03.Muestra'!$D$8:$D$17))+1,""),ROW()-514)),"")</f>
        <v/>
      </c>
      <c r="B520" s="129" t="str">
        <f t="array" ref="B520">IFERROR(INDEX('03.Muestra'!$C$8:$C$17,SMALL(IF("Página Web"='03.Muestra'!$D$8:$D$17,ROW('03.Muestra'!$C$8:$C$17)-MIN(ROW('03.Muestra'!$D$8:$D$17))+1,""),ROW()-514)),"")</f>
        <v/>
      </c>
      <c r="C520" s="129" t="str">
        <f t="array" ref="C520">IFERROR(INDEX('03.Muestra'!$F$8:$F$17,SMALL(IF("Página Web"='03.Muestra'!$D$8:$D$17,ROW('03.Muestra'!$F$8:$F$17)-MIN(ROW('03.Muestra'!$D$8:$D$17))+1,""),ROW()-514)),"")</f>
        <v/>
      </c>
      <c r="D520" s="103" t="str">
        <f t="shared" si="63"/>
        <v/>
      </c>
      <c r="E520" s="66" t="str">
        <f t="shared" si="62"/>
        <v/>
      </c>
      <c r="F520" s="22"/>
      <c r="G520" s="18"/>
      <c r="H520" s="18"/>
      <c r="I520" s="18"/>
      <c r="J520" s="18"/>
      <c r="K520" s="148"/>
      <c r="L520" s="18"/>
      <c r="M520" s="18"/>
      <c r="N520" s="18"/>
      <c r="O520" s="18"/>
      <c r="P520" s="18"/>
      <c r="Q520" s="18"/>
      <c r="R520" s="18"/>
      <c r="S520" s="18"/>
      <c r="T520" s="18"/>
      <c r="U520" s="18"/>
      <c r="V520" s="18"/>
      <c r="W520" s="18"/>
      <c r="X520" s="18"/>
      <c r="Y520" s="18"/>
      <c r="Z520" s="22"/>
      <c r="AA520" s="22"/>
      <c r="AB520" s="22"/>
      <c r="AC520" s="22"/>
      <c r="AD520" s="22"/>
      <c r="AE520" s="22"/>
      <c r="AF520" s="22"/>
      <c r="AG520" s="22"/>
      <c r="AH520" s="22"/>
      <c r="AI520" s="22"/>
      <c r="AJ520" s="22"/>
      <c r="AK520" s="22"/>
      <c r="AL520" s="22"/>
      <c r="AM520" s="22"/>
      <c r="AN520" s="22"/>
      <c r="AO520" s="22"/>
      <c r="AP520" s="22"/>
    </row>
    <row r="521" spans="1:42" ht="12" customHeight="1">
      <c r="A521" s="98" t="str">
        <f t="array" ref="A521">IFERROR(INDEX('03.Muestra'!$B$8:$B$17,SMALL(IF("Página Web"='03.Muestra'!$D$8:$D$17,ROW('03.Muestra'!$B$8:$B$17)-MIN(ROW('03.Muestra'!$D$8:$D$17))+1,""),ROW()-514)),"")</f>
        <v/>
      </c>
      <c r="B521" s="129" t="str">
        <f t="array" ref="B521">IFERROR(INDEX('03.Muestra'!$C$8:$C$17,SMALL(IF("Página Web"='03.Muestra'!$D$8:$D$17,ROW('03.Muestra'!$C$8:$C$17)-MIN(ROW('03.Muestra'!$D$8:$D$17))+1,""),ROW()-514)),"")</f>
        <v/>
      </c>
      <c r="C521" s="129" t="str">
        <f t="array" ref="C521">IFERROR(INDEX('03.Muestra'!$F$8:$F$17,SMALL(IF("Página Web"='03.Muestra'!$D$8:$D$17,ROW('03.Muestra'!$F$8:$F$17)-MIN(ROW('03.Muestra'!$D$8:$D$17))+1,""),ROW()-514)),"")</f>
        <v/>
      </c>
      <c r="D521" s="103" t="str">
        <f t="shared" si="63"/>
        <v/>
      </c>
      <c r="E521" s="66" t="str">
        <f t="shared" si="62"/>
        <v/>
      </c>
      <c r="F521" s="18"/>
      <c r="G521" s="18"/>
      <c r="H521" s="18"/>
      <c r="I521" s="18"/>
      <c r="J521" s="18"/>
      <c r="K521" s="148"/>
      <c r="L521" s="18"/>
      <c r="M521" s="18"/>
      <c r="N521" s="18"/>
      <c r="O521" s="18"/>
      <c r="P521" s="18"/>
      <c r="Q521" s="18"/>
      <c r="R521" s="18"/>
      <c r="S521" s="18"/>
      <c r="T521" s="18"/>
      <c r="U521" s="18"/>
      <c r="V521" s="18"/>
      <c r="W521" s="18"/>
      <c r="X521" s="18"/>
      <c r="Y521" s="18"/>
      <c r="Z521" s="22"/>
      <c r="AA521" s="22"/>
      <c r="AB521" s="22"/>
      <c r="AC521" s="22"/>
      <c r="AD521" s="22"/>
      <c r="AE521" s="22"/>
      <c r="AF521" s="22"/>
      <c r="AG521" s="22"/>
      <c r="AH521" s="22"/>
      <c r="AI521" s="22"/>
      <c r="AJ521" s="22"/>
      <c r="AK521" s="22"/>
      <c r="AL521" s="22"/>
      <c r="AM521" s="22"/>
      <c r="AN521" s="22"/>
      <c r="AO521" s="22"/>
      <c r="AP521" s="22"/>
    </row>
    <row r="522" spans="1:42" ht="12" customHeight="1">
      <c r="A522" s="98" t="str">
        <f t="array" ref="A522">IFERROR(INDEX('03.Muestra'!$B$8:$B$17,SMALL(IF("Página Web"='03.Muestra'!$D$8:$D$17,ROW('03.Muestra'!$B$8:$B$17)-MIN(ROW('03.Muestra'!$D$8:$D$17))+1,""),ROW()-514)),"")</f>
        <v/>
      </c>
      <c r="B522" s="129" t="str">
        <f t="array" ref="B522">IFERROR(INDEX('03.Muestra'!$C$8:$C$17,SMALL(IF("Página Web"='03.Muestra'!$D$8:$D$17,ROW('03.Muestra'!$C$8:$C$17)-MIN(ROW('03.Muestra'!$D$8:$D$17))+1,""),ROW()-514)),"")</f>
        <v/>
      </c>
      <c r="C522" s="129" t="str">
        <f t="array" ref="C522">IFERROR(INDEX('03.Muestra'!$F$8:$F$17,SMALL(IF("Página Web"='03.Muestra'!$D$8:$D$17,ROW('03.Muestra'!$F$8:$F$17)-MIN(ROW('03.Muestra'!$D$8:$D$17))+1,""),ROW()-514)),"")</f>
        <v/>
      </c>
      <c r="D522" s="103" t="str">
        <f t="shared" si="63"/>
        <v/>
      </c>
      <c r="E522" s="66" t="str">
        <f t="shared" si="62"/>
        <v/>
      </c>
      <c r="F522" s="18"/>
      <c r="G522" s="18"/>
      <c r="H522" s="18"/>
      <c r="I522" s="18"/>
      <c r="J522" s="18"/>
      <c r="K522" s="148"/>
      <c r="L522" s="18"/>
      <c r="M522" s="18"/>
      <c r="N522" s="18"/>
      <c r="O522" s="18"/>
      <c r="P522" s="18"/>
      <c r="Q522" s="18"/>
      <c r="R522" s="18"/>
      <c r="S522" s="18"/>
      <c r="T522" s="18"/>
      <c r="U522" s="18"/>
      <c r="V522" s="18"/>
      <c r="W522" s="18"/>
      <c r="X522" s="18"/>
      <c r="Y522" s="18"/>
      <c r="Z522" s="22"/>
      <c r="AA522" s="22"/>
      <c r="AB522" s="22"/>
      <c r="AC522" s="22"/>
      <c r="AD522" s="22"/>
      <c r="AE522" s="22"/>
      <c r="AF522" s="22"/>
      <c r="AG522" s="22"/>
      <c r="AH522" s="22"/>
      <c r="AI522" s="22"/>
      <c r="AJ522" s="22"/>
      <c r="AK522" s="22"/>
      <c r="AL522" s="22"/>
      <c r="AM522" s="22"/>
      <c r="AN522" s="22"/>
      <c r="AO522" s="22"/>
      <c r="AP522" s="22"/>
    </row>
    <row r="523" spans="1:42" ht="12" customHeight="1">
      <c r="A523" s="98" t="str">
        <f t="array" ref="A523">IFERROR(INDEX('03.Muestra'!$B$8:$B$17,SMALL(IF("Página Web"='03.Muestra'!$D$8:$D$17,ROW('03.Muestra'!$B$8:$B$17)-MIN(ROW('03.Muestra'!$D$8:$D$17))+1,""),ROW()-514)),"")</f>
        <v/>
      </c>
      <c r="B523" s="129" t="str">
        <f t="array" ref="B523">IFERROR(INDEX('03.Muestra'!$C$8:$C$17,SMALL(IF("Página Web"='03.Muestra'!$D$8:$D$17,ROW('03.Muestra'!$C$8:$C$17)-MIN(ROW('03.Muestra'!$D$8:$D$17))+1,""),ROW()-514)),"")</f>
        <v/>
      </c>
      <c r="C523" s="129" t="str">
        <f t="array" ref="C523">IFERROR(INDEX('03.Muestra'!$F$8:$F$17,SMALL(IF("Página Web"='03.Muestra'!$D$8:$D$17,ROW('03.Muestra'!$F$8:$F$17)-MIN(ROW('03.Muestra'!$D$8:$D$17))+1,""),ROW()-514)),"")</f>
        <v/>
      </c>
      <c r="D523" s="103" t="str">
        <f t="shared" si="63"/>
        <v/>
      </c>
      <c r="E523" s="66" t="str">
        <f t="shared" si="62"/>
        <v/>
      </c>
      <c r="F523" s="18"/>
      <c r="G523" s="18"/>
      <c r="H523" s="18"/>
      <c r="I523" s="18"/>
      <c r="J523" s="18"/>
      <c r="K523" s="148"/>
      <c r="L523" s="18"/>
      <c r="M523" s="18"/>
      <c r="N523" s="18"/>
      <c r="O523" s="18"/>
      <c r="P523" s="18"/>
      <c r="Q523" s="18"/>
      <c r="R523" s="18"/>
      <c r="S523" s="18"/>
      <c r="T523" s="18"/>
      <c r="U523" s="18"/>
      <c r="V523" s="18"/>
      <c r="W523" s="18"/>
      <c r="X523" s="18"/>
      <c r="Y523" s="18"/>
      <c r="Z523" s="22"/>
      <c r="AA523" s="22"/>
      <c r="AB523" s="22"/>
      <c r="AC523" s="22"/>
      <c r="AD523" s="22"/>
      <c r="AE523" s="22"/>
      <c r="AF523" s="22"/>
      <c r="AG523" s="22"/>
      <c r="AH523" s="22"/>
      <c r="AI523" s="22"/>
      <c r="AJ523" s="22"/>
      <c r="AK523" s="22"/>
      <c r="AL523" s="22"/>
      <c r="AM523" s="22"/>
      <c r="AN523" s="22"/>
      <c r="AO523" s="22"/>
      <c r="AP523" s="22"/>
    </row>
    <row r="524" spans="1:42" ht="12" customHeight="1">
      <c r="A524" s="98" t="str">
        <f t="array" ref="A524">IFERROR(INDEX('03.Muestra'!$B$8:$B$17,SMALL(IF("Página Web"='03.Muestra'!$D$8:$D$17,ROW('03.Muestra'!$B$8:$B$17)-MIN(ROW('03.Muestra'!$D$8:$D$17))+1,""),ROW()-514)),"")</f>
        <v/>
      </c>
      <c r="B524" s="129" t="str">
        <f t="array" ref="B524">IFERROR(INDEX('03.Muestra'!$C$8:$C$17,SMALL(IF("Página Web"='03.Muestra'!$D$8:$D$17,ROW('03.Muestra'!$C$8:$C$17)-MIN(ROW('03.Muestra'!$D$8:$D$17))+1,""),ROW()-514)),"")</f>
        <v/>
      </c>
      <c r="C524" s="129" t="str">
        <f t="array" ref="C524">IFERROR(INDEX('03.Muestra'!$F$8:$F$17,SMALL(IF("Página Web"='03.Muestra'!$D$8:$D$17,ROW('03.Muestra'!$F$8:$F$17)-MIN(ROW('03.Muestra'!$D$8:$D$17))+1,""),ROW()-514)),"")</f>
        <v/>
      </c>
      <c r="D524" s="103" t="str">
        <f t="shared" si="63"/>
        <v/>
      </c>
      <c r="E524" s="66" t="str">
        <f t="shared" si="62"/>
        <v/>
      </c>
      <c r="F524" s="18"/>
      <c r="G524" s="18"/>
      <c r="H524" s="18"/>
      <c r="I524" s="18"/>
      <c r="J524" s="18"/>
      <c r="K524" s="148"/>
      <c r="L524" s="18"/>
      <c r="M524" s="18"/>
      <c r="N524" s="18"/>
      <c r="O524" s="18"/>
      <c r="P524" s="18"/>
      <c r="Q524" s="18"/>
      <c r="R524" s="18"/>
      <c r="S524" s="18"/>
      <c r="T524" s="18"/>
      <c r="U524" s="18"/>
      <c r="V524" s="18"/>
      <c r="W524" s="18"/>
      <c r="X524" s="18"/>
      <c r="Y524" s="18"/>
      <c r="Z524" s="22"/>
      <c r="AA524" s="22"/>
      <c r="AB524" s="22"/>
      <c r="AC524" s="22"/>
      <c r="AD524" s="22"/>
      <c r="AE524" s="22"/>
      <c r="AF524" s="22"/>
      <c r="AG524" s="22"/>
      <c r="AH524" s="22"/>
      <c r="AI524" s="22"/>
      <c r="AJ524" s="22"/>
      <c r="AK524" s="22"/>
      <c r="AL524" s="22"/>
      <c r="AM524" s="22"/>
      <c r="AN524" s="22"/>
      <c r="AO524" s="22"/>
      <c r="AP524" s="22"/>
    </row>
    <row r="525" spans="1:42" ht="12" customHeight="1">
      <c r="A525" s="63"/>
      <c r="B525" s="133"/>
      <c r="C525" s="133"/>
      <c r="D525" s="134"/>
      <c r="E525" s="66"/>
      <c r="F525" s="18"/>
      <c r="G525" s="18"/>
      <c r="H525" s="18"/>
      <c r="I525" s="18"/>
      <c r="J525" s="18"/>
      <c r="K525" s="148"/>
      <c r="L525" s="18"/>
      <c r="M525" s="18"/>
      <c r="N525" s="18"/>
      <c r="O525" s="18"/>
      <c r="P525" s="18"/>
      <c r="Q525" s="18"/>
      <c r="R525" s="18"/>
      <c r="S525" s="18"/>
      <c r="T525" s="18"/>
      <c r="U525" s="18"/>
      <c r="V525" s="18"/>
      <c r="W525" s="18"/>
      <c r="X525" s="18"/>
      <c r="Y525" s="18"/>
      <c r="Z525" s="22"/>
      <c r="AA525" s="22"/>
      <c r="AB525" s="22"/>
      <c r="AC525" s="22"/>
      <c r="AD525" s="22"/>
      <c r="AE525" s="22"/>
      <c r="AF525" s="22"/>
      <c r="AG525" s="22"/>
      <c r="AH525" s="22"/>
      <c r="AI525" s="22"/>
      <c r="AJ525" s="22"/>
      <c r="AK525" s="22"/>
      <c r="AL525" s="22"/>
      <c r="AM525" s="22"/>
      <c r="AN525" s="22"/>
      <c r="AO525" s="22"/>
      <c r="AP525" s="22"/>
    </row>
    <row r="526" spans="1:42" ht="12" customHeight="1">
      <c r="A526" s="22"/>
      <c r="B526" s="18"/>
      <c r="C526" s="18"/>
      <c r="D526" s="127"/>
      <c r="E526" s="66"/>
      <c r="F526" s="18"/>
      <c r="G526" s="18"/>
      <c r="H526" s="18"/>
      <c r="I526" s="18"/>
      <c r="J526" s="18"/>
      <c r="K526" s="148"/>
      <c r="L526" s="18"/>
      <c r="M526" s="18"/>
      <c r="N526" s="18"/>
      <c r="O526" s="18"/>
      <c r="P526" s="18"/>
      <c r="Q526" s="18"/>
      <c r="R526" s="18"/>
      <c r="S526" s="18"/>
      <c r="T526" s="18"/>
      <c r="U526" s="18"/>
      <c r="V526" s="18"/>
      <c r="W526" s="18"/>
      <c r="X526" s="18"/>
      <c r="Y526" s="18"/>
      <c r="Z526" s="22"/>
      <c r="AA526" s="22"/>
      <c r="AB526" s="22"/>
      <c r="AC526" s="22"/>
      <c r="AD526" s="22"/>
      <c r="AE526" s="22"/>
      <c r="AF526" s="22"/>
      <c r="AG526" s="22"/>
      <c r="AH526" s="22"/>
      <c r="AI526" s="22"/>
      <c r="AJ526" s="22"/>
      <c r="AK526" s="22"/>
      <c r="AL526" s="22"/>
      <c r="AM526" s="22"/>
      <c r="AN526" s="22"/>
      <c r="AO526" s="22"/>
      <c r="AP526" s="22"/>
    </row>
    <row r="527" spans="1:42" ht="12.75" customHeight="1">
      <c r="A527" s="111"/>
      <c r="B527" s="112"/>
      <c r="C527" s="111"/>
      <c r="D527" s="135"/>
      <c r="E527" s="113"/>
      <c r="F527" s="18"/>
      <c r="G527" s="18"/>
      <c r="H527" s="18"/>
      <c r="I527" s="18"/>
      <c r="J527" s="18"/>
      <c r="K527" s="148"/>
      <c r="L527" s="18"/>
      <c r="M527" s="18"/>
      <c r="N527" s="18"/>
      <c r="O527" s="18"/>
      <c r="P527" s="18"/>
      <c r="Q527" s="18"/>
      <c r="R527" s="18"/>
      <c r="S527" s="18"/>
      <c r="T527" s="18"/>
      <c r="U527" s="18"/>
      <c r="V527" s="18"/>
      <c r="W527" s="18"/>
      <c r="X527" s="18"/>
      <c r="Y527" s="18"/>
      <c r="Z527" s="22"/>
      <c r="AA527" s="22"/>
      <c r="AB527" s="22"/>
      <c r="AC527" s="22"/>
      <c r="AD527" s="22"/>
      <c r="AE527" s="22"/>
      <c r="AF527" s="22"/>
      <c r="AG527" s="22"/>
      <c r="AH527" s="22"/>
      <c r="AI527" s="22"/>
      <c r="AJ527" s="22"/>
      <c r="AK527" s="22"/>
      <c r="AL527" s="22"/>
      <c r="AM527" s="22"/>
      <c r="AN527" s="22"/>
      <c r="AO527" s="22"/>
      <c r="AP527" s="22"/>
    </row>
    <row r="528" spans="1:42" ht="12" customHeight="1">
      <c r="A528" s="109"/>
      <c r="B528" s="109"/>
      <c r="C528" s="109"/>
      <c r="D528" s="136"/>
      <c r="E528" s="109"/>
      <c r="F528" s="92"/>
      <c r="G528" s="18"/>
      <c r="H528" s="18"/>
      <c r="I528" s="18"/>
      <c r="J528" s="18"/>
      <c r="K528" s="148"/>
      <c r="L528" s="18"/>
      <c r="M528" s="18"/>
      <c r="N528" s="18"/>
      <c r="O528" s="18"/>
      <c r="P528" s="18"/>
      <c r="Q528" s="18"/>
      <c r="R528" s="18"/>
      <c r="S528" s="18"/>
      <c r="T528" s="18"/>
      <c r="U528" s="18"/>
      <c r="V528" s="18"/>
      <c r="W528" s="18"/>
      <c r="X528" s="18"/>
      <c r="Y528" s="18"/>
      <c r="Z528" s="22"/>
      <c r="AA528" s="22"/>
      <c r="AB528" s="22"/>
      <c r="AC528" s="22"/>
      <c r="AD528" s="22"/>
      <c r="AE528" s="22"/>
      <c r="AF528" s="22"/>
      <c r="AG528" s="22"/>
      <c r="AH528" s="22"/>
      <c r="AI528" s="22"/>
      <c r="AJ528" s="22"/>
      <c r="AK528" s="22"/>
      <c r="AL528" s="22"/>
      <c r="AM528" s="22"/>
      <c r="AN528" s="22"/>
      <c r="AO528" s="22"/>
      <c r="AP528" s="22"/>
    </row>
    <row r="529" spans="1:42" ht="12" customHeight="1">
      <c r="A529" s="22"/>
      <c r="B529" s="18"/>
      <c r="C529" s="18"/>
      <c r="D529" s="127"/>
      <c r="E529" s="18"/>
      <c r="F529" s="18"/>
      <c r="G529" s="18"/>
      <c r="H529" s="18"/>
      <c r="I529" s="18"/>
      <c r="J529" s="18"/>
      <c r="K529" s="148"/>
      <c r="L529" s="18"/>
      <c r="M529" s="18"/>
      <c r="N529" s="18"/>
      <c r="O529" s="18"/>
      <c r="P529" s="18"/>
      <c r="Q529" s="18"/>
      <c r="R529" s="18"/>
      <c r="S529" s="18"/>
      <c r="T529" s="18"/>
      <c r="U529" s="18"/>
      <c r="V529" s="18"/>
      <c r="W529" s="18"/>
      <c r="X529" s="18"/>
      <c r="Y529" s="18"/>
      <c r="Z529" s="22"/>
      <c r="AA529" s="22"/>
      <c r="AB529" s="22"/>
      <c r="AC529" s="22"/>
      <c r="AD529" s="22"/>
      <c r="AE529" s="22"/>
      <c r="AF529" s="22"/>
      <c r="AG529" s="22"/>
      <c r="AH529" s="22"/>
      <c r="AI529" s="22"/>
      <c r="AJ529" s="22"/>
      <c r="AK529" s="22"/>
      <c r="AL529" s="22"/>
      <c r="AM529" s="22"/>
      <c r="AN529" s="22"/>
      <c r="AO529" s="22"/>
      <c r="AP529" s="22"/>
    </row>
    <row r="530" spans="1:42" ht="12" customHeight="1">
      <c r="A530" s="22"/>
      <c r="B530" s="153"/>
      <c r="C530" s="18"/>
      <c r="D530" s="127"/>
      <c r="E530" s="100"/>
      <c r="F530" s="18"/>
      <c r="G530" s="18"/>
      <c r="H530" s="18"/>
      <c r="I530" s="18"/>
      <c r="J530" s="18"/>
      <c r="K530" s="148"/>
      <c r="L530" s="18"/>
      <c r="M530" s="18"/>
      <c r="N530" s="18"/>
      <c r="O530" s="18"/>
      <c r="P530" s="18"/>
      <c r="Q530" s="18"/>
      <c r="R530" s="18"/>
      <c r="S530" s="18"/>
      <c r="T530" s="18"/>
      <c r="U530" s="18"/>
      <c r="V530" s="18"/>
      <c r="W530" s="18"/>
      <c r="X530" s="18"/>
      <c r="Y530" s="18"/>
      <c r="Z530" s="22"/>
      <c r="AA530" s="22"/>
      <c r="AB530" s="22"/>
      <c r="AC530" s="22"/>
      <c r="AD530" s="22"/>
      <c r="AE530" s="22"/>
      <c r="AF530" s="22"/>
      <c r="AG530" s="22"/>
      <c r="AH530" s="22"/>
      <c r="AI530" s="22"/>
      <c r="AJ530" s="22"/>
      <c r="AK530" s="22"/>
      <c r="AL530" s="22"/>
      <c r="AM530" s="22"/>
      <c r="AN530" s="22"/>
      <c r="AO530" s="22"/>
      <c r="AP530" s="22"/>
    </row>
    <row r="531" spans="1:42" ht="29.25" customHeight="1">
      <c r="A531" s="94" t="s">
        <v>100</v>
      </c>
      <c r="B531" s="95" t="s">
        <v>86</v>
      </c>
      <c r="C531" s="96" t="s">
        <v>174</v>
      </c>
      <c r="D531" s="128" t="s">
        <v>106</v>
      </c>
      <c r="E531" s="114"/>
      <c r="F531" s="22"/>
      <c r="G531" s="22"/>
      <c r="H531" s="22"/>
      <c r="I531" s="22"/>
      <c r="J531" s="22"/>
      <c r="K531" s="148"/>
      <c r="L531" s="18"/>
      <c r="M531" s="18"/>
      <c r="N531" s="18"/>
      <c r="O531" s="18"/>
      <c r="P531" s="18"/>
      <c r="Q531" s="18"/>
      <c r="R531" s="18"/>
      <c r="S531" s="18"/>
      <c r="T531" s="18"/>
      <c r="U531" s="18"/>
      <c r="V531" s="18"/>
      <c r="W531" s="18"/>
      <c r="X531" s="18"/>
      <c r="Y531" s="18"/>
      <c r="Z531" s="22"/>
      <c r="AA531" s="22"/>
      <c r="AB531" s="22"/>
      <c r="AC531" s="22"/>
      <c r="AD531" s="22"/>
      <c r="AE531" s="22"/>
      <c r="AF531" s="22"/>
      <c r="AG531" s="22"/>
      <c r="AH531" s="22"/>
      <c r="AI531" s="22"/>
      <c r="AJ531" s="22"/>
      <c r="AK531" s="22"/>
      <c r="AL531" s="22"/>
      <c r="AM531" s="22"/>
      <c r="AN531" s="22"/>
      <c r="AO531" s="22"/>
      <c r="AP531" s="22"/>
    </row>
    <row r="532" spans="1:42" ht="12" customHeight="1">
      <c r="A532" s="98">
        <f t="array" ref="A532">IFERROR(INDEX('03.Muestra'!$B$8:$B$17,SMALL(IF("Página Web"='03.Muestra'!$D$8:$D$17,ROW('03.Muestra'!$B$8:$B$17)-MIN(ROW('03.Muestra'!$D$8:$D$17))+1,""),ROW()-531)),"")</f>
        <v>1</v>
      </c>
      <c r="B532" s="129" t="str">
        <f t="array" ref="B532">IFERROR(INDEX('03.Muestra'!$C$8:$C$17,SMALL(IF("Página Web"='03.Muestra'!$D$8:$D$17,ROW('03.Muestra'!$C$8:$C$17)-MIN(ROW('03.Muestra'!$D$8:$D$17))+1,""),ROW()-531)),"")</f>
        <v>Home</v>
      </c>
      <c r="C532" s="130" t="str">
        <f t="array" ref="C532">IFERROR(INDEX('03.Muestra'!$F$8:$F$17,SMALL(IF("Página Web"='03.Muestra'!$D$8:$D$17,ROW('03.Muestra'!$F$8:$F$17)-MIN(ROW('03.Muestra'!$D$8:$D$17))+1,""),ROW()-531)),"")</f>
        <v>https://pigmentoayd.com/</v>
      </c>
      <c r="D532" s="103" t="s">
        <v>87</v>
      </c>
      <c r="E532" s="66" t="str">
        <f t="shared" ref="E532:E541" si="64">IF(D532&lt;&gt;"",IF(AND(B532&lt;&gt;"",C532&lt;&gt;""),"","ERR"),"")</f>
        <v/>
      </c>
      <c r="F532" s="104" t="s">
        <v>89</v>
      </c>
      <c r="G532" s="89" t="s">
        <v>98</v>
      </c>
      <c r="H532" s="84" t="s">
        <v>93</v>
      </c>
      <c r="I532" s="105" t="s">
        <v>91</v>
      </c>
      <c r="J532" s="106" t="s">
        <v>87</v>
      </c>
      <c r="K532" s="131" t="s">
        <v>97</v>
      </c>
      <c r="L532" s="18"/>
      <c r="M532" s="18"/>
      <c r="N532" s="18"/>
      <c r="O532" s="18"/>
      <c r="P532" s="18"/>
      <c r="Q532" s="18"/>
      <c r="R532" s="18"/>
      <c r="S532" s="18"/>
      <c r="T532" s="18"/>
      <c r="U532" s="18"/>
      <c r="V532" s="18"/>
      <c r="W532" s="18"/>
      <c r="X532" s="18"/>
      <c r="Y532" s="18"/>
      <c r="Z532" s="22"/>
      <c r="AA532" s="22"/>
      <c r="AB532" s="22"/>
      <c r="AC532" s="22"/>
      <c r="AD532" s="22"/>
      <c r="AE532" s="22"/>
      <c r="AF532" s="22"/>
      <c r="AG532" s="22"/>
      <c r="AH532" s="22"/>
      <c r="AI532" s="22"/>
      <c r="AJ532" s="22"/>
      <c r="AK532" s="22"/>
      <c r="AL532" s="22"/>
      <c r="AM532" s="22"/>
      <c r="AN532" s="22"/>
      <c r="AO532" s="22"/>
      <c r="AP532" s="22"/>
    </row>
    <row r="533" spans="1:42" ht="12" customHeight="1">
      <c r="A533" s="98">
        <f t="array" ref="A533">IFERROR(INDEX('03.Muestra'!$B$8:$B$17,SMALL(IF("Página Web"='03.Muestra'!$D$8:$D$17,ROW('03.Muestra'!$B$8:$B$17)-MIN(ROW('03.Muestra'!$D$8:$D$17))+1,""),ROW()-531)),"")</f>
        <v>2</v>
      </c>
      <c r="B533" s="129" t="str">
        <f t="array" ref="B533">IFERROR(INDEX('03.Muestra'!$C$8:$C$17,SMALL(IF("Página Web"='03.Muestra'!$D$8:$D$17,ROW('03.Muestra'!$C$8:$C$17)-MIN(ROW('03.Muestra'!$D$8:$D$17))+1,""),ROW()-531)),"")</f>
        <v>Contacto</v>
      </c>
      <c r="C533" s="130" t="str">
        <f t="array" ref="C533">IFERROR(INDEX('03.Muestra'!$F$8:$F$17,SMALL(IF("Página Web"='03.Muestra'!$D$8:$D$17,ROW('03.Muestra'!$F$8:$F$17)-MIN(ROW('03.Muestra'!$D$8:$D$17))+1,""),ROW()-531)),"")</f>
        <v>https://pigmentoayd.com/contacto</v>
      </c>
      <c r="D533" s="103" t="s">
        <v>87</v>
      </c>
      <c r="E533" s="66" t="str">
        <f t="shared" si="64"/>
        <v/>
      </c>
      <c r="F533" s="107">
        <f ca="1">COUNTIF($D532:INDIRECT("$D" &amp;  SUM(ROW()-1,'03.Muestra'!$D$20)-1),F532)</f>
        <v>0</v>
      </c>
      <c r="G533" s="107">
        <f ca="1">COUNTIF($D532:INDIRECT("$D" &amp;  SUM(ROW()-1,'03.Muestra'!$D$20)-1),G532)</f>
        <v>0</v>
      </c>
      <c r="H533" s="107">
        <f ca="1">COUNTIF($D532:INDIRECT("$D" &amp;  SUM(ROW()-1,'03.Muestra'!$D$20)-1),H532)</f>
        <v>0</v>
      </c>
      <c r="I533" s="107">
        <f ca="1">COUNTIF($D532:INDIRECT("$D" &amp;  SUM(ROW()-1,'03.Muestra'!$D$20)-1),I532)</f>
        <v>0</v>
      </c>
      <c r="J533" s="107">
        <f ca="1">COUNTIF($D532:INDIRECT("$D" &amp;  SUM(ROW()-1,'03.Muestra'!$D$20)-1),J532)</f>
        <v>3</v>
      </c>
      <c r="K533" s="132">
        <f ca="1">IF(COUNTIF('03.Muestra'!$D$8:$D$17,"Página Web")=0,0,COUNTBLANK($D532:INDIRECT("$D" &amp;  SUM(ROW()-1,COUNTIF('03.Muestra'!$D$8:$D$17,"Página Web"))-1)))</f>
        <v>0</v>
      </c>
      <c r="L533" s="18"/>
      <c r="M533" s="18"/>
      <c r="N533" s="18"/>
      <c r="O533" s="18"/>
      <c r="P533" s="18"/>
      <c r="Q533" s="18"/>
      <c r="R533" s="18"/>
      <c r="S533" s="18"/>
      <c r="T533" s="18"/>
      <c r="U533" s="18"/>
      <c r="V533" s="18"/>
      <c r="W533" s="18"/>
      <c r="X533" s="18"/>
      <c r="Y533" s="18"/>
      <c r="Z533" s="22"/>
      <c r="AA533" s="22"/>
      <c r="AB533" s="22"/>
      <c r="AC533" s="22"/>
      <c r="AD533" s="22"/>
      <c r="AE533" s="22"/>
      <c r="AF533" s="22"/>
      <c r="AG533" s="22"/>
      <c r="AH533" s="22"/>
      <c r="AI533" s="22"/>
      <c r="AJ533" s="22"/>
      <c r="AK533" s="22"/>
      <c r="AL533" s="22"/>
      <c r="AM533" s="22"/>
      <c r="AN533" s="22"/>
      <c r="AO533" s="22"/>
      <c r="AP533" s="22"/>
    </row>
    <row r="534" spans="1:42" ht="12" customHeight="1">
      <c r="A534" s="98">
        <f t="array" ref="A534">IFERROR(INDEX('03.Muestra'!$B$8:$B$17,SMALL(IF("Página Web"='03.Muestra'!$D$8:$D$17,ROW('03.Muestra'!$B$8:$B$17)-MIN(ROW('03.Muestra'!$D$8:$D$17))+1,""),ROW()-531)),"")</f>
        <v>3</v>
      </c>
      <c r="B534" s="129" t="str">
        <f t="array" ref="B534">IFERROR(INDEX('03.Muestra'!$C$8:$C$17,SMALL(IF("Página Web"='03.Muestra'!$D$8:$D$17,ROW('03.Muestra'!$C$8:$C$17)-MIN(ROW('03.Muestra'!$D$8:$D$17))+1,""),ROW()-531)),"")</f>
        <v>Servicios</v>
      </c>
      <c r="C534" s="130" t="str">
        <f t="array" ref="C534">IFERROR(INDEX('03.Muestra'!$F$8:$F$17,SMALL(IF("Página Web"='03.Muestra'!$D$8:$D$17,ROW('03.Muestra'!$F$8:$F$17)-MIN(ROW('03.Muestra'!$D$8:$D$17))+1,""),ROW()-531)),"")</f>
        <v>https://pigmentoayd.com/servicios</v>
      </c>
      <c r="D534" s="103" t="s">
        <v>87</v>
      </c>
      <c r="E534" s="66" t="str">
        <f t="shared" si="64"/>
        <v/>
      </c>
      <c r="F534" s="22"/>
      <c r="G534" s="18"/>
      <c r="H534" s="18"/>
      <c r="I534" s="18"/>
      <c r="J534" s="18"/>
      <c r="K534" s="148"/>
      <c r="L534" s="18"/>
      <c r="M534" s="18"/>
      <c r="N534" s="18"/>
      <c r="O534" s="18"/>
      <c r="P534" s="18"/>
      <c r="Q534" s="18"/>
      <c r="R534" s="18"/>
      <c r="S534" s="18"/>
      <c r="T534" s="18"/>
      <c r="U534" s="18"/>
      <c r="V534" s="18"/>
      <c r="W534" s="18"/>
      <c r="X534" s="18"/>
      <c r="Y534" s="18"/>
      <c r="Z534" s="22"/>
      <c r="AA534" s="22"/>
      <c r="AB534" s="22"/>
      <c r="AC534" s="22"/>
      <c r="AD534" s="22"/>
      <c r="AE534" s="22"/>
      <c r="AF534" s="22"/>
      <c r="AG534" s="22"/>
      <c r="AH534" s="22"/>
      <c r="AI534" s="22"/>
      <c r="AJ534" s="22"/>
      <c r="AK534" s="22"/>
      <c r="AL534" s="22"/>
      <c r="AM534" s="22"/>
      <c r="AN534" s="22"/>
      <c r="AO534" s="22"/>
      <c r="AP534" s="22"/>
    </row>
    <row r="535" spans="1:42" ht="12" customHeight="1">
      <c r="A535" s="98" t="str">
        <f t="array" ref="A535">IFERROR(INDEX('03.Muestra'!$B$8:$B$17,SMALL(IF("Página Web"='03.Muestra'!$D$8:$D$17,ROW('03.Muestra'!$B$8:$B$17)-MIN(ROW('03.Muestra'!$D$8:$D$17))+1,""),ROW()-531)),"")</f>
        <v/>
      </c>
      <c r="B535" s="129" t="str">
        <f t="array" ref="B535">IFERROR(INDEX('03.Muestra'!$C$8:$C$17,SMALL(IF("Página Web"='03.Muestra'!$D$8:$D$17,ROW('03.Muestra'!$C$8:$C$17)-MIN(ROW('03.Muestra'!$D$8:$D$17))+1,""),ROW()-531)),"")</f>
        <v/>
      </c>
      <c r="C535" s="129" t="str">
        <f t="array" ref="C535">IFERROR(INDEX('03.Muestra'!$F$8:$F$17,SMALL(IF("Página Web"='03.Muestra'!$D$8:$D$17,ROW('03.Muestra'!$F$8:$F$17)-MIN(ROW('03.Muestra'!$D$8:$D$17))+1,""),ROW()-531)),"")</f>
        <v/>
      </c>
      <c r="D535" s="103" t="str">
        <f t="shared" ref="D535:D541" si="65">IF(C535="","",$D$18)</f>
        <v/>
      </c>
      <c r="E535" s="66" t="str">
        <f t="shared" si="64"/>
        <v/>
      </c>
      <c r="F535" s="22"/>
      <c r="G535" s="18"/>
      <c r="H535" s="18"/>
      <c r="I535" s="18"/>
      <c r="J535" s="18"/>
      <c r="K535" s="148"/>
      <c r="L535" s="18"/>
      <c r="M535" s="18"/>
      <c r="N535" s="18"/>
      <c r="O535" s="18"/>
      <c r="P535" s="18"/>
      <c r="Q535" s="18"/>
      <c r="R535" s="18"/>
      <c r="S535" s="18"/>
      <c r="T535" s="18"/>
      <c r="U535" s="18"/>
      <c r="V535" s="18"/>
      <c r="W535" s="18"/>
      <c r="X535" s="18"/>
      <c r="Y535" s="18"/>
      <c r="Z535" s="22"/>
      <c r="AA535" s="22"/>
      <c r="AB535" s="22"/>
      <c r="AC535" s="22"/>
      <c r="AD535" s="22"/>
      <c r="AE535" s="22"/>
      <c r="AF535" s="22"/>
      <c r="AG535" s="22"/>
      <c r="AH535" s="22"/>
      <c r="AI535" s="22"/>
      <c r="AJ535" s="22"/>
      <c r="AK535" s="22"/>
      <c r="AL535" s="22"/>
      <c r="AM535" s="22"/>
      <c r="AN535" s="22"/>
      <c r="AO535" s="22"/>
      <c r="AP535" s="22"/>
    </row>
    <row r="536" spans="1:42" ht="12" customHeight="1">
      <c r="A536" s="98" t="str">
        <f t="array" ref="A536">IFERROR(INDEX('03.Muestra'!$B$8:$B$17,SMALL(IF("Página Web"='03.Muestra'!$D$8:$D$17,ROW('03.Muestra'!$B$8:$B$17)-MIN(ROW('03.Muestra'!$D$8:$D$17))+1,""),ROW()-531)),"")</f>
        <v/>
      </c>
      <c r="B536" s="129" t="str">
        <f t="array" ref="B536">IFERROR(INDEX('03.Muestra'!$C$8:$C$17,SMALL(IF("Página Web"='03.Muestra'!$D$8:$D$17,ROW('03.Muestra'!$C$8:$C$17)-MIN(ROW('03.Muestra'!$D$8:$D$17))+1,""),ROW()-531)),"")</f>
        <v/>
      </c>
      <c r="C536" s="129" t="str">
        <f t="array" ref="C536">IFERROR(INDEX('03.Muestra'!$F$8:$F$17,SMALL(IF("Página Web"='03.Muestra'!$D$8:$D$17,ROW('03.Muestra'!$F$8:$F$17)-MIN(ROW('03.Muestra'!$D$8:$D$17))+1,""),ROW()-531)),"")</f>
        <v/>
      </c>
      <c r="D536" s="103" t="str">
        <f t="shared" si="65"/>
        <v/>
      </c>
      <c r="E536" s="66" t="str">
        <f t="shared" si="64"/>
        <v/>
      </c>
      <c r="F536" s="22"/>
      <c r="G536" s="18"/>
      <c r="H536" s="18"/>
      <c r="I536" s="18"/>
      <c r="J536" s="18"/>
      <c r="K536" s="148"/>
      <c r="L536" s="18"/>
      <c r="M536" s="18"/>
      <c r="N536" s="18"/>
      <c r="O536" s="18"/>
      <c r="P536" s="18"/>
      <c r="Q536" s="18"/>
      <c r="R536" s="18"/>
      <c r="S536" s="18"/>
      <c r="T536" s="18"/>
      <c r="U536" s="18"/>
      <c r="V536" s="18"/>
      <c r="W536" s="18"/>
      <c r="X536" s="18"/>
      <c r="Y536" s="18"/>
      <c r="Z536" s="22"/>
      <c r="AA536" s="22"/>
      <c r="AB536" s="22"/>
      <c r="AC536" s="22"/>
      <c r="AD536" s="22"/>
      <c r="AE536" s="22"/>
      <c r="AF536" s="22"/>
      <c r="AG536" s="22"/>
      <c r="AH536" s="22"/>
      <c r="AI536" s="22"/>
      <c r="AJ536" s="22"/>
      <c r="AK536" s="22"/>
      <c r="AL536" s="22"/>
      <c r="AM536" s="22"/>
      <c r="AN536" s="22"/>
      <c r="AO536" s="22"/>
      <c r="AP536" s="22"/>
    </row>
    <row r="537" spans="1:42" ht="12" customHeight="1">
      <c r="A537" s="98" t="str">
        <f t="array" ref="A537">IFERROR(INDEX('03.Muestra'!$B$8:$B$17,SMALL(IF("Página Web"='03.Muestra'!$D$8:$D$17,ROW('03.Muestra'!$B$8:$B$17)-MIN(ROW('03.Muestra'!$D$8:$D$17))+1,""),ROW()-531)),"")</f>
        <v/>
      </c>
      <c r="B537" s="129" t="str">
        <f t="array" ref="B537">IFERROR(INDEX('03.Muestra'!$C$8:$C$17,SMALL(IF("Página Web"='03.Muestra'!$D$8:$D$17,ROW('03.Muestra'!$C$8:$C$17)-MIN(ROW('03.Muestra'!$D$8:$D$17))+1,""),ROW()-531)),"")</f>
        <v/>
      </c>
      <c r="C537" s="129" t="str">
        <f t="array" ref="C537">IFERROR(INDEX('03.Muestra'!$F$8:$F$17,SMALL(IF("Página Web"='03.Muestra'!$D$8:$D$17,ROW('03.Muestra'!$F$8:$F$17)-MIN(ROW('03.Muestra'!$D$8:$D$17))+1,""),ROW()-531)),"")</f>
        <v/>
      </c>
      <c r="D537" s="103" t="str">
        <f t="shared" si="65"/>
        <v/>
      </c>
      <c r="E537" s="66" t="str">
        <f t="shared" si="64"/>
        <v/>
      </c>
      <c r="F537" s="22"/>
      <c r="G537" s="18"/>
      <c r="H537" s="18"/>
      <c r="I537" s="18"/>
      <c r="J537" s="18"/>
      <c r="K537" s="148"/>
      <c r="L537" s="18"/>
      <c r="M537" s="18"/>
      <c r="N537" s="18"/>
      <c r="O537" s="18"/>
      <c r="P537" s="18"/>
      <c r="Q537" s="18"/>
      <c r="R537" s="18"/>
      <c r="S537" s="18"/>
      <c r="T537" s="18"/>
      <c r="U537" s="18"/>
      <c r="V537" s="18"/>
      <c r="W537" s="18"/>
      <c r="X537" s="18"/>
      <c r="Y537" s="18"/>
      <c r="Z537" s="22"/>
      <c r="AA537" s="22"/>
      <c r="AB537" s="22"/>
      <c r="AC537" s="22"/>
      <c r="AD537" s="22"/>
      <c r="AE537" s="22"/>
      <c r="AF537" s="22"/>
      <c r="AG537" s="22"/>
      <c r="AH537" s="22"/>
      <c r="AI537" s="22"/>
      <c r="AJ537" s="22"/>
      <c r="AK537" s="22"/>
      <c r="AL537" s="22"/>
      <c r="AM537" s="22"/>
      <c r="AN537" s="22"/>
      <c r="AO537" s="22"/>
      <c r="AP537" s="22"/>
    </row>
    <row r="538" spans="1:42" ht="12" customHeight="1">
      <c r="A538" s="98" t="str">
        <f t="array" ref="A538">IFERROR(INDEX('03.Muestra'!$B$8:$B$17,SMALL(IF("Página Web"='03.Muestra'!$D$8:$D$17,ROW('03.Muestra'!$B$8:$B$17)-MIN(ROW('03.Muestra'!$D$8:$D$17))+1,""),ROW()-531)),"")</f>
        <v/>
      </c>
      <c r="B538" s="129" t="str">
        <f t="array" ref="B538">IFERROR(INDEX('03.Muestra'!$C$8:$C$17,SMALL(IF("Página Web"='03.Muestra'!$D$8:$D$17,ROW('03.Muestra'!$C$8:$C$17)-MIN(ROW('03.Muestra'!$D$8:$D$17))+1,""),ROW()-531)),"")</f>
        <v/>
      </c>
      <c r="C538" s="129" t="str">
        <f t="array" ref="C538">IFERROR(INDEX('03.Muestra'!$F$8:$F$17,SMALL(IF("Página Web"='03.Muestra'!$D$8:$D$17,ROW('03.Muestra'!$F$8:$F$17)-MIN(ROW('03.Muestra'!$D$8:$D$17))+1,""),ROW()-531)),"")</f>
        <v/>
      </c>
      <c r="D538" s="103" t="str">
        <f t="shared" si="65"/>
        <v/>
      </c>
      <c r="E538" s="66" t="str">
        <f t="shared" si="64"/>
        <v/>
      </c>
      <c r="F538" s="18"/>
      <c r="G538" s="18"/>
      <c r="H538" s="18"/>
      <c r="I538" s="18"/>
      <c r="J538" s="18"/>
      <c r="K538" s="148"/>
      <c r="L538" s="18"/>
      <c r="M538" s="18"/>
      <c r="N538" s="18"/>
      <c r="O538" s="18"/>
      <c r="P538" s="18"/>
      <c r="Q538" s="18"/>
      <c r="R538" s="18"/>
      <c r="S538" s="18"/>
      <c r="T538" s="18"/>
      <c r="U538" s="18"/>
      <c r="V538" s="18"/>
      <c r="W538" s="18"/>
      <c r="X538" s="18"/>
      <c r="Y538" s="18"/>
      <c r="Z538" s="22"/>
      <c r="AA538" s="22"/>
      <c r="AB538" s="22"/>
      <c r="AC538" s="22"/>
      <c r="AD538" s="22"/>
      <c r="AE538" s="22"/>
      <c r="AF538" s="22"/>
      <c r="AG538" s="22"/>
      <c r="AH538" s="22"/>
      <c r="AI538" s="22"/>
      <c r="AJ538" s="22"/>
      <c r="AK538" s="22"/>
      <c r="AL538" s="22"/>
      <c r="AM538" s="22"/>
      <c r="AN538" s="22"/>
      <c r="AO538" s="22"/>
      <c r="AP538" s="22"/>
    </row>
    <row r="539" spans="1:42" ht="12" customHeight="1">
      <c r="A539" s="98" t="str">
        <f t="array" ref="A539">IFERROR(INDEX('03.Muestra'!$B$8:$B$17,SMALL(IF("Página Web"='03.Muestra'!$D$8:$D$17,ROW('03.Muestra'!$B$8:$B$17)-MIN(ROW('03.Muestra'!$D$8:$D$17))+1,""),ROW()-531)),"")</f>
        <v/>
      </c>
      <c r="B539" s="129" t="str">
        <f t="array" ref="B539">IFERROR(INDEX('03.Muestra'!$C$8:$C$17,SMALL(IF("Página Web"='03.Muestra'!$D$8:$D$17,ROW('03.Muestra'!$C$8:$C$17)-MIN(ROW('03.Muestra'!$D$8:$D$17))+1,""),ROW()-531)),"")</f>
        <v/>
      </c>
      <c r="C539" s="129" t="str">
        <f t="array" ref="C539">IFERROR(INDEX('03.Muestra'!$F$8:$F$17,SMALL(IF("Página Web"='03.Muestra'!$D$8:$D$17,ROW('03.Muestra'!$F$8:$F$17)-MIN(ROW('03.Muestra'!$D$8:$D$17))+1,""),ROW()-531)),"")</f>
        <v/>
      </c>
      <c r="D539" s="103" t="str">
        <f t="shared" si="65"/>
        <v/>
      </c>
      <c r="E539" s="66" t="str">
        <f t="shared" si="64"/>
        <v/>
      </c>
      <c r="F539" s="18"/>
      <c r="G539" s="18"/>
      <c r="H539" s="18"/>
      <c r="I539" s="18"/>
      <c r="J539" s="18"/>
      <c r="K539" s="148"/>
      <c r="L539" s="18"/>
      <c r="M539" s="18"/>
      <c r="N539" s="18"/>
      <c r="O539" s="18"/>
      <c r="P539" s="18"/>
      <c r="Q539" s="18"/>
      <c r="R539" s="18"/>
      <c r="S539" s="18"/>
      <c r="T539" s="18"/>
      <c r="U539" s="18"/>
      <c r="V539" s="18"/>
      <c r="W539" s="18"/>
      <c r="X539" s="18"/>
      <c r="Y539" s="18"/>
      <c r="Z539" s="22"/>
      <c r="AA539" s="22"/>
      <c r="AB539" s="22"/>
      <c r="AC539" s="22"/>
      <c r="AD539" s="22"/>
      <c r="AE539" s="22"/>
      <c r="AF539" s="22"/>
      <c r="AG539" s="22"/>
      <c r="AH539" s="22"/>
      <c r="AI539" s="22"/>
      <c r="AJ539" s="22"/>
      <c r="AK539" s="22"/>
      <c r="AL539" s="22"/>
      <c r="AM539" s="22"/>
      <c r="AN539" s="22"/>
      <c r="AO539" s="22"/>
      <c r="AP539" s="22"/>
    </row>
    <row r="540" spans="1:42" ht="12" customHeight="1">
      <c r="A540" s="98" t="str">
        <f t="array" ref="A540">IFERROR(INDEX('03.Muestra'!$B$8:$B$17,SMALL(IF("Página Web"='03.Muestra'!$D$8:$D$17,ROW('03.Muestra'!$B$8:$B$17)-MIN(ROW('03.Muestra'!$D$8:$D$17))+1,""),ROW()-531)),"")</f>
        <v/>
      </c>
      <c r="B540" s="129" t="str">
        <f t="array" ref="B540">IFERROR(INDEX('03.Muestra'!$C$8:$C$17,SMALL(IF("Página Web"='03.Muestra'!$D$8:$D$17,ROW('03.Muestra'!$C$8:$C$17)-MIN(ROW('03.Muestra'!$D$8:$D$17))+1,""),ROW()-531)),"")</f>
        <v/>
      </c>
      <c r="C540" s="129" t="str">
        <f t="array" ref="C540">IFERROR(INDEX('03.Muestra'!$F$8:$F$17,SMALL(IF("Página Web"='03.Muestra'!$D$8:$D$17,ROW('03.Muestra'!$F$8:$F$17)-MIN(ROW('03.Muestra'!$D$8:$D$17))+1,""),ROW()-531)),"")</f>
        <v/>
      </c>
      <c r="D540" s="103" t="str">
        <f t="shared" si="65"/>
        <v/>
      </c>
      <c r="E540" s="66" t="str">
        <f t="shared" si="64"/>
        <v/>
      </c>
      <c r="F540" s="18"/>
      <c r="G540" s="18"/>
      <c r="H540" s="18"/>
      <c r="I540" s="18"/>
      <c r="J540" s="18"/>
      <c r="K540" s="148"/>
      <c r="L540" s="18"/>
      <c r="M540" s="18"/>
      <c r="N540" s="18"/>
      <c r="O540" s="18"/>
      <c r="P540" s="18"/>
      <c r="Q540" s="18"/>
      <c r="R540" s="18"/>
      <c r="S540" s="18"/>
      <c r="T540" s="18"/>
      <c r="U540" s="18"/>
      <c r="V540" s="18"/>
      <c r="W540" s="18"/>
      <c r="X540" s="18"/>
      <c r="Y540" s="18"/>
      <c r="Z540" s="22"/>
      <c r="AA540" s="22"/>
      <c r="AB540" s="22"/>
      <c r="AC540" s="22"/>
      <c r="AD540" s="22"/>
      <c r="AE540" s="22"/>
      <c r="AF540" s="22"/>
      <c r="AG540" s="22"/>
      <c r="AH540" s="22"/>
      <c r="AI540" s="22"/>
      <c r="AJ540" s="22"/>
      <c r="AK540" s="22"/>
      <c r="AL540" s="22"/>
      <c r="AM540" s="22"/>
      <c r="AN540" s="22"/>
      <c r="AO540" s="22"/>
      <c r="AP540" s="22"/>
    </row>
    <row r="541" spans="1:42" ht="12" customHeight="1">
      <c r="A541" s="98" t="str">
        <f t="array" ref="A541">IFERROR(INDEX('03.Muestra'!$B$8:$B$17,SMALL(IF("Página Web"='03.Muestra'!$D$8:$D$17,ROW('03.Muestra'!$B$8:$B$17)-MIN(ROW('03.Muestra'!$D$8:$D$17))+1,""),ROW()-531)),"")</f>
        <v/>
      </c>
      <c r="B541" s="129" t="str">
        <f t="array" ref="B541">IFERROR(INDEX('03.Muestra'!$C$8:$C$17,SMALL(IF("Página Web"='03.Muestra'!$D$8:$D$17,ROW('03.Muestra'!$C$8:$C$17)-MIN(ROW('03.Muestra'!$D$8:$D$17))+1,""),ROW()-531)),"")</f>
        <v/>
      </c>
      <c r="C541" s="129" t="str">
        <f t="array" ref="C541">IFERROR(INDEX('03.Muestra'!$F$8:$F$17,SMALL(IF("Página Web"='03.Muestra'!$D$8:$D$17,ROW('03.Muestra'!$F$8:$F$17)-MIN(ROW('03.Muestra'!$D$8:$D$17))+1,""),ROW()-531)),"")</f>
        <v/>
      </c>
      <c r="D541" s="103" t="str">
        <f t="shared" si="65"/>
        <v/>
      </c>
      <c r="E541" s="66" t="str">
        <f t="shared" si="64"/>
        <v/>
      </c>
      <c r="F541" s="18"/>
      <c r="G541" s="18"/>
      <c r="H541" s="18"/>
      <c r="I541" s="18"/>
      <c r="J541" s="18"/>
      <c r="K541" s="148"/>
      <c r="L541" s="18"/>
      <c r="M541" s="18"/>
      <c r="N541" s="18"/>
      <c r="O541" s="18"/>
      <c r="P541" s="18"/>
      <c r="Q541" s="18"/>
      <c r="R541" s="18"/>
      <c r="S541" s="18"/>
      <c r="T541" s="18"/>
      <c r="U541" s="18"/>
      <c r="V541" s="18"/>
      <c r="W541" s="18"/>
      <c r="X541" s="18"/>
      <c r="Y541" s="18"/>
      <c r="Z541" s="22"/>
      <c r="AA541" s="22"/>
      <c r="AB541" s="22"/>
      <c r="AC541" s="22"/>
      <c r="AD541" s="22"/>
      <c r="AE541" s="22"/>
      <c r="AF541" s="22"/>
      <c r="AG541" s="22"/>
      <c r="AH541" s="22"/>
      <c r="AI541" s="22"/>
      <c r="AJ541" s="22"/>
      <c r="AK541" s="22"/>
      <c r="AL541" s="22"/>
      <c r="AM541" s="22"/>
      <c r="AN541" s="22"/>
      <c r="AO541" s="22"/>
      <c r="AP541" s="22"/>
    </row>
    <row r="542" spans="1:42" ht="12" customHeight="1">
      <c r="A542" s="63"/>
      <c r="B542" s="133"/>
      <c r="C542" s="133"/>
      <c r="D542" s="134"/>
      <c r="E542" s="66"/>
      <c r="F542" s="18"/>
      <c r="G542" s="18"/>
      <c r="H542" s="18"/>
      <c r="I542" s="18"/>
      <c r="J542" s="18"/>
      <c r="K542" s="148"/>
      <c r="L542" s="18"/>
      <c r="M542" s="18"/>
      <c r="N542" s="18"/>
      <c r="O542" s="18"/>
      <c r="P542" s="18"/>
      <c r="Q542" s="18"/>
      <c r="R542" s="18"/>
      <c r="S542" s="18"/>
      <c r="T542" s="18"/>
      <c r="U542" s="18"/>
      <c r="V542" s="18"/>
      <c r="W542" s="18"/>
      <c r="X542" s="18"/>
      <c r="Y542" s="18"/>
      <c r="Z542" s="22"/>
      <c r="AA542" s="22"/>
      <c r="AB542" s="22"/>
      <c r="AC542" s="22"/>
      <c r="AD542" s="22"/>
      <c r="AE542" s="22"/>
      <c r="AF542" s="22"/>
      <c r="AG542" s="22"/>
      <c r="AH542" s="22"/>
      <c r="AI542" s="22"/>
      <c r="AJ542" s="22"/>
      <c r="AK542" s="22"/>
      <c r="AL542" s="22"/>
      <c r="AM542" s="22"/>
      <c r="AN542" s="22"/>
      <c r="AO542" s="22"/>
      <c r="AP542" s="22"/>
    </row>
    <row r="543" spans="1:42" ht="12" customHeight="1">
      <c r="A543" s="22"/>
      <c r="B543" s="18"/>
      <c r="C543" s="18"/>
      <c r="D543" s="127"/>
      <c r="E543" s="66"/>
      <c r="F543" s="18"/>
      <c r="G543" s="18"/>
      <c r="H543" s="18"/>
      <c r="I543" s="18"/>
      <c r="J543" s="18"/>
      <c r="K543" s="148"/>
      <c r="L543" s="18"/>
      <c r="M543" s="18"/>
      <c r="N543" s="18"/>
      <c r="O543" s="18"/>
      <c r="P543" s="18"/>
      <c r="Q543" s="18"/>
      <c r="R543" s="18"/>
      <c r="S543" s="18"/>
      <c r="T543" s="18"/>
      <c r="U543" s="18"/>
      <c r="V543" s="18"/>
      <c r="W543" s="18"/>
      <c r="X543" s="18"/>
      <c r="Y543" s="18"/>
      <c r="Z543" s="22"/>
      <c r="AA543" s="22"/>
      <c r="AB543" s="22"/>
      <c r="AC543" s="22"/>
      <c r="AD543" s="22"/>
      <c r="AE543" s="22"/>
      <c r="AF543" s="22"/>
      <c r="AG543" s="22"/>
      <c r="AH543" s="22"/>
      <c r="AI543" s="22"/>
      <c r="AJ543" s="22"/>
      <c r="AK543" s="22"/>
      <c r="AL543" s="22"/>
      <c r="AM543" s="22"/>
      <c r="AN543" s="22"/>
      <c r="AO543" s="22"/>
      <c r="AP543" s="22"/>
    </row>
    <row r="544" spans="1:42" ht="12.75" customHeight="1">
      <c r="A544" s="111"/>
      <c r="B544" s="112"/>
      <c r="C544" s="111"/>
      <c r="D544" s="135"/>
      <c r="E544" s="113"/>
      <c r="F544" s="18"/>
      <c r="G544" s="18"/>
      <c r="H544" s="18"/>
      <c r="I544" s="18"/>
      <c r="J544" s="18"/>
      <c r="K544" s="148"/>
      <c r="L544" s="18"/>
      <c r="M544" s="18"/>
      <c r="N544" s="18"/>
      <c r="O544" s="18"/>
      <c r="P544" s="18"/>
      <c r="Q544" s="18"/>
      <c r="R544" s="18"/>
      <c r="S544" s="18"/>
      <c r="T544" s="18"/>
      <c r="U544" s="18"/>
      <c r="V544" s="18"/>
      <c r="W544" s="18"/>
      <c r="X544" s="18"/>
      <c r="Y544" s="18"/>
      <c r="Z544" s="22"/>
      <c r="AA544" s="22"/>
      <c r="AB544" s="22"/>
      <c r="AC544" s="22"/>
      <c r="AD544" s="22"/>
      <c r="AE544" s="22"/>
      <c r="AF544" s="22"/>
      <c r="AG544" s="22"/>
      <c r="AH544" s="22"/>
      <c r="AI544" s="22"/>
      <c r="AJ544" s="22"/>
      <c r="AK544" s="22"/>
      <c r="AL544" s="22"/>
      <c r="AM544" s="22"/>
      <c r="AN544" s="22"/>
      <c r="AO544" s="22"/>
      <c r="AP544" s="22"/>
    </row>
    <row r="545" spans="1:42" ht="12" customHeight="1">
      <c r="A545" s="109"/>
      <c r="B545" s="109"/>
      <c r="C545" s="109"/>
      <c r="D545" s="136"/>
      <c r="E545" s="109"/>
      <c r="F545" s="92"/>
      <c r="G545" s="18"/>
      <c r="H545" s="18"/>
      <c r="I545" s="18"/>
      <c r="J545" s="18"/>
      <c r="K545" s="148"/>
      <c r="L545" s="18"/>
      <c r="M545" s="18"/>
      <c r="N545" s="18"/>
      <c r="O545" s="18"/>
      <c r="P545" s="18"/>
      <c r="Q545" s="18"/>
      <c r="R545" s="18"/>
      <c r="S545" s="18"/>
      <c r="T545" s="18"/>
      <c r="U545" s="18"/>
      <c r="V545" s="18"/>
      <c r="W545" s="18"/>
      <c r="X545" s="18"/>
      <c r="Y545" s="18"/>
      <c r="Z545" s="22"/>
      <c r="AA545" s="22"/>
      <c r="AB545" s="22"/>
      <c r="AC545" s="22"/>
      <c r="AD545" s="22"/>
      <c r="AE545" s="22"/>
      <c r="AF545" s="22"/>
      <c r="AG545" s="22"/>
      <c r="AH545" s="22"/>
      <c r="AI545" s="22"/>
      <c r="AJ545" s="22"/>
      <c r="AK545" s="22"/>
      <c r="AL545" s="22"/>
      <c r="AM545" s="22"/>
      <c r="AN545" s="22"/>
      <c r="AO545" s="22"/>
      <c r="AP545" s="22"/>
    </row>
    <row r="546" spans="1:42" ht="12" customHeight="1">
      <c r="A546" s="22"/>
      <c r="B546" s="18"/>
      <c r="C546" s="18"/>
      <c r="D546" s="127"/>
      <c r="E546" s="18"/>
      <c r="F546" s="18"/>
      <c r="G546" s="18"/>
      <c r="H546" s="18"/>
      <c r="I546" s="18"/>
      <c r="J546" s="18"/>
      <c r="K546" s="148"/>
      <c r="L546" s="18"/>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row>
    <row r="547" spans="1:42" ht="12" customHeight="1">
      <c r="A547" s="22"/>
      <c r="B547" s="153"/>
      <c r="C547" s="18"/>
      <c r="D547" s="127"/>
      <c r="E547" s="100"/>
      <c r="F547" s="18"/>
      <c r="G547" s="18"/>
      <c r="H547" s="18"/>
      <c r="I547" s="18"/>
      <c r="J547" s="18"/>
      <c r="K547" s="148"/>
      <c r="L547" s="18"/>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row>
    <row r="548" spans="1:42" ht="29.25" customHeight="1">
      <c r="A548" s="94" t="s">
        <v>100</v>
      </c>
      <c r="B548" s="95" t="s">
        <v>86</v>
      </c>
      <c r="C548" s="96" t="s">
        <v>175</v>
      </c>
      <c r="D548" s="128" t="s">
        <v>106</v>
      </c>
      <c r="E548" s="114"/>
      <c r="F548" s="22"/>
      <c r="G548" s="22"/>
      <c r="H548" s="22"/>
      <c r="I548" s="22"/>
      <c r="J548" s="22"/>
      <c r="K548" s="148"/>
      <c r="L548" s="18"/>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row>
    <row r="549" spans="1:42" ht="12" customHeight="1">
      <c r="A549" s="98">
        <f t="array" ref="A549">IFERROR(INDEX('03.Muestra'!$B$8:$B$17,SMALL(IF("Página Web"='03.Muestra'!$D$8:$D$17,ROW('03.Muestra'!$B$8:$B$17)-MIN(ROW('03.Muestra'!$D$8:$D$17))+1,""),ROW()-548)),"")</f>
        <v>1</v>
      </c>
      <c r="B549" s="129" t="str">
        <f t="array" ref="B549">IFERROR(INDEX('03.Muestra'!$C$8:$C$17,SMALL(IF("Página Web"='03.Muestra'!$D$8:$D$17,ROW('03.Muestra'!$C$8:$C$17)-MIN(ROW('03.Muestra'!$D$8:$D$17))+1,""),ROW()-548)),"")</f>
        <v>Home</v>
      </c>
      <c r="C549" s="130" t="str">
        <f t="array" ref="C549">IFERROR(INDEX('03.Muestra'!$F$8:$F$17,SMALL(IF("Página Web"='03.Muestra'!$D$8:$D$17,ROW('03.Muestra'!$F$8:$F$17)-MIN(ROW('03.Muestra'!$D$8:$D$17))+1,""),ROW()-548)),"")</f>
        <v>https://pigmentoayd.com/</v>
      </c>
      <c r="D549" s="103" t="str">
        <f t="shared" ref="D549:D558" si="66">IF(C549="","",$D$18)</f>
        <v>N/A</v>
      </c>
      <c r="E549" s="66" t="str">
        <f t="shared" ref="E549:E558" si="67">IF(D549&lt;&gt;"",IF(AND(B549&lt;&gt;"",C549&lt;&gt;""),"","ERR"),"")</f>
        <v/>
      </c>
      <c r="F549" s="104" t="s">
        <v>89</v>
      </c>
      <c r="G549" s="89" t="s">
        <v>98</v>
      </c>
      <c r="H549" s="84" t="s">
        <v>93</v>
      </c>
      <c r="I549" s="105" t="s">
        <v>91</v>
      </c>
      <c r="J549" s="106" t="s">
        <v>87</v>
      </c>
      <c r="K549" s="131" t="s">
        <v>97</v>
      </c>
      <c r="L549" s="18"/>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row>
    <row r="550" spans="1:42" ht="12" customHeight="1">
      <c r="A550" s="98">
        <f t="array" ref="A550">IFERROR(INDEX('03.Muestra'!$B$8:$B$17,SMALL(IF("Página Web"='03.Muestra'!$D$8:$D$17,ROW('03.Muestra'!$B$8:$B$17)-MIN(ROW('03.Muestra'!$D$8:$D$17))+1,""),ROW()-548)),"")</f>
        <v>2</v>
      </c>
      <c r="B550" s="129" t="str">
        <f t="array" ref="B550">IFERROR(INDEX('03.Muestra'!$C$8:$C$17,SMALL(IF("Página Web"='03.Muestra'!$D$8:$D$17,ROW('03.Muestra'!$C$8:$C$17)-MIN(ROW('03.Muestra'!$D$8:$D$17))+1,""),ROW()-548)),"")</f>
        <v>Contacto</v>
      </c>
      <c r="C550" s="130" t="str">
        <f t="array" ref="C550">IFERROR(INDEX('03.Muestra'!$F$8:$F$17,SMALL(IF("Página Web"='03.Muestra'!$D$8:$D$17,ROW('03.Muestra'!$F$8:$F$17)-MIN(ROW('03.Muestra'!$D$8:$D$17))+1,""),ROW()-548)),"")</f>
        <v>https://pigmentoayd.com/contacto</v>
      </c>
      <c r="D550" s="103" t="str">
        <f t="shared" si="66"/>
        <v>N/A</v>
      </c>
      <c r="E550" s="66" t="str">
        <f t="shared" si="67"/>
        <v/>
      </c>
      <c r="F550" s="107">
        <f ca="1">COUNTIF($D549:INDIRECT("$D" &amp;  SUM(ROW()-1,'03.Muestra'!$D$20)-1),F549)</f>
        <v>0</v>
      </c>
      <c r="G550" s="107">
        <f ca="1">COUNTIF($D549:INDIRECT("$D" &amp;  SUM(ROW()-1,'03.Muestra'!$D$20)-1),G549)</f>
        <v>0</v>
      </c>
      <c r="H550" s="107">
        <f ca="1">COUNTIF($D549:INDIRECT("$D" &amp;  SUM(ROW()-1,'03.Muestra'!$D$20)-1),H549)</f>
        <v>3</v>
      </c>
      <c r="I550" s="107">
        <f ca="1">COUNTIF($D549:INDIRECT("$D" &amp;  SUM(ROW()-1,'03.Muestra'!$D$20)-1),I549)</f>
        <v>0</v>
      </c>
      <c r="J550" s="107">
        <f ca="1">COUNTIF($D549:INDIRECT("$D" &amp;  SUM(ROW()-1,'03.Muestra'!$D$20)-1),J549)</f>
        <v>0</v>
      </c>
      <c r="K550" s="132">
        <f ca="1">IF(COUNTIF('03.Muestra'!$D$8:$D$17,"Página Web")=0,0,COUNTBLANK($D549:INDIRECT("$D" &amp;  SUM(ROW()-1,COUNTIF('03.Muestra'!$D$8:$D$17,"Página Web"))-1)))</f>
        <v>0</v>
      </c>
      <c r="L550" s="18"/>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row>
    <row r="551" spans="1:42" ht="12" customHeight="1">
      <c r="A551" s="98">
        <f t="array" ref="A551">IFERROR(INDEX('03.Muestra'!$B$8:$B$17,SMALL(IF("Página Web"='03.Muestra'!$D$8:$D$17,ROW('03.Muestra'!$B$8:$B$17)-MIN(ROW('03.Muestra'!$D$8:$D$17))+1,""),ROW()-548)),"")</f>
        <v>3</v>
      </c>
      <c r="B551" s="129" t="str">
        <f t="array" ref="B551">IFERROR(INDEX('03.Muestra'!$C$8:$C$17,SMALL(IF("Página Web"='03.Muestra'!$D$8:$D$17,ROW('03.Muestra'!$C$8:$C$17)-MIN(ROW('03.Muestra'!$D$8:$D$17))+1,""),ROW()-548)),"")</f>
        <v>Servicios</v>
      </c>
      <c r="C551" s="130" t="str">
        <f t="array" ref="C551">IFERROR(INDEX('03.Muestra'!$F$8:$F$17,SMALL(IF("Página Web"='03.Muestra'!$D$8:$D$17,ROW('03.Muestra'!$F$8:$F$17)-MIN(ROW('03.Muestra'!$D$8:$D$17))+1,""),ROW()-548)),"")</f>
        <v>https://pigmentoayd.com/servicios</v>
      </c>
      <c r="D551" s="103" t="str">
        <f t="shared" si="66"/>
        <v>N/A</v>
      </c>
      <c r="E551" s="66" t="str">
        <f t="shared" si="67"/>
        <v/>
      </c>
      <c r="F551" s="22"/>
      <c r="G551" s="18"/>
      <c r="H551" s="18"/>
      <c r="I551" s="18"/>
      <c r="J551" s="18"/>
      <c r="K551" s="148"/>
      <c r="L551" s="18"/>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row>
    <row r="552" spans="1:42" ht="12" customHeight="1">
      <c r="A552" s="98" t="str">
        <f t="array" ref="A552">IFERROR(INDEX('03.Muestra'!$B$8:$B$17,SMALL(IF("Página Web"='03.Muestra'!$D$8:$D$17,ROW('03.Muestra'!$B$8:$B$17)-MIN(ROW('03.Muestra'!$D$8:$D$17))+1,""),ROW()-548)),"")</f>
        <v/>
      </c>
      <c r="B552" s="129" t="str">
        <f t="array" ref="B552">IFERROR(INDEX('03.Muestra'!$C$8:$C$17,SMALL(IF("Página Web"='03.Muestra'!$D$8:$D$17,ROW('03.Muestra'!$C$8:$C$17)-MIN(ROW('03.Muestra'!$D$8:$D$17))+1,""),ROW()-548)),"")</f>
        <v/>
      </c>
      <c r="C552" s="129" t="str">
        <f t="array" ref="C552">IFERROR(INDEX('03.Muestra'!$F$8:$F$17,SMALL(IF("Página Web"='03.Muestra'!$D$8:$D$17,ROW('03.Muestra'!$F$8:$F$17)-MIN(ROW('03.Muestra'!$D$8:$D$17))+1,""),ROW()-548)),"")</f>
        <v/>
      </c>
      <c r="D552" s="103" t="str">
        <f t="shared" si="66"/>
        <v/>
      </c>
      <c r="E552" s="66" t="str">
        <f t="shared" si="67"/>
        <v/>
      </c>
      <c r="F552" s="22"/>
      <c r="G552" s="18"/>
      <c r="H552" s="18"/>
      <c r="I552" s="18"/>
      <c r="J552" s="18"/>
      <c r="K552" s="148"/>
      <c r="L552" s="18"/>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row>
    <row r="553" spans="1:42" ht="12" customHeight="1">
      <c r="A553" s="98" t="str">
        <f t="array" ref="A553">IFERROR(INDEX('03.Muestra'!$B$8:$B$17,SMALL(IF("Página Web"='03.Muestra'!$D$8:$D$17,ROW('03.Muestra'!$B$8:$B$17)-MIN(ROW('03.Muestra'!$D$8:$D$17))+1,""),ROW()-548)),"")</f>
        <v/>
      </c>
      <c r="B553" s="129" t="str">
        <f t="array" ref="B553">IFERROR(INDEX('03.Muestra'!$C$8:$C$17,SMALL(IF("Página Web"='03.Muestra'!$D$8:$D$17,ROW('03.Muestra'!$C$8:$C$17)-MIN(ROW('03.Muestra'!$D$8:$D$17))+1,""),ROW()-548)),"")</f>
        <v/>
      </c>
      <c r="C553" s="129" t="str">
        <f t="array" ref="C553">IFERROR(INDEX('03.Muestra'!$F$8:$F$17,SMALL(IF("Página Web"='03.Muestra'!$D$8:$D$17,ROW('03.Muestra'!$F$8:$F$17)-MIN(ROW('03.Muestra'!$D$8:$D$17))+1,""),ROW()-548)),"")</f>
        <v/>
      </c>
      <c r="D553" s="103" t="str">
        <f t="shared" si="66"/>
        <v/>
      </c>
      <c r="E553" s="66" t="str">
        <f t="shared" si="67"/>
        <v/>
      </c>
      <c r="F553" s="22"/>
      <c r="G553" s="18"/>
      <c r="H553" s="18"/>
      <c r="I553" s="18"/>
      <c r="J553" s="18"/>
      <c r="K553" s="148"/>
      <c r="L553" s="18"/>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row>
    <row r="554" spans="1:42" ht="12" customHeight="1">
      <c r="A554" s="98" t="str">
        <f t="array" ref="A554">IFERROR(INDEX('03.Muestra'!$B$8:$B$17,SMALL(IF("Página Web"='03.Muestra'!$D$8:$D$17,ROW('03.Muestra'!$B$8:$B$17)-MIN(ROW('03.Muestra'!$D$8:$D$17))+1,""),ROW()-548)),"")</f>
        <v/>
      </c>
      <c r="B554" s="129" t="str">
        <f t="array" ref="B554">IFERROR(INDEX('03.Muestra'!$C$8:$C$17,SMALL(IF("Página Web"='03.Muestra'!$D$8:$D$17,ROW('03.Muestra'!$C$8:$C$17)-MIN(ROW('03.Muestra'!$D$8:$D$17))+1,""),ROW()-548)),"")</f>
        <v/>
      </c>
      <c r="C554" s="129" t="str">
        <f t="array" ref="C554">IFERROR(INDEX('03.Muestra'!$F$8:$F$17,SMALL(IF("Página Web"='03.Muestra'!$D$8:$D$17,ROW('03.Muestra'!$F$8:$F$17)-MIN(ROW('03.Muestra'!$D$8:$D$17))+1,""),ROW()-548)),"")</f>
        <v/>
      </c>
      <c r="D554" s="103" t="str">
        <f t="shared" si="66"/>
        <v/>
      </c>
      <c r="E554" s="66" t="str">
        <f t="shared" si="67"/>
        <v/>
      </c>
      <c r="F554" s="22"/>
      <c r="G554" s="18"/>
      <c r="H554" s="18"/>
      <c r="I554" s="18"/>
      <c r="J554" s="18"/>
      <c r="K554" s="148"/>
      <c r="L554" s="18"/>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row>
    <row r="555" spans="1:42" ht="12" customHeight="1">
      <c r="A555" s="98" t="str">
        <f t="array" ref="A555">IFERROR(INDEX('03.Muestra'!$B$8:$B$17,SMALL(IF("Página Web"='03.Muestra'!$D$8:$D$17,ROW('03.Muestra'!$B$8:$B$17)-MIN(ROW('03.Muestra'!$D$8:$D$17))+1,""),ROW()-548)),"")</f>
        <v/>
      </c>
      <c r="B555" s="129" t="str">
        <f t="array" ref="B555">IFERROR(INDEX('03.Muestra'!$C$8:$C$17,SMALL(IF("Página Web"='03.Muestra'!$D$8:$D$17,ROW('03.Muestra'!$C$8:$C$17)-MIN(ROW('03.Muestra'!$D$8:$D$17))+1,""),ROW()-548)),"")</f>
        <v/>
      </c>
      <c r="C555" s="129" t="str">
        <f t="array" ref="C555">IFERROR(INDEX('03.Muestra'!$F$8:$F$17,SMALL(IF("Página Web"='03.Muestra'!$D$8:$D$17,ROW('03.Muestra'!$F$8:$F$17)-MIN(ROW('03.Muestra'!$D$8:$D$17))+1,""),ROW()-548)),"")</f>
        <v/>
      </c>
      <c r="D555" s="103" t="str">
        <f t="shared" si="66"/>
        <v/>
      </c>
      <c r="E555" s="66" t="str">
        <f t="shared" si="67"/>
        <v/>
      </c>
      <c r="F555" s="18"/>
      <c r="G555" s="18"/>
      <c r="H555" s="18"/>
      <c r="I555" s="18"/>
      <c r="J555" s="18"/>
      <c r="K555" s="148"/>
      <c r="L555" s="18"/>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row>
    <row r="556" spans="1:42" ht="12" customHeight="1">
      <c r="A556" s="98" t="str">
        <f t="array" ref="A556">IFERROR(INDEX('03.Muestra'!$B$8:$B$17,SMALL(IF("Página Web"='03.Muestra'!$D$8:$D$17,ROW('03.Muestra'!$B$8:$B$17)-MIN(ROW('03.Muestra'!$D$8:$D$17))+1,""),ROW()-548)),"")</f>
        <v/>
      </c>
      <c r="B556" s="129" t="str">
        <f t="array" ref="B556">IFERROR(INDEX('03.Muestra'!$C$8:$C$17,SMALL(IF("Página Web"='03.Muestra'!$D$8:$D$17,ROW('03.Muestra'!$C$8:$C$17)-MIN(ROW('03.Muestra'!$D$8:$D$17))+1,""),ROW()-548)),"")</f>
        <v/>
      </c>
      <c r="C556" s="129" t="str">
        <f t="array" ref="C556">IFERROR(INDEX('03.Muestra'!$F$8:$F$17,SMALL(IF("Página Web"='03.Muestra'!$D$8:$D$17,ROW('03.Muestra'!$F$8:$F$17)-MIN(ROW('03.Muestra'!$D$8:$D$17))+1,""),ROW()-548)),"")</f>
        <v/>
      </c>
      <c r="D556" s="103" t="str">
        <f t="shared" si="66"/>
        <v/>
      </c>
      <c r="E556" s="66" t="str">
        <f t="shared" si="67"/>
        <v/>
      </c>
      <c r="F556" s="18"/>
      <c r="G556" s="18"/>
      <c r="H556" s="18"/>
      <c r="I556" s="18"/>
      <c r="J556" s="18"/>
      <c r="K556" s="148"/>
      <c r="L556" s="18"/>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row>
    <row r="557" spans="1:42" ht="12" customHeight="1">
      <c r="A557" s="98" t="str">
        <f t="array" ref="A557">IFERROR(INDEX('03.Muestra'!$B$8:$B$17,SMALL(IF("Página Web"='03.Muestra'!$D$8:$D$17,ROW('03.Muestra'!$B$8:$B$17)-MIN(ROW('03.Muestra'!$D$8:$D$17))+1,""),ROW()-548)),"")</f>
        <v/>
      </c>
      <c r="B557" s="129" t="str">
        <f t="array" ref="B557">IFERROR(INDEX('03.Muestra'!$C$8:$C$17,SMALL(IF("Página Web"='03.Muestra'!$D$8:$D$17,ROW('03.Muestra'!$C$8:$C$17)-MIN(ROW('03.Muestra'!$D$8:$D$17))+1,""),ROW()-548)),"")</f>
        <v/>
      </c>
      <c r="C557" s="129" t="str">
        <f t="array" ref="C557">IFERROR(INDEX('03.Muestra'!$F$8:$F$17,SMALL(IF("Página Web"='03.Muestra'!$D$8:$D$17,ROW('03.Muestra'!$F$8:$F$17)-MIN(ROW('03.Muestra'!$D$8:$D$17))+1,""),ROW()-548)),"")</f>
        <v/>
      </c>
      <c r="D557" s="103" t="str">
        <f t="shared" si="66"/>
        <v/>
      </c>
      <c r="E557" s="66" t="str">
        <f t="shared" si="67"/>
        <v/>
      </c>
      <c r="F557" s="18"/>
      <c r="G557" s="18"/>
      <c r="H557" s="18"/>
      <c r="I557" s="18"/>
      <c r="J557" s="18"/>
      <c r="K557" s="148"/>
      <c r="L557" s="18"/>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row>
    <row r="558" spans="1:42" ht="12" customHeight="1">
      <c r="A558" s="98" t="str">
        <f t="array" ref="A558">IFERROR(INDEX('03.Muestra'!$B$8:$B$17,SMALL(IF("Página Web"='03.Muestra'!$D$8:$D$17,ROW('03.Muestra'!$B$8:$B$17)-MIN(ROW('03.Muestra'!$D$8:$D$17))+1,""),ROW()-548)),"")</f>
        <v/>
      </c>
      <c r="B558" s="129" t="str">
        <f t="array" ref="B558">IFERROR(INDEX('03.Muestra'!$C$8:$C$17,SMALL(IF("Página Web"='03.Muestra'!$D$8:$D$17,ROW('03.Muestra'!$C$8:$C$17)-MIN(ROW('03.Muestra'!$D$8:$D$17))+1,""),ROW()-548)),"")</f>
        <v/>
      </c>
      <c r="C558" s="129" t="str">
        <f t="array" ref="C558">IFERROR(INDEX('03.Muestra'!$F$8:$F$17,SMALL(IF("Página Web"='03.Muestra'!$D$8:$D$17,ROW('03.Muestra'!$F$8:$F$17)-MIN(ROW('03.Muestra'!$D$8:$D$17))+1,""),ROW()-548)),"")</f>
        <v/>
      </c>
      <c r="D558" s="103" t="str">
        <f t="shared" si="66"/>
        <v/>
      </c>
      <c r="E558" s="66" t="str">
        <f t="shared" si="67"/>
        <v/>
      </c>
      <c r="F558" s="18"/>
      <c r="G558" s="18"/>
      <c r="H558" s="18"/>
      <c r="I558" s="18"/>
      <c r="J558" s="18"/>
      <c r="K558" s="148"/>
      <c r="L558" s="18"/>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row>
    <row r="559" spans="1:42" ht="12" customHeight="1">
      <c r="A559" s="63"/>
      <c r="B559" s="133"/>
      <c r="C559" s="133"/>
      <c r="D559" s="134"/>
      <c r="E559" s="66"/>
      <c r="F559" s="18"/>
      <c r="G559" s="18"/>
      <c r="H559" s="18"/>
      <c r="I559" s="18"/>
      <c r="J559" s="18"/>
      <c r="K559" s="148"/>
      <c r="L559" s="18"/>
      <c r="M559" s="18"/>
      <c r="N559" s="18"/>
      <c r="O559" s="18"/>
      <c r="P559" s="18"/>
      <c r="Q559" s="18"/>
      <c r="R559" s="18"/>
      <c r="S559" s="18"/>
      <c r="T559" s="18"/>
      <c r="U559" s="18"/>
      <c r="V559" s="18"/>
      <c r="W559" s="18"/>
      <c r="X559" s="18"/>
      <c r="Y559" s="18"/>
      <c r="Z559" s="22"/>
      <c r="AA559" s="22"/>
      <c r="AB559" s="22"/>
      <c r="AC559" s="22"/>
      <c r="AD559" s="22"/>
      <c r="AE559" s="22"/>
      <c r="AF559" s="22"/>
      <c r="AG559" s="22"/>
      <c r="AH559" s="22"/>
      <c r="AI559" s="22"/>
      <c r="AJ559" s="22"/>
      <c r="AK559" s="22"/>
      <c r="AL559" s="22"/>
      <c r="AM559" s="22"/>
      <c r="AN559" s="22"/>
      <c r="AO559" s="22"/>
      <c r="AP559" s="22"/>
    </row>
    <row r="560" spans="1:42" ht="12" customHeight="1">
      <c r="A560" s="22"/>
      <c r="B560" s="18"/>
      <c r="C560" s="18"/>
      <c r="D560" s="127"/>
      <c r="E560" s="66"/>
      <c r="F560" s="18"/>
      <c r="G560" s="18"/>
      <c r="H560" s="18"/>
      <c r="I560" s="18"/>
      <c r="J560" s="18"/>
      <c r="K560" s="148"/>
      <c r="L560" s="18"/>
      <c r="M560" s="18"/>
      <c r="N560" s="18"/>
      <c r="O560" s="18"/>
      <c r="P560" s="18"/>
      <c r="Q560" s="18"/>
      <c r="R560" s="18"/>
      <c r="S560" s="18"/>
      <c r="T560" s="18"/>
      <c r="U560" s="18"/>
      <c r="V560" s="18"/>
      <c r="W560" s="18"/>
      <c r="X560" s="18"/>
      <c r="Y560" s="18"/>
      <c r="Z560" s="22"/>
      <c r="AA560" s="22"/>
      <c r="AB560" s="22"/>
      <c r="AC560" s="22"/>
      <c r="AD560" s="22"/>
      <c r="AE560" s="22"/>
      <c r="AF560" s="22"/>
      <c r="AG560" s="22"/>
      <c r="AH560" s="22"/>
      <c r="AI560" s="22"/>
      <c r="AJ560" s="22"/>
      <c r="AK560" s="22"/>
      <c r="AL560" s="22"/>
      <c r="AM560" s="22"/>
      <c r="AN560" s="22"/>
      <c r="AO560" s="22"/>
      <c r="AP560" s="22"/>
    </row>
    <row r="561" spans="1:42" ht="12.75" customHeight="1">
      <c r="A561" s="111"/>
      <c r="B561" s="112"/>
      <c r="C561" s="111"/>
      <c r="D561" s="135"/>
      <c r="E561" s="113"/>
      <c r="F561" s="18"/>
      <c r="G561" s="18"/>
      <c r="H561" s="18"/>
      <c r="I561" s="18"/>
      <c r="J561" s="18"/>
      <c r="K561" s="148"/>
      <c r="L561" s="18"/>
      <c r="M561" s="18"/>
      <c r="N561" s="18"/>
      <c r="O561" s="18"/>
      <c r="P561" s="18"/>
      <c r="Q561" s="18"/>
      <c r="R561" s="18"/>
      <c r="S561" s="18"/>
      <c r="T561" s="18"/>
      <c r="U561" s="18"/>
      <c r="V561" s="18"/>
      <c r="W561" s="18"/>
      <c r="X561" s="18"/>
      <c r="Y561" s="18"/>
      <c r="Z561" s="22"/>
      <c r="AA561" s="22"/>
      <c r="AB561" s="22"/>
      <c r="AC561" s="22"/>
      <c r="AD561" s="22"/>
      <c r="AE561" s="22"/>
      <c r="AF561" s="22"/>
      <c r="AG561" s="22"/>
      <c r="AH561" s="22"/>
      <c r="AI561" s="22"/>
      <c r="AJ561" s="22"/>
      <c r="AK561" s="22"/>
      <c r="AL561" s="22"/>
      <c r="AM561" s="22"/>
      <c r="AN561" s="22"/>
      <c r="AO561" s="22"/>
      <c r="AP561" s="22"/>
    </row>
    <row r="562" spans="1:42" ht="12" customHeight="1">
      <c r="A562" s="109"/>
      <c r="B562" s="109"/>
      <c r="C562" s="109"/>
      <c r="D562" s="136"/>
      <c r="E562" s="109"/>
      <c r="F562" s="92"/>
      <c r="G562" s="18"/>
      <c r="H562" s="18"/>
      <c r="I562" s="18"/>
      <c r="J562" s="18"/>
      <c r="K562" s="148"/>
      <c r="L562" s="18"/>
      <c r="M562" s="18"/>
      <c r="N562" s="18"/>
      <c r="O562" s="18"/>
      <c r="P562" s="18"/>
      <c r="Q562" s="18"/>
      <c r="R562" s="18"/>
      <c r="S562" s="18"/>
      <c r="T562" s="18"/>
      <c r="U562" s="18"/>
      <c r="V562" s="18"/>
      <c r="W562" s="18"/>
      <c r="X562" s="18"/>
      <c r="Y562" s="18"/>
      <c r="Z562" s="22"/>
      <c r="AA562" s="22"/>
      <c r="AB562" s="22"/>
      <c r="AC562" s="22"/>
      <c r="AD562" s="22"/>
      <c r="AE562" s="22"/>
      <c r="AF562" s="22"/>
      <c r="AG562" s="22"/>
      <c r="AH562" s="22"/>
      <c r="AI562" s="22"/>
      <c r="AJ562" s="22"/>
      <c r="AK562" s="22"/>
      <c r="AL562" s="22"/>
      <c r="AM562" s="22"/>
      <c r="AN562" s="22"/>
      <c r="AO562" s="22"/>
      <c r="AP562" s="22"/>
    </row>
    <row r="563" spans="1:42" ht="12" customHeight="1">
      <c r="A563" s="22"/>
      <c r="B563" s="18"/>
      <c r="C563" s="18"/>
      <c r="D563" s="127"/>
      <c r="E563" s="100"/>
      <c r="F563" s="18"/>
      <c r="G563" s="18"/>
      <c r="H563" s="18"/>
      <c r="I563" s="18"/>
      <c r="J563" s="18"/>
      <c r="K563" s="148"/>
      <c r="L563" s="18"/>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row>
    <row r="564" spans="1:42" ht="12" customHeight="1">
      <c r="A564" s="22"/>
      <c r="B564" s="153"/>
      <c r="C564" s="18"/>
      <c r="D564" s="127"/>
      <c r="E564" s="100"/>
      <c r="F564" s="18"/>
      <c r="G564" s="18"/>
      <c r="H564" s="18"/>
      <c r="I564" s="18"/>
      <c r="J564" s="18"/>
      <c r="K564" s="148"/>
      <c r="L564" s="18"/>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row>
    <row r="565" spans="1:42" ht="29.25" customHeight="1">
      <c r="A565" s="94" t="s">
        <v>100</v>
      </c>
      <c r="B565" s="95" t="s">
        <v>86</v>
      </c>
      <c r="C565" s="96" t="s">
        <v>176</v>
      </c>
      <c r="D565" s="128" t="s">
        <v>106</v>
      </c>
      <c r="E565" s="114"/>
      <c r="F565" s="22"/>
      <c r="G565" s="22"/>
      <c r="H565" s="22"/>
      <c r="I565" s="22"/>
      <c r="J565" s="22"/>
      <c r="K565" s="148"/>
      <c r="L565" s="18"/>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row>
    <row r="566" spans="1:42" ht="12" customHeight="1">
      <c r="A566" s="98">
        <f t="array" ref="A566">IFERROR(INDEX('03.Muestra'!$B$8:$B$17,SMALL(IF("Página Web"='03.Muestra'!$D$8:$D$17,ROW('03.Muestra'!$B$8:$B$17)-MIN(ROW('03.Muestra'!$D$8:$D$17))+1,""),ROW()-565)),"")</f>
        <v>1</v>
      </c>
      <c r="B566" s="129" t="str">
        <f t="array" ref="B566">IFERROR(INDEX('03.Muestra'!$C$8:$C$17,SMALL(IF("Página Web"='03.Muestra'!$D$8:$D$17,ROW('03.Muestra'!$C$8:$C$17)-MIN(ROW('03.Muestra'!$D$8:$D$17))+1,""),ROW()-565)),"")</f>
        <v>Home</v>
      </c>
      <c r="C566" s="130" t="str">
        <f t="array" ref="C566">IFERROR(INDEX('03.Muestra'!$F$8:$F$17,SMALL(IF("Página Web"='03.Muestra'!$D$8:$D$17,ROW('03.Muestra'!$F$8:$F$17)-MIN(ROW('03.Muestra'!$D$8:$D$17))+1,""),ROW()-565)),"")</f>
        <v>https://pigmentoayd.com/</v>
      </c>
      <c r="D566" s="103" t="str">
        <f t="shared" ref="D566:D575" si="68">IF(C566="","",$D$18)</f>
        <v>N/A</v>
      </c>
      <c r="E566" s="66" t="str">
        <f t="shared" ref="E566:E575" si="69">IF(D566&lt;&gt;"",IF(AND(B566&lt;&gt;"",C566&lt;&gt;""),"","ERR"),"")</f>
        <v/>
      </c>
      <c r="F566" s="104" t="s">
        <v>89</v>
      </c>
      <c r="G566" s="89" t="s">
        <v>98</v>
      </c>
      <c r="H566" s="84" t="s">
        <v>93</v>
      </c>
      <c r="I566" s="105" t="s">
        <v>91</v>
      </c>
      <c r="J566" s="106" t="s">
        <v>87</v>
      </c>
      <c r="K566" s="131" t="s">
        <v>97</v>
      </c>
      <c r="L566" s="18"/>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row>
    <row r="567" spans="1:42" ht="12" customHeight="1">
      <c r="A567" s="98">
        <f t="array" ref="A567">IFERROR(INDEX('03.Muestra'!$B$8:$B$17,SMALL(IF("Página Web"='03.Muestra'!$D$8:$D$17,ROW('03.Muestra'!$B$8:$B$17)-MIN(ROW('03.Muestra'!$D$8:$D$17))+1,""),ROW()-565)),"")</f>
        <v>2</v>
      </c>
      <c r="B567" s="129" t="str">
        <f t="array" ref="B567">IFERROR(INDEX('03.Muestra'!$C$8:$C$17,SMALL(IF("Página Web"='03.Muestra'!$D$8:$D$17,ROW('03.Muestra'!$C$8:$C$17)-MIN(ROW('03.Muestra'!$D$8:$D$17))+1,""),ROW()-565)),"")</f>
        <v>Contacto</v>
      </c>
      <c r="C567" s="130" t="str">
        <f t="array" ref="C567">IFERROR(INDEX('03.Muestra'!$F$8:$F$17,SMALL(IF("Página Web"='03.Muestra'!$D$8:$D$17,ROW('03.Muestra'!$F$8:$F$17)-MIN(ROW('03.Muestra'!$D$8:$D$17))+1,""),ROW()-565)),"")</f>
        <v>https://pigmentoayd.com/contacto</v>
      </c>
      <c r="D567" s="103" t="str">
        <f t="shared" si="68"/>
        <v>N/A</v>
      </c>
      <c r="E567" s="66" t="str">
        <f t="shared" si="69"/>
        <v/>
      </c>
      <c r="F567" s="107">
        <f ca="1">COUNTIF($D566:INDIRECT("$D" &amp;  SUM(ROW()-1,'03.Muestra'!$D$20)-1),F566)</f>
        <v>0</v>
      </c>
      <c r="G567" s="107">
        <f ca="1">COUNTIF($D566:INDIRECT("$D" &amp;  SUM(ROW()-1,'03.Muestra'!$D$20)-1),G566)</f>
        <v>0</v>
      </c>
      <c r="H567" s="107">
        <f ca="1">COUNTIF($D566:INDIRECT("$D" &amp;  SUM(ROW()-1,'03.Muestra'!$D$20)-1),H566)</f>
        <v>3</v>
      </c>
      <c r="I567" s="107">
        <f ca="1">COUNTIF($D566:INDIRECT("$D" &amp;  SUM(ROW()-1,'03.Muestra'!$D$20)-1),I566)</f>
        <v>0</v>
      </c>
      <c r="J567" s="107">
        <f ca="1">COUNTIF($D566:INDIRECT("$D" &amp;  SUM(ROW()-1,'03.Muestra'!$D$20)-1),J566)</f>
        <v>0</v>
      </c>
      <c r="K567" s="132">
        <f ca="1">IF(COUNTIF('03.Muestra'!$D$8:$D$17,"Página Web")=0,0,COUNTBLANK($D566:INDIRECT("$D" &amp;  SUM(ROW()-1,COUNTIF('03.Muestra'!$D$8:$D$17,"Página Web"))-1)))</f>
        <v>0</v>
      </c>
      <c r="L567" s="18"/>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row>
    <row r="568" spans="1:42" ht="12" customHeight="1">
      <c r="A568" s="98">
        <f t="array" ref="A568">IFERROR(INDEX('03.Muestra'!$B$8:$B$17,SMALL(IF("Página Web"='03.Muestra'!$D$8:$D$17,ROW('03.Muestra'!$B$8:$B$17)-MIN(ROW('03.Muestra'!$D$8:$D$17))+1,""),ROW()-565)),"")</f>
        <v>3</v>
      </c>
      <c r="B568" s="129" t="str">
        <f t="array" ref="B568">IFERROR(INDEX('03.Muestra'!$C$8:$C$17,SMALL(IF("Página Web"='03.Muestra'!$D$8:$D$17,ROW('03.Muestra'!$C$8:$C$17)-MIN(ROW('03.Muestra'!$D$8:$D$17))+1,""),ROW()-565)),"")</f>
        <v>Servicios</v>
      </c>
      <c r="C568" s="130" t="str">
        <f t="array" ref="C568">IFERROR(INDEX('03.Muestra'!$F$8:$F$17,SMALL(IF("Página Web"='03.Muestra'!$D$8:$D$17,ROW('03.Muestra'!$F$8:$F$17)-MIN(ROW('03.Muestra'!$D$8:$D$17))+1,""),ROW()-565)),"")</f>
        <v>https://pigmentoayd.com/servicios</v>
      </c>
      <c r="D568" s="103" t="str">
        <f t="shared" si="68"/>
        <v>N/A</v>
      </c>
      <c r="E568" s="66" t="str">
        <f t="shared" si="69"/>
        <v/>
      </c>
      <c r="F568" s="22"/>
      <c r="G568" s="18"/>
      <c r="H568" s="18"/>
      <c r="I568" s="18"/>
      <c r="J568" s="18"/>
      <c r="K568" s="148"/>
      <c r="L568" s="18"/>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row>
    <row r="569" spans="1:42" ht="12" customHeight="1">
      <c r="A569" s="98" t="str">
        <f t="array" ref="A569">IFERROR(INDEX('03.Muestra'!$B$8:$B$17,SMALL(IF("Página Web"='03.Muestra'!$D$8:$D$17,ROW('03.Muestra'!$B$8:$B$17)-MIN(ROW('03.Muestra'!$D$8:$D$17))+1,""),ROW()-565)),"")</f>
        <v/>
      </c>
      <c r="B569" s="129" t="str">
        <f t="array" ref="B569">IFERROR(INDEX('03.Muestra'!$C$8:$C$17,SMALL(IF("Página Web"='03.Muestra'!$D$8:$D$17,ROW('03.Muestra'!$C$8:$C$17)-MIN(ROW('03.Muestra'!$D$8:$D$17))+1,""),ROW()-565)),"")</f>
        <v/>
      </c>
      <c r="C569" s="129" t="str">
        <f t="array" ref="C569">IFERROR(INDEX('03.Muestra'!$F$8:$F$17,SMALL(IF("Página Web"='03.Muestra'!$D$8:$D$17,ROW('03.Muestra'!$F$8:$F$17)-MIN(ROW('03.Muestra'!$D$8:$D$17))+1,""),ROW()-565)),"")</f>
        <v/>
      </c>
      <c r="D569" s="103" t="str">
        <f t="shared" si="68"/>
        <v/>
      </c>
      <c r="E569" s="66" t="str">
        <f t="shared" si="69"/>
        <v/>
      </c>
      <c r="F569" s="22"/>
      <c r="G569" s="18"/>
      <c r="H569" s="18"/>
      <c r="I569" s="18"/>
      <c r="J569" s="18"/>
      <c r="K569" s="148"/>
      <c r="L569" s="18"/>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row>
    <row r="570" spans="1:42" ht="12" customHeight="1">
      <c r="A570" s="98" t="str">
        <f t="array" ref="A570">IFERROR(INDEX('03.Muestra'!$B$8:$B$17,SMALL(IF("Página Web"='03.Muestra'!$D$8:$D$17,ROW('03.Muestra'!$B$8:$B$17)-MIN(ROW('03.Muestra'!$D$8:$D$17))+1,""),ROW()-565)),"")</f>
        <v/>
      </c>
      <c r="B570" s="129" t="str">
        <f t="array" ref="B570">IFERROR(INDEX('03.Muestra'!$C$8:$C$17,SMALL(IF("Página Web"='03.Muestra'!$D$8:$D$17,ROW('03.Muestra'!$C$8:$C$17)-MIN(ROW('03.Muestra'!$D$8:$D$17))+1,""),ROW()-565)),"")</f>
        <v/>
      </c>
      <c r="C570" s="129" t="str">
        <f t="array" ref="C570">IFERROR(INDEX('03.Muestra'!$F$8:$F$17,SMALL(IF("Página Web"='03.Muestra'!$D$8:$D$17,ROW('03.Muestra'!$F$8:$F$17)-MIN(ROW('03.Muestra'!$D$8:$D$17))+1,""),ROW()-565)),"")</f>
        <v/>
      </c>
      <c r="D570" s="103" t="str">
        <f t="shared" si="68"/>
        <v/>
      </c>
      <c r="E570" s="66" t="str">
        <f t="shared" si="69"/>
        <v/>
      </c>
      <c r="F570" s="22"/>
      <c r="G570" s="18"/>
      <c r="H570" s="18"/>
      <c r="I570" s="18"/>
      <c r="J570" s="18"/>
      <c r="K570" s="148"/>
      <c r="L570" s="18"/>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row>
    <row r="571" spans="1:42" ht="12" customHeight="1">
      <c r="A571" s="98" t="str">
        <f t="array" ref="A571">IFERROR(INDEX('03.Muestra'!$B$8:$B$17,SMALL(IF("Página Web"='03.Muestra'!$D$8:$D$17,ROW('03.Muestra'!$B$8:$B$17)-MIN(ROW('03.Muestra'!$D$8:$D$17))+1,""),ROW()-565)),"")</f>
        <v/>
      </c>
      <c r="B571" s="129" t="str">
        <f t="array" ref="B571">IFERROR(INDEX('03.Muestra'!$C$8:$C$17,SMALL(IF("Página Web"='03.Muestra'!$D$8:$D$17,ROW('03.Muestra'!$C$8:$C$17)-MIN(ROW('03.Muestra'!$D$8:$D$17))+1,""),ROW()-565)),"")</f>
        <v/>
      </c>
      <c r="C571" s="129" t="str">
        <f t="array" ref="C571">IFERROR(INDEX('03.Muestra'!$F$8:$F$17,SMALL(IF("Página Web"='03.Muestra'!$D$8:$D$17,ROW('03.Muestra'!$F$8:$F$17)-MIN(ROW('03.Muestra'!$D$8:$D$17))+1,""),ROW()-565)),"")</f>
        <v/>
      </c>
      <c r="D571" s="103" t="str">
        <f t="shared" si="68"/>
        <v/>
      </c>
      <c r="E571" s="66" t="str">
        <f t="shared" si="69"/>
        <v/>
      </c>
      <c r="F571" s="22"/>
      <c r="G571" s="18"/>
      <c r="H571" s="18"/>
      <c r="I571" s="18"/>
      <c r="J571" s="18"/>
      <c r="K571" s="148"/>
      <c r="L571" s="18"/>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row>
    <row r="572" spans="1:42" ht="12" customHeight="1">
      <c r="A572" s="98" t="str">
        <f t="array" ref="A572">IFERROR(INDEX('03.Muestra'!$B$8:$B$17,SMALL(IF("Página Web"='03.Muestra'!$D$8:$D$17,ROW('03.Muestra'!$B$8:$B$17)-MIN(ROW('03.Muestra'!$D$8:$D$17))+1,""),ROW()-565)),"")</f>
        <v/>
      </c>
      <c r="B572" s="129" t="str">
        <f t="array" ref="B572">IFERROR(INDEX('03.Muestra'!$C$8:$C$17,SMALL(IF("Página Web"='03.Muestra'!$D$8:$D$17,ROW('03.Muestra'!$C$8:$C$17)-MIN(ROW('03.Muestra'!$D$8:$D$17))+1,""),ROW()-565)),"")</f>
        <v/>
      </c>
      <c r="C572" s="129" t="str">
        <f t="array" ref="C572">IFERROR(INDEX('03.Muestra'!$F$8:$F$17,SMALL(IF("Página Web"='03.Muestra'!$D$8:$D$17,ROW('03.Muestra'!$F$8:$F$17)-MIN(ROW('03.Muestra'!$D$8:$D$17))+1,""),ROW()-565)),"")</f>
        <v/>
      </c>
      <c r="D572" s="103" t="str">
        <f t="shared" si="68"/>
        <v/>
      </c>
      <c r="E572" s="66" t="str">
        <f t="shared" si="69"/>
        <v/>
      </c>
      <c r="F572" s="18"/>
      <c r="G572" s="18"/>
      <c r="H572" s="18"/>
      <c r="I572" s="18"/>
      <c r="J572" s="18"/>
      <c r="K572" s="148"/>
      <c r="L572" s="18"/>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row>
    <row r="573" spans="1:42" ht="12" customHeight="1">
      <c r="A573" s="98" t="str">
        <f t="array" ref="A573">IFERROR(INDEX('03.Muestra'!$B$8:$B$17,SMALL(IF("Página Web"='03.Muestra'!$D$8:$D$17,ROW('03.Muestra'!$B$8:$B$17)-MIN(ROW('03.Muestra'!$D$8:$D$17))+1,""),ROW()-565)),"")</f>
        <v/>
      </c>
      <c r="B573" s="129" t="str">
        <f t="array" ref="B573">IFERROR(INDEX('03.Muestra'!$C$8:$C$17,SMALL(IF("Página Web"='03.Muestra'!$D$8:$D$17,ROW('03.Muestra'!$C$8:$C$17)-MIN(ROW('03.Muestra'!$D$8:$D$17))+1,""),ROW()-565)),"")</f>
        <v/>
      </c>
      <c r="C573" s="129" t="str">
        <f t="array" ref="C573">IFERROR(INDEX('03.Muestra'!$F$8:$F$17,SMALL(IF("Página Web"='03.Muestra'!$D$8:$D$17,ROW('03.Muestra'!$F$8:$F$17)-MIN(ROW('03.Muestra'!$D$8:$D$17))+1,""),ROW()-565)),"")</f>
        <v/>
      </c>
      <c r="D573" s="103" t="str">
        <f t="shared" si="68"/>
        <v/>
      </c>
      <c r="E573" s="66" t="str">
        <f t="shared" si="69"/>
        <v/>
      </c>
      <c r="F573" s="18"/>
      <c r="G573" s="18"/>
      <c r="H573" s="18"/>
      <c r="I573" s="18"/>
      <c r="J573" s="18"/>
      <c r="K573" s="148"/>
      <c r="L573" s="18"/>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row>
    <row r="574" spans="1:42" ht="12" customHeight="1">
      <c r="A574" s="98" t="str">
        <f t="array" ref="A574">IFERROR(INDEX('03.Muestra'!$B$8:$B$17,SMALL(IF("Página Web"='03.Muestra'!$D$8:$D$17,ROW('03.Muestra'!$B$8:$B$17)-MIN(ROW('03.Muestra'!$D$8:$D$17))+1,""),ROW()-565)),"")</f>
        <v/>
      </c>
      <c r="B574" s="129" t="str">
        <f t="array" ref="B574">IFERROR(INDEX('03.Muestra'!$C$8:$C$17,SMALL(IF("Página Web"='03.Muestra'!$D$8:$D$17,ROW('03.Muestra'!$C$8:$C$17)-MIN(ROW('03.Muestra'!$D$8:$D$17))+1,""),ROW()-565)),"")</f>
        <v/>
      </c>
      <c r="C574" s="129" t="str">
        <f t="array" ref="C574">IFERROR(INDEX('03.Muestra'!$F$8:$F$17,SMALL(IF("Página Web"='03.Muestra'!$D$8:$D$17,ROW('03.Muestra'!$F$8:$F$17)-MIN(ROW('03.Muestra'!$D$8:$D$17))+1,""),ROW()-565)),"")</f>
        <v/>
      </c>
      <c r="D574" s="103" t="str">
        <f t="shared" si="68"/>
        <v/>
      </c>
      <c r="E574" s="66" t="str">
        <f t="shared" si="69"/>
        <v/>
      </c>
      <c r="F574" s="18"/>
      <c r="G574" s="18"/>
      <c r="H574" s="18"/>
      <c r="I574" s="18"/>
      <c r="J574" s="18"/>
      <c r="K574" s="148"/>
      <c r="L574" s="18"/>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row>
    <row r="575" spans="1:42" ht="12" customHeight="1">
      <c r="A575" s="98" t="str">
        <f t="array" ref="A575">IFERROR(INDEX('03.Muestra'!$B$8:$B$17,SMALL(IF("Página Web"='03.Muestra'!$D$8:$D$17,ROW('03.Muestra'!$B$8:$B$17)-MIN(ROW('03.Muestra'!$D$8:$D$17))+1,""),ROW()-565)),"")</f>
        <v/>
      </c>
      <c r="B575" s="129" t="str">
        <f t="array" ref="B575">IFERROR(INDEX('03.Muestra'!$C$8:$C$17,SMALL(IF("Página Web"='03.Muestra'!$D$8:$D$17,ROW('03.Muestra'!$C$8:$C$17)-MIN(ROW('03.Muestra'!$D$8:$D$17))+1,""),ROW()-565)),"")</f>
        <v/>
      </c>
      <c r="C575" s="129" t="str">
        <f t="array" ref="C575">IFERROR(INDEX('03.Muestra'!$F$8:$F$17,SMALL(IF("Página Web"='03.Muestra'!$D$8:$D$17,ROW('03.Muestra'!$F$8:$F$17)-MIN(ROW('03.Muestra'!$D$8:$D$17))+1,""),ROW()-565)),"")</f>
        <v/>
      </c>
      <c r="D575" s="103" t="str">
        <f t="shared" si="68"/>
        <v/>
      </c>
      <c r="E575" s="66" t="str">
        <f t="shared" si="69"/>
        <v/>
      </c>
      <c r="F575" s="18"/>
      <c r="G575" s="18"/>
      <c r="H575" s="18"/>
      <c r="I575" s="18"/>
      <c r="J575" s="18"/>
      <c r="K575" s="148"/>
      <c r="L575" s="18"/>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row>
    <row r="576" spans="1:42" ht="12" customHeight="1">
      <c r="A576" s="63"/>
      <c r="B576" s="133"/>
      <c r="C576" s="133"/>
      <c r="D576" s="134"/>
      <c r="E576" s="66"/>
      <c r="F576" s="18"/>
      <c r="G576" s="18"/>
      <c r="H576" s="18"/>
      <c r="I576" s="18"/>
      <c r="J576" s="18"/>
      <c r="K576" s="148"/>
      <c r="L576" s="18"/>
      <c r="M576" s="18"/>
      <c r="N576" s="18"/>
      <c r="O576" s="18"/>
      <c r="P576" s="18"/>
      <c r="Q576" s="18"/>
      <c r="R576" s="18"/>
      <c r="S576" s="18"/>
      <c r="T576" s="18"/>
      <c r="U576" s="18"/>
      <c r="V576" s="18"/>
      <c r="W576" s="18"/>
      <c r="X576" s="18"/>
      <c r="Y576" s="18"/>
      <c r="Z576" s="22"/>
      <c r="AA576" s="22"/>
      <c r="AB576" s="22"/>
      <c r="AC576" s="22"/>
      <c r="AD576" s="22"/>
      <c r="AE576" s="22"/>
      <c r="AF576" s="22"/>
      <c r="AG576" s="22"/>
      <c r="AH576" s="22"/>
      <c r="AI576" s="22"/>
      <c r="AJ576" s="22"/>
      <c r="AK576" s="22"/>
      <c r="AL576" s="22"/>
      <c r="AM576" s="22"/>
      <c r="AN576" s="22"/>
      <c r="AO576" s="22"/>
      <c r="AP576" s="22"/>
    </row>
    <row r="577" spans="1:42" ht="12" customHeight="1">
      <c r="A577" s="22"/>
      <c r="B577" s="18"/>
      <c r="C577" s="18"/>
      <c r="D577" s="127"/>
      <c r="E577" s="66"/>
      <c r="F577" s="18"/>
      <c r="G577" s="18"/>
      <c r="H577" s="18"/>
      <c r="I577" s="18"/>
      <c r="J577" s="18"/>
      <c r="K577" s="148"/>
      <c r="L577" s="18"/>
      <c r="M577" s="18"/>
      <c r="N577" s="18"/>
      <c r="O577" s="18"/>
      <c r="P577" s="18"/>
      <c r="Q577" s="18"/>
      <c r="R577" s="18"/>
      <c r="S577" s="18"/>
      <c r="T577" s="18"/>
      <c r="U577" s="18"/>
      <c r="V577" s="18"/>
      <c r="W577" s="18"/>
      <c r="X577" s="18"/>
      <c r="Y577" s="18"/>
      <c r="Z577" s="22"/>
      <c r="AA577" s="22"/>
      <c r="AB577" s="22"/>
      <c r="AC577" s="22"/>
      <c r="AD577" s="22"/>
      <c r="AE577" s="22"/>
      <c r="AF577" s="22"/>
      <c r="AG577" s="22"/>
      <c r="AH577" s="22"/>
      <c r="AI577" s="22"/>
      <c r="AJ577" s="22"/>
      <c r="AK577" s="22"/>
      <c r="AL577" s="22"/>
      <c r="AM577" s="22"/>
      <c r="AN577" s="22"/>
      <c r="AO577" s="22"/>
      <c r="AP577" s="22"/>
    </row>
    <row r="578" spans="1:42" ht="12.75" customHeight="1">
      <c r="A578" s="111"/>
      <c r="B578" s="112"/>
      <c r="C578" s="111"/>
      <c r="D578" s="135"/>
      <c r="E578" s="113"/>
      <c r="F578" s="18"/>
      <c r="G578" s="18"/>
      <c r="H578" s="18"/>
      <c r="I578" s="18"/>
      <c r="J578" s="18"/>
      <c r="K578" s="148"/>
      <c r="L578" s="18"/>
      <c r="M578" s="18"/>
      <c r="N578" s="18"/>
      <c r="O578" s="18"/>
      <c r="P578" s="18"/>
      <c r="Q578" s="18"/>
      <c r="R578" s="18"/>
      <c r="S578" s="18"/>
      <c r="T578" s="18"/>
      <c r="U578" s="18"/>
      <c r="V578" s="18"/>
      <c r="W578" s="18"/>
      <c r="X578" s="18"/>
      <c r="Y578" s="18"/>
      <c r="Z578" s="22"/>
      <c r="AA578" s="22"/>
      <c r="AB578" s="22"/>
      <c r="AC578" s="22"/>
      <c r="AD578" s="22"/>
      <c r="AE578" s="22"/>
      <c r="AF578" s="22"/>
      <c r="AG578" s="22"/>
      <c r="AH578" s="22"/>
      <c r="AI578" s="22"/>
      <c r="AJ578" s="22"/>
      <c r="AK578" s="22"/>
      <c r="AL578" s="22"/>
      <c r="AM578" s="22"/>
      <c r="AN578" s="22"/>
      <c r="AO578" s="22"/>
      <c r="AP578" s="22"/>
    </row>
    <row r="579" spans="1:42" ht="12" customHeight="1">
      <c r="A579" s="109"/>
      <c r="B579" s="109"/>
      <c r="C579" s="109"/>
      <c r="D579" s="136"/>
      <c r="E579" s="109"/>
      <c r="F579" s="92"/>
      <c r="G579" s="18"/>
      <c r="H579" s="18"/>
      <c r="I579" s="18"/>
      <c r="J579" s="18"/>
      <c r="K579" s="148"/>
      <c r="L579" s="18"/>
      <c r="M579" s="18"/>
      <c r="N579" s="18"/>
      <c r="O579" s="18"/>
      <c r="P579" s="18"/>
      <c r="Q579" s="18"/>
      <c r="R579" s="18"/>
      <c r="S579" s="18"/>
      <c r="T579" s="18"/>
      <c r="U579" s="18"/>
      <c r="V579" s="18"/>
      <c r="W579" s="18"/>
      <c r="X579" s="18"/>
      <c r="Y579" s="18"/>
      <c r="Z579" s="22"/>
      <c r="AA579" s="22"/>
      <c r="AB579" s="22"/>
      <c r="AC579" s="22"/>
      <c r="AD579" s="22"/>
      <c r="AE579" s="22"/>
      <c r="AF579" s="22"/>
      <c r="AG579" s="22"/>
      <c r="AH579" s="22"/>
      <c r="AI579" s="22"/>
      <c r="AJ579" s="22"/>
      <c r="AK579" s="22"/>
      <c r="AL579" s="22"/>
      <c r="AM579" s="22"/>
      <c r="AN579" s="22"/>
      <c r="AO579" s="22"/>
      <c r="AP579" s="22"/>
    </row>
    <row r="580" spans="1:42" ht="12" customHeight="1">
      <c r="A580" s="22"/>
      <c r="B580" s="18"/>
      <c r="C580" s="18"/>
      <c r="D580" s="127"/>
      <c r="E580" s="18"/>
      <c r="F580" s="18"/>
      <c r="G580" s="18"/>
      <c r="H580" s="18"/>
      <c r="I580" s="18"/>
      <c r="J580" s="18"/>
      <c r="K580" s="148"/>
      <c r="L580" s="18"/>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row>
    <row r="581" spans="1:42" ht="12" customHeight="1">
      <c r="A581" s="22"/>
      <c r="B581" s="153"/>
      <c r="C581" s="18"/>
      <c r="D581" s="127"/>
      <c r="E581" s="100"/>
      <c r="F581" s="18"/>
      <c r="G581" s="18"/>
      <c r="H581" s="18"/>
      <c r="I581" s="18"/>
      <c r="J581" s="18"/>
      <c r="K581" s="148"/>
      <c r="L581" s="18"/>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row>
    <row r="582" spans="1:42" ht="29.25" customHeight="1">
      <c r="A582" s="94" t="s">
        <v>100</v>
      </c>
      <c r="B582" s="95" t="s">
        <v>86</v>
      </c>
      <c r="C582" s="96" t="s">
        <v>177</v>
      </c>
      <c r="D582" s="128" t="s">
        <v>106</v>
      </c>
      <c r="E582" s="114"/>
      <c r="F582" s="22"/>
      <c r="G582" s="22"/>
      <c r="H582" s="22"/>
      <c r="I582" s="22"/>
      <c r="J582" s="22"/>
      <c r="K582" s="148"/>
      <c r="L582" s="18"/>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row>
    <row r="583" spans="1:42" ht="12" customHeight="1">
      <c r="A583" s="98">
        <f t="array" ref="A583">IFERROR(INDEX('03.Muestra'!$B$8:$B$17,SMALL(IF("Página Web"='03.Muestra'!$D$8:$D$17,ROW('03.Muestra'!$B$8:$B$17)-MIN(ROW('03.Muestra'!$D$8:$D$17))+1,""),ROW()-582)),"")</f>
        <v>1</v>
      </c>
      <c r="B583" s="129" t="str">
        <f t="array" ref="B583">IFERROR(INDEX('03.Muestra'!$C$8:$C$17,SMALL(IF("Página Web"='03.Muestra'!$D$8:$D$17,ROW('03.Muestra'!$C$8:$C$17)-MIN(ROW('03.Muestra'!$D$8:$D$17))+1,""),ROW()-582)),"")</f>
        <v>Home</v>
      </c>
      <c r="C583" s="130" t="str">
        <f t="array" ref="C583">IFERROR(INDEX('03.Muestra'!$F$8:$F$17,SMALL(IF("Página Web"='03.Muestra'!$D$8:$D$17,ROW('03.Muestra'!$F$8:$F$17)-MIN(ROW('03.Muestra'!$D$8:$D$17))+1,""),ROW()-582)),"")</f>
        <v>https://pigmentoayd.com/</v>
      </c>
      <c r="D583" s="103" t="str">
        <f t="shared" ref="D583:D592" si="70">IF(C583="","",$D$18)</f>
        <v>N/A</v>
      </c>
      <c r="E583" s="66" t="str">
        <f t="shared" ref="E583:E592" si="71">IF(D583&lt;&gt;"",IF(AND(B583&lt;&gt;"",C583&lt;&gt;""),"","ERR"),"")</f>
        <v/>
      </c>
      <c r="F583" s="104" t="s">
        <v>89</v>
      </c>
      <c r="G583" s="89" t="s">
        <v>98</v>
      </c>
      <c r="H583" s="84" t="s">
        <v>93</v>
      </c>
      <c r="I583" s="105" t="s">
        <v>91</v>
      </c>
      <c r="J583" s="106" t="s">
        <v>87</v>
      </c>
      <c r="K583" s="131" t="s">
        <v>97</v>
      </c>
      <c r="L583" s="18"/>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row>
    <row r="584" spans="1:42" ht="12" customHeight="1">
      <c r="A584" s="98">
        <f t="array" ref="A584">IFERROR(INDEX('03.Muestra'!$B$8:$B$17,SMALL(IF("Página Web"='03.Muestra'!$D$8:$D$17,ROW('03.Muestra'!$B$8:$B$17)-MIN(ROW('03.Muestra'!$D$8:$D$17))+1,""),ROW()-582)),"")</f>
        <v>2</v>
      </c>
      <c r="B584" s="129" t="str">
        <f t="array" ref="B584">IFERROR(INDEX('03.Muestra'!$C$8:$C$17,SMALL(IF("Página Web"='03.Muestra'!$D$8:$D$17,ROW('03.Muestra'!$C$8:$C$17)-MIN(ROW('03.Muestra'!$D$8:$D$17))+1,""),ROW()-582)),"")</f>
        <v>Contacto</v>
      </c>
      <c r="C584" s="130" t="str">
        <f t="array" ref="C584">IFERROR(INDEX('03.Muestra'!$F$8:$F$17,SMALL(IF("Página Web"='03.Muestra'!$D$8:$D$17,ROW('03.Muestra'!$F$8:$F$17)-MIN(ROW('03.Muestra'!$D$8:$D$17))+1,""),ROW()-582)),"")</f>
        <v>https://pigmentoayd.com/contacto</v>
      </c>
      <c r="D584" s="103" t="str">
        <f t="shared" si="70"/>
        <v>N/A</v>
      </c>
      <c r="E584" s="66" t="str">
        <f t="shared" si="71"/>
        <v/>
      </c>
      <c r="F584" s="107">
        <f ca="1">COUNTIF($D583:INDIRECT("$D" &amp;  SUM(ROW()-1,'03.Muestra'!$D$20)-1),F583)</f>
        <v>0</v>
      </c>
      <c r="G584" s="107">
        <f ca="1">COUNTIF($D583:INDIRECT("$D" &amp;  SUM(ROW()-1,'03.Muestra'!$D$20)-1),G583)</f>
        <v>0</v>
      </c>
      <c r="H584" s="107">
        <f ca="1">COUNTIF($D583:INDIRECT("$D" &amp;  SUM(ROW()-1,'03.Muestra'!$D$20)-1),H583)</f>
        <v>3</v>
      </c>
      <c r="I584" s="107">
        <f ca="1">COUNTIF($D583:INDIRECT("$D" &amp;  SUM(ROW()-1,'03.Muestra'!$D$20)-1),I583)</f>
        <v>0</v>
      </c>
      <c r="J584" s="107">
        <f ca="1">COUNTIF($D583:INDIRECT("$D" &amp;  SUM(ROW()-1,'03.Muestra'!$D$20)-1),J583)</f>
        <v>0</v>
      </c>
      <c r="K584" s="132">
        <f ca="1">IF(COUNTIF('03.Muestra'!$D$8:$D$17,"Página Web")=0,0,COUNTBLANK($D583:INDIRECT("$D" &amp;  SUM(ROW()-1,COUNTIF('03.Muestra'!$D$8:$D$17,"Página Web"))-1)))</f>
        <v>0</v>
      </c>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row>
    <row r="585" spans="1:42" ht="12" customHeight="1">
      <c r="A585" s="98">
        <f t="array" ref="A585">IFERROR(INDEX('03.Muestra'!$B$8:$B$17,SMALL(IF("Página Web"='03.Muestra'!$D$8:$D$17,ROW('03.Muestra'!$B$8:$B$17)-MIN(ROW('03.Muestra'!$D$8:$D$17))+1,""),ROW()-582)),"")</f>
        <v>3</v>
      </c>
      <c r="B585" s="129" t="str">
        <f t="array" ref="B585">IFERROR(INDEX('03.Muestra'!$C$8:$C$17,SMALL(IF("Página Web"='03.Muestra'!$D$8:$D$17,ROW('03.Muestra'!$C$8:$C$17)-MIN(ROW('03.Muestra'!$D$8:$D$17))+1,""),ROW()-582)),"")</f>
        <v>Servicios</v>
      </c>
      <c r="C585" s="130" t="str">
        <f t="array" ref="C585">IFERROR(INDEX('03.Muestra'!$F$8:$F$17,SMALL(IF("Página Web"='03.Muestra'!$D$8:$D$17,ROW('03.Muestra'!$F$8:$F$17)-MIN(ROW('03.Muestra'!$D$8:$D$17))+1,""),ROW()-582)),"")</f>
        <v>https://pigmentoayd.com/servicios</v>
      </c>
      <c r="D585" s="103" t="str">
        <f t="shared" si="70"/>
        <v>N/A</v>
      </c>
      <c r="E585" s="66" t="str">
        <f t="shared" si="71"/>
        <v/>
      </c>
      <c r="F585" s="22"/>
      <c r="G585" s="18"/>
      <c r="H585" s="18"/>
      <c r="I585" s="18"/>
      <c r="J585" s="18"/>
      <c r="K585" s="148"/>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row>
    <row r="586" spans="1:42" ht="12" customHeight="1">
      <c r="A586" s="98" t="str">
        <f t="array" ref="A586">IFERROR(INDEX('03.Muestra'!$B$8:$B$17,SMALL(IF("Página Web"='03.Muestra'!$D$8:$D$17,ROW('03.Muestra'!$B$8:$B$17)-MIN(ROW('03.Muestra'!$D$8:$D$17))+1,""),ROW()-582)),"")</f>
        <v/>
      </c>
      <c r="B586" s="129" t="str">
        <f t="array" ref="B586">IFERROR(INDEX('03.Muestra'!$C$8:$C$17,SMALL(IF("Página Web"='03.Muestra'!$D$8:$D$17,ROW('03.Muestra'!$C$8:$C$17)-MIN(ROW('03.Muestra'!$D$8:$D$17))+1,""),ROW()-582)),"")</f>
        <v/>
      </c>
      <c r="C586" s="129" t="str">
        <f t="array" ref="C586">IFERROR(INDEX('03.Muestra'!$F$8:$F$17,SMALL(IF("Página Web"='03.Muestra'!$D$8:$D$17,ROW('03.Muestra'!$F$8:$F$17)-MIN(ROW('03.Muestra'!$D$8:$D$17))+1,""),ROW()-582)),"")</f>
        <v/>
      </c>
      <c r="D586" s="103" t="str">
        <f t="shared" si="70"/>
        <v/>
      </c>
      <c r="E586" s="66" t="str">
        <f t="shared" si="71"/>
        <v/>
      </c>
      <c r="F586" s="22"/>
      <c r="G586" s="18"/>
      <c r="H586" s="18"/>
      <c r="I586" s="18"/>
      <c r="J586" s="18"/>
      <c r="K586" s="148"/>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row>
    <row r="587" spans="1:42" ht="12" customHeight="1">
      <c r="A587" s="98" t="str">
        <f t="array" ref="A587">IFERROR(INDEX('03.Muestra'!$B$8:$B$17,SMALL(IF("Página Web"='03.Muestra'!$D$8:$D$17,ROW('03.Muestra'!$B$8:$B$17)-MIN(ROW('03.Muestra'!$D$8:$D$17))+1,""),ROW()-582)),"")</f>
        <v/>
      </c>
      <c r="B587" s="129" t="str">
        <f t="array" ref="B587">IFERROR(INDEX('03.Muestra'!$C$8:$C$17,SMALL(IF("Página Web"='03.Muestra'!$D$8:$D$17,ROW('03.Muestra'!$C$8:$C$17)-MIN(ROW('03.Muestra'!$D$8:$D$17))+1,""),ROW()-582)),"")</f>
        <v/>
      </c>
      <c r="C587" s="129" t="str">
        <f t="array" ref="C587">IFERROR(INDEX('03.Muestra'!$F$8:$F$17,SMALL(IF("Página Web"='03.Muestra'!$D$8:$D$17,ROW('03.Muestra'!$F$8:$F$17)-MIN(ROW('03.Muestra'!$D$8:$D$17))+1,""),ROW()-582)),"")</f>
        <v/>
      </c>
      <c r="D587" s="103" t="str">
        <f t="shared" si="70"/>
        <v/>
      </c>
      <c r="E587" s="66" t="str">
        <f t="shared" si="71"/>
        <v/>
      </c>
      <c r="F587" s="22"/>
      <c r="G587" s="18"/>
      <c r="H587" s="18"/>
      <c r="I587" s="18"/>
      <c r="J587" s="18"/>
      <c r="K587" s="148"/>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row>
    <row r="588" spans="1:42" ht="12" customHeight="1">
      <c r="A588" s="98" t="str">
        <f t="array" ref="A588">IFERROR(INDEX('03.Muestra'!$B$8:$B$17,SMALL(IF("Página Web"='03.Muestra'!$D$8:$D$17,ROW('03.Muestra'!$B$8:$B$17)-MIN(ROW('03.Muestra'!$D$8:$D$17))+1,""),ROW()-582)),"")</f>
        <v/>
      </c>
      <c r="B588" s="129" t="str">
        <f t="array" ref="B588">IFERROR(INDEX('03.Muestra'!$C$8:$C$17,SMALL(IF("Página Web"='03.Muestra'!$D$8:$D$17,ROW('03.Muestra'!$C$8:$C$17)-MIN(ROW('03.Muestra'!$D$8:$D$17))+1,""),ROW()-582)),"")</f>
        <v/>
      </c>
      <c r="C588" s="129" t="str">
        <f t="array" ref="C588">IFERROR(INDEX('03.Muestra'!$F$8:$F$17,SMALL(IF("Página Web"='03.Muestra'!$D$8:$D$17,ROW('03.Muestra'!$F$8:$F$17)-MIN(ROW('03.Muestra'!$D$8:$D$17))+1,""),ROW()-582)),"")</f>
        <v/>
      </c>
      <c r="D588" s="103" t="str">
        <f t="shared" si="70"/>
        <v/>
      </c>
      <c r="E588" s="66" t="str">
        <f t="shared" si="71"/>
        <v/>
      </c>
      <c r="F588" s="22"/>
      <c r="G588" s="18"/>
      <c r="H588" s="18"/>
      <c r="I588" s="18"/>
      <c r="J588" s="18"/>
      <c r="K588" s="148"/>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row>
    <row r="589" spans="1:42" ht="12" customHeight="1">
      <c r="A589" s="98" t="str">
        <f t="array" ref="A589">IFERROR(INDEX('03.Muestra'!$B$8:$B$17,SMALL(IF("Página Web"='03.Muestra'!$D$8:$D$17,ROW('03.Muestra'!$B$8:$B$17)-MIN(ROW('03.Muestra'!$D$8:$D$17))+1,""),ROW()-582)),"")</f>
        <v/>
      </c>
      <c r="B589" s="129" t="str">
        <f t="array" ref="B589">IFERROR(INDEX('03.Muestra'!$C$8:$C$17,SMALL(IF("Página Web"='03.Muestra'!$D$8:$D$17,ROW('03.Muestra'!$C$8:$C$17)-MIN(ROW('03.Muestra'!$D$8:$D$17))+1,""),ROW()-582)),"")</f>
        <v/>
      </c>
      <c r="C589" s="129" t="str">
        <f t="array" ref="C589">IFERROR(INDEX('03.Muestra'!$F$8:$F$17,SMALL(IF("Página Web"='03.Muestra'!$D$8:$D$17,ROW('03.Muestra'!$F$8:$F$17)-MIN(ROW('03.Muestra'!$D$8:$D$17))+1,""),ROW()-582)),"")</f>
        <v/>
      </c>
      <c r="D589" s="103" t="str">
        <f t="shared" si="70"/>
        <v/>
      </c>
      <c r="E589" s="66" t="str">
        <f t="shared" si="71"/>
        <v/>
      </c>
      <c r="F589" s="18"/>
      <c r="G589" s="18"/>
      <c r="H589" s="18"/>
      <c r="I589" s="18"/>
      <c r="J589" s="18"/>
      <c r="K589" s="148"/>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row>
    <row r="590" spans="1:42" ht="12" customHeight="1">
      <c r="A590" s="98" t="str">
        <f t="array" ref="A590">IFERROR(INDEX('03.Muestra'!$B$8:$B$17,SMALL(IF("Página Web"='03.Muestra'!$D$8:$D$17,ROW('03.Muestra'!$B$8:$B$17)-MIN(ROW('03.Muestra'!$D$8:$D$17))+1,""),ROW()-582)),"")</f>
        <v/>
      </c>
      <c r="B590" s="129" t="str">
        <f t="array" ref="B590">IFERROR(INDEX('03.Muestra'!$C$8:$C$17,SMALL(IF("Página Web"='03.Muestra'!$D$8:$D$17,ROW('03.Muestra'!$C$8:$C$17)-MIN(ROW('03.Muestra'!$D$8:$D$17))+1,""),ROW()-582)),"")</f>
        <v/>
      </c>
      <c r="C590" s="129" t="str">
        <f t="array" ref="C590">IFERROR(INDEX('03.Muestra'!$F$8:$F$17,SMALL(IF("Página Web"='03.Muestra'!$D$8:$D$17,ROW('03.Muestra'!$F$8:$F$17)-MIN(ROW('03.Muestra'!$D$8:$D$17))+1,""),ROW()-582)),"")</f>
        <v/>
      </c>
      <c r="D590" s="103" t="str">
        <f t="shared" si="70"/>
        <v/>
      </c>
      <c r="E590" s="66" t="str">
        <f t="shared" si="71"/>
        <v/>
      </c>
      <c r="F590" s="18"/>
      <c r="G590" s="18"/>
      <c r="H590" s="18"/>
      <c r="I590" s="18"/>
      <c r="J590" s="18"/>
      <c r="K590" s="148"/>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row>
    <row r="591" spans="1:42" ht="12" customHeight="1">
      <c r="A591" s="98" t="str">
        <f t="array" ref="A591">IFERROR(INDEX('03.Muestra'!$B$8:$B$17,SMALL(IF("Página Web"='03.Muestra'!$D$8:$D$17,ROW('03.Muestra'!$B$8:$B$17)-MIN(ROW('03.Muestra'!$D$8:$D$17))+1,""),ROW()-582)),"")</f>
        <v/>
      </c>
      <c r="B591" s="129" t="str">
        <f t="array" ref="B591">IFERROR(INDEX('03.Muestra'!$C$8:$C$17,SMALL(IF("Página Web"='03.Muestra'!$D$8:$D$17,ROW('03.Muestra'!$C$8:$C$17)-MIN(ROW('03.Muestra'!$D$8:$D$17))+1,""),ROW()-582)),"")</f>
        <v/>
      </c>
      <c r="C591" s="129" t="str">
        <f t="array" ref="C591">IFERROR(INDEX('03.Muestra'!$F$8:$F$17,SMALL(IF("Página Web"='03.Muestra'!$D$8:$D$17,ROW('03.Muestra'!$F$8:$F$17)-MIN(ROW('03.Muestra'!$D$8:$D$17))+1,""),ROW()-582)),"")</f>
        <v/>
      </c>
      <c r="D591" s="103" t="str">
        <f t="shared" si="70"/>
        <v/>
      </c>
      <c r="E591" s="66" t="str">
        <f t="shared" si="71"/>
        <v/>
      </c>
      <c r="F591" s="18"/>
      <c r="G591" s="18"/>
      <c r="H591" s="18"/>
      <c r="I591" s="18"/>
      <c r="J591" s="18"/>
      <c r="K591" s="148"/>
      <c r="L591" s="18"/>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row>
    <row r="592" spans="1:42" ht="12" customHeight="1">
      <c r="A592" s="98" t="str">
        <f t="array" ref="A592">IFERROR(INDEX('03.Muestra'!$B$8:$B$17,SMALL(IF("Página Web"='03.Muestra'!$D$8:$D$17,ROW('03.Muestra'!$B$8:$B$17)-MIN(ROW('03.Muestra'!$D$8:$D$17))+1,""),ROW()-582)),"")</f>
        <v/>
      </c>
      <c r="B592" s="129" t="str">
        <f t="array" ref="B592">IFERROR(INDEX('03.Muestra'!$C$8:$C$17,SMALL(IF("Página Web"='03.Muestra'!$D$8:$D$17,ROW('03.Muestra'!$C$8:$C$17)-MIN(ROW('03.Muestra'!$D$8:$D$17))+1,""),ROW()-582)),"")</f>
        <v/>
      </c>
      <c r="C592" s="129" t="str">
        <f t="array" ref="C592">IFERROR(INDEX('03.Muestra'!$F$8:$F$17,SMALL(IF("Página Web"='03.Muestra'!$D$8:$D$17,ROW('03.Muestra'!$F$8:$F$17)-MIN(ROW('03.Muestra'!$D$8:$D$17))+1,""),ROW()-582)),"")</f>
        <v/>
      </c>
      <c r="D592" s="103" t="str">
        <f t="shared" si="70"/>
        <v/>
      </c>
      <c r="E592" s="66" t="str">
        <f t="shared" si="71"/>
        <v/>
      </c>
      <c r="F592" s="18"/>
      <c r="G592" s="18"/>
      <c r="H592" s="18"/>
      <c r="I592" s="18"/>
      <c r="J592" s="18"/>
      <c r="K592" s="148"/>
      <c r="L592" s="18"/>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row>
    <row r="593" spans="1:42" ht="12" customHeight="1">
      <c r="A593" s="63"/>
      <c r="B593" s="133"/>
      <c r="C593" s="133"/>
      <c r="D593" s="134"/>
      <c r="E593" s="66"/>
      <c r="F593" s="18"/>
      <c r="G593" s="18"/>
      <c r="H593" s="18"/>
      <c r="I593" s="18"/>
      <c r="J593" s="18"/>
      <c r="K593" s="148"/>
      <c r="L593" s="18"/>
      <c r="M593" s="18"/>
      <c r="N593" s="18"/>
      <c r="O593" s="18"/>
      <c r="P593" s="18"/>
      <c r="Q593" s="18"/>
      <c r="R593" s="18"/>
      <c r="S593" s="18"/>
      <c r="T593" s="18"/>
      <c r="U593" s="18"/>
      <c r="V593" s="18"/>
      <c r="W593" s="18"/>
      <c r="X593" s="18"/>
      <c r="Y593" s="18"/>
      <c r="Z593" s="22"/>
      <c r="AA593" s="22"/>
      <c r="AB593" s="22"/>
      <c r="AC593" s="22"/>
      <c r="AD593" s="22"/>
      <c r="AE593" s="22"/>
      <c r="AF593" s="22"/>
      <c r="AG593" s="22"/>
      <c r="AH593" s="22"/>
      <c r="AI593" s="22"/>
      <c r="AJ593" s="22"/>
      <c r="AK593" s="22"/>
      <c r="AL593" s="22"/>
      <c r="AM593" s="22"/>
      <c r="AN593" s="22"/>
      <c r="AO593" s="22"/>
      <c r="AP593" s="22"/>
    </row>
    <row r="594" spans="1:42" ht="12" customHeight="1">
      <c r="A594" s="22"/>
      <c r="B594" s="18"/>
      <c r="C594" s="18"/>
      <c r="D594" s="127"/>
      <c r="E594" s="66"/>
      <c r="F594" s="18"/>
      <c r="G594" s="18"/>
      <c r="H594" s="18"/>
      <c r="I594" s="18"/>
      <c r="J594" s="18"/>
      <c r="K594" s="148"/>
      <c r="L594" s="18"/>
      <c r="M594" s="18"/>
      <c r="N594" s="18"/>
      <c r="O594" s="18"/>
      <c r="P594" s="18"/>
      <c r="Q594" s="18"/>
      <c r="R594" s="18"/>
      <c r="S594" s="18"/>
      <c r="T594" s="18"/>
      <c r="U594" s="18"/>
      <c r="V594" s="18"/>
      <c r="W594" s="18"/>
      <c r="X594" s="18"/>
      <c r="Y594" s="18"/>
      <c r="Z594" s="22"/>
      <c r="AA594" s="22"/>
      <c r="AB594" s="22"/>
      <c r="AC594" s="22"/>
      <c r="AD594" s="22"/>
      <c r="AE594" s="22"/>
      <c r="AF594" s="22"/>
      <c r="AG594" s="22"/>
      <c r="AH594" s="22"/>
      <c r="AI594" s="22"/>
      <c r="AJ594" s="22"/>
      <c r="AK594" s="22"/>
      <c r="AL594" s="22"/>
      <c r="AM594" s="22"/>
      <c r="AN594" s="22"/>
      <c r="AO594" s="22"/>
      <c r="AP594" s="22"/>
    </row>
    <row r="595" spans="1:42" ht="12.75" customHeight="1">
      <c r="A595" s="111"/>
      <c r="B595" s="112"/>
      <c r="C595" s="111"/>
      <c r="D595" s="135"/>
      <c r="E595" s="113"/>
      <c r="F595" s="18"/>
      <c r="G595" s="18"/>
      <c r="H595" s="18"/>
      <c r="I595" s="18"/>
      <c r="J595" s="18"/>
      <c r="K595" s="148"/>
      <c r="L595" s="18"/>
      <c r="M595" s="18"/>
      <c r="N595" s="18"/>
      <c r="O595" s="18"/>
      <c r="P595" s="18"/>
      <c r="Q595" s="18"/>
      <c r="R595" s="18"/>
      <c r="S595" s="18"/>
      <c r="T595" s="18"/>
      <c r="U595" s="18"/>
      <c r="V595" s="18"/>
      <c r="W595" s="18"/>
      <c r="X595" s="18"/>
      <c r="Y595" s="18"/>
      <c r="Z595" s="22"/>
      <c r="AA595" s="22"/>
      <c r="AB595" s="22"/>
      <c r="AC595" s="22"/>
      <c r="AD595" s="22"/>
      <c r="AE595" s="22"/>
      <c r="AF595" s="22"/>
      <c r="AG595" s="22"/>
      <c r="AH595" s="22"/>
      <c r="AI595" s="22"/>
      <c r="AJ595" s="22"/>
      <c r="AK595" s="22"/>
      <c r="AL595" s="22"/>
      <c r="AM595" s="22"/>
      <c r="AN595" s="22"/>
      <c r="AO595" s="22"/>
      <c r="AP595" s="22"/>
    </row>
    <row r="596" spans="1:42" ht="12" customHeight="1">
      <c r="A596" s="109"/>
      <c r="B596" s="109"/>
      <c r="C596" s="109"/>
      <c r="D596" s="136"/>
      <c r="E596" s="109"/>
      <c r="F596" s="92"/>
      <c r="G596" s="18"/>
      <c r="H596" s="18"/>
      <c r="I596" s="18"/>
      <c r="J596" s="18"/>
      <c r="K596" s="148"/>
      <c r="L596" s="18"/>
      <c r="M596" s="18"/>
      <c r="N596" s="18"/>
      <c r="O596" s="18"/>
      <c r="P596" s="18"/>
      <c r="Q596" s="18"/>
      <c r="R596" s="18"/>
      <c r="S596" s="18"/>
      <c r="T596" s="18"/>
      <c r="U596" s="18"/>
      <c r="V596" s="18"/>
      <c r="W596" s="18"/>
      <c r="X596" s="18"/>
      <c r="Y596" s="18"/>
      <c r="Z596" s="22"/>
      <c r="AA596" s="22"/>
      <c r="AB596" s="22"/>
      <c r="AC596" s="22"/>
      <c r="AD596" s="22"/>
      <c r="AE596" s="22"/>
      <c r="AF596" s="22"/>
      <c r="AG596" s="22"/>
      <c r="AH596" s="22"/>
      <c r="AI596" s="22"/>
      <c r="AJ596" s="22"/>
      <c r="AK596" s="22"/>
      <c r="AL596" s="22"/>
      <c r="AM596" s="22"/>
      <c r="AN596" s="22"/>
      <c r="AO596" s="22"/>
      <c r="AP596" s="22"/>
    </row>
    <row r="597" spans="1:42" ht="12" customHeight="1">
      <c r="A597" s="22"/>
      <c r="B597" s="18"/>
      <c r="C597" s="18"/>
      <c r="D597" s="127"/>
      <c r="E597" s="18"/>
      <c r="F597" s="18"/>
      <c r="G597" s="18"/>
      <c r="H597" s="18"/>
      <c r="I597" s="18"/>
      <c r="J597" s="18"/>
      <c r="K597" s="148"/>
      <c r="L597" s="18"/>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row>
    <row r="598" spans="1:42" ht="12" customHeight="1">
      <c r="A598" s="22"/>
      <c r="B598" s="153"/>
      <c r="C598" s="18"/>
      <c r="D598" s="127"/>
      <c r="E598" s="18"/>
      <c r="F598" s="18"/>
      <c r="G598" s="18"/>
      <c r="H598" s="18"/>
      <c r="I598" s="18"/>
      <c r="J598" s="18"/>
      <c r="K598" s="148"/>
      <c r="L598" s="18"/>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row>
    <row r="599" spans="1:42" ht="29.25" customHeight="1">
      <c r="A599" s="94" t="s">
        <v>100</v>
      </c>
      <c r="B599" s="95" t="s">
        <v>86</v>
      </c>
      <c r="C599" s="96" t="s">
        <v>178</v>
      </c>
      <c r="D599" s="128" t="s">
        <v>106</v>
      </c>
      <c r="E599" s="114"/>
      <c r="F599" s="22"/>
      <c r="G599" s="22"/>
      <c r="H599" s="22"/>
      <c r="I599" s="22"/>
      <c r="J599" s="22"/>
      <c r="K599" s="148"/>
      <c r="L599" s="18"/>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row>
    <row r="600" spans="1:42" ht="12" customHeight="1">
      <c r="A600" s="98">
        <f t="array" ref="A600">IFERROR(INDEX('03.Muestra'!$B$8:$B$17,SMALL(IF("Página Web"='03.Muestra'!$D$8:$D$17,ROW('03.Muestra'!$B$8:$B$17)-MIN(ROW('03.Muestra'!$D$8:$D$17))+1,""),ROW()-599)),"")</f>
        <v>1</v>
      </c>
      <c r="B600" s="129" t="str">
        <f t="array" ref="B600">IFERROR(INDEX('03.Muestra'!$C$8:$C$17,SMALL(IF("Página Web"='03.Muestra'!$D$8:$D$17,ROW('03.Muestra'!$C$8:$C$17)-MIN(ROW('03.Muestra'!$D$8:$D$17))+1,""),ROW()-599)),"")</f>
        <v>Home</v>
      </c>
      <c r="C600" s="130" t="str">
        <f t="array" ref="C600">IFERROR(INDEX('03.Muestra'!$F$8:$F$17,SMALL(IF("Página Web"='03.Muestra'!$D$8:$D$17,ROW('03.Muestra'!$F$8:$F$17)-MIN(ROW('03.Muestra'!$D$8:$D$17))+1,""),ROW()-599)),"")</f>
        <v>https://pigmentoayd.com/</v>
      </c>
      <c r="D600" s="103" t="s">
        <v>87</v>
      </c>
      <c r="E600" s="66" t="str">
        <f t="shared" ref="E600:E609" si="72">IF(D600&lt;&gt;"",IF(AND(B600&lt;&gt;"",C600&lt;&gt;""),"","ERR"),"")</f>
        <v/>
      </c>
      <c r="F600" s="104" t="s">
        <v>89</v>
      </c>
      <c r="G600" s="89" t="s">
        <v>98</v>
      </c>
      <c r="H600" s="84" t="s">
        <v>93</v>
      </c>
      <c r="I600" s="105" t="s">
        <v>91</v>
      </c>
      <c r="J600" s="106" t="s">
        <v>87</v>
      </c>
      <c r="K600" s="131" t="s">
        <v>97</v>
      </c>
      <c r="L600" s="18"/>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row>
    <row r="601" spans="1:42" ht="12" customHeight="1">
      <c r="A601" s="98">
        <f t="array" ref="A601">IFERROR(INDEX('03.Muestra'!$B$8:$B$17,SMALL(IF("Página Web"='03.Muestra'!$D$8:$D$17,ROW('03.Muestra'!$B$8:$B$17)-MIN(ROW('03.Muestra'!$D$8:$D$17))+1,""),ROW()-599)),"")</f>
        <v>2</v>
      </c>
      <c r="B601" s="129" t="str">
        <f t="array" ref="B601">IFERROR(INDEX('03.Muestra'!$C$8:$C$17,SMALL(IF("Página Web"='03.Muestra'!$D$8:$D$17,ROW('03.Muestra'!$C$8:$C$17)-MIN(ROW('03.Muestra'!$D$8:$D$17))+1,""),ROW()-599)),"")</f>
        <v>Contacto</v>
      </c>
      <c r="C601" s="130" t="str">
        <f t="array" ref="C601">IFERROR(INDEX('03.Muestra'!$F$8:$F$17,SMALL(IF("Página Web"='03.Muestra'!$D$8:$D$17,ROW('03.Muestra'!$F$8:$F$17)-MIN(ROW('03.Muestra'!$D$8:$D$17))+1,""),ROW()-599)),"")</f>
        <v>https://pigmentoayd.com/contacto</v>
      </c>
      <c r="D601" s="103" t="s">
        <v>87</v>
      </c>
      <c r="E601" s="66" t="str">
        <f t="shared" si="72"/>
        <v/>
      </c>
      <c r="F601" s="107">
        <f ca="1">COUNTIF($D600:INDIRECT("$D" &amp;  SUM(ROW()-1,'03.Muestra'!$D$20)-1),F600)</f>
        <v>0</v>
      </c>
      <c r="G601" s="107">
        <f ca="1">COUNTIF($D600:INDIRECT("$D" &amp;  SUM(ROW()-1,'03.Muestra'!$D$20)-1),G600)</f>
        <v>0</v>
      </c>
      <c r="H601" s="107">
        <f ca="1">COUNTIF($D600:INDIRECT("$D" &amp;  SUM(ROW()-1,'03.Muestra'!$D$20)-1),H600)</f>
        <v>0</v>
      </c>
      <c r="I601" s="107">
        <f ca="1">COUNTIF($D600:INDIRECT("$D" &amp;  SUM(ROW()-1,'03.Muestra'!$D$20)-1),I600)</f>
        <v>0</v>
      </c>
      <c r="J601" s="107">
        <f ca="1">COUNTIF($D600:INDIRECT("$D" &amp;  SUM(ROW()-1,'03.Muestra'!$D$20)-1),J600)</f>
        <v>3</v>
      </c>
      <c r="K601" s="132">
        <f ca="1">IF(COUNTIF('03.Muestra'!$D$8:$D$17,"Página Web")=0,0,COUNTBLANK($D600:INDIRECT("$D" &amp;  SUM(ROW()-1,COUNTIF('03.Muestra'!$D$8:$D$17,"Página Web"))-1)))</f>
        <v>0</v>
      </c>
      <c r="L601" s="18"/>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row>
    <row r="602" spans="1:42" ht="12" customHeight="1">
      <c r="A602" s="98">
        <f t="array" ref="A602">IFERROR(INDEX('03.Muestra'!$B$8:$B$17,SMALL(IF("Página Web"='03.Muestra'!$D$8:$D$17,ROW('03.Muestra'!$B$8:$B$17)-MIN(ROW('03.Muestra'!$D$8:$D$17))+1,""),ROW()-599)),"")</f>
        <v>3</v>
      </c>
      <c r="B602" s="129" t="str">
        <f t="array" ref="B602">IFERROR(INDEX('03.Muestra'!$C$8:$C$17,SMALL(IF("Página Web"='03.Muestra'!$D$8:$D$17,ROW('03.Muestra'!$C$8:$C$17)-MIN(ROW('03.Muestra'!$D$8:$D$17))+1,""),ROW()-599)),"")</f>
        <v>Servicios</v>
      </c>
      <c r="C602" s="130" t="str">
        <f t="array" ref="C602">IFERROR(INDEX('03.Muestra'!$F$8:$F$17,SMALL(IF("Página Web"='03.Muestra'!$D$8:$D$17,ROW('03.Muestra'!$F$8:$F$17)-MIN(ROW('03.Muestra'!$D$8:$D$17))+1,""),ROW()-599)),"")</f>
        <v>https://pigmentoayd.com/servicios</v>
      </c>
      <c r="D602" s="103" t="s">
        <v>87</v>
      </c>
      <c r="E602" s="66" t="str">
        <f t="shared" si="72"/>
        <v/>
      </c>
      <c r="F602" s="22"/>
      <c r="G602" s="18"/>
      <c r="H602" s="18"/>
      <c r="I602" s="18"/>
      <c r="J602" s="18"/>
      <c r="K602" s="148"/>
      <c r="L602" s="18"/>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row>
    <row r="603" spans="1:42" ht="12" customHeight="1">
      <c r="A603" s="98" t="str">
        <f t="array" ref="A603">IFERROR(INDEX('03.Muestra'!$B$8:$B$17,SMALL(IF("Página Web"='03.Muestra'!$D$8:$D$17,ROW('03.Muestra'!$B$8:$B$17)-MIN(ROW('03.Muestra'!$D$8:$D$17))+1,""),ROW()-599)),"")</f>
        <v/>
      </c>
      <c r="B603" s="129" t="str">
        <f t="array" ref="B603">IFERROR(INDEX('03.Muestra'!$C$8:$C$17,SMALL(IF("Página Web"='03.Muestra'!$D$8:$D$17,ROW('03.Muestra'!$C$8:$C$17)-MIN(ROW('03.Muestra'!$D$8:$D$17))+1,""),ROW()-599)),"")</f>
        <v/>
      </c>
      <c r="C603" s="129" t="str">
        <f t="array" ref="C603">IFERROR(INDEX('03.Muestra'!$F$8:$F$17,SMALL(IF("Página Web"='03.Muestra'!$D$8:$D$17,ROW('03.Muestra'!$F$8:$F$17)-MIN(ROW('03.Muestra'!$D$8:$D$17))+1,""),ROW()-599)),"")</f>
        <v/>
      </c>
      <c r="D603" s="103" t="str">
        <f t="shared" ref="D603:D609" si="73">IF(C603="","",$D$18)</f>
        <v/>
      </c>
      <c r="E603" s="66" t="str">
        <f t="shared" si="72"/>
        <v/>
      </c>
      <c r="F603" s="22"/>
      <c r="G603" s="18"/>
      <c r="H603" s="18"/>
      <c r="I603" s="18"/>
      <c r="J603" s="18"/>
      <c r="K603" s="148"/>
      <c r="L603" s="18"/>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row>
    <row r="604" spans="1:42" ht="12" customHeight="1">
      <c r="A604" s="98" t="str">
        <f t="array" ref="A604">IFERROR(INDEX('03.Muestra'!$B$8:$B$17,SMALL(IF("Página Web"='03.Muestra'!$D$8:$D$17,ROW('03.Muestra'!$B$8:$B$17)-MIN(ROW('03.Muestra'!$D$8:$D$17))+1,""),ROW()-599)),"")</f>
        <v/>
      </c>
      <c r="B604" s="129" t="str">
        <f t="array" ref="B604">IFERROR(INDEX('03.Muestra'!$C$8:$C$17,SMALL(IF("Página Web"='03.Muestra'!$D$8:$D$17,ROW('03.Muestra'!$C$8:$C$17)-MIN(ROW('03.Muestra'!$D$8:$D$17))+1,""),ROW()-599)),"")</f>
        <v/>
      </c>
      <c r="C604" s="129" t="str">
        <f t="array" ref="C604">IFERROR(INDEX('03.Muestra'!$F$8:$F$17,SMALL(IF("Página Web"='03.Muestra'!$D$8:$D$17,ROW('03.Muestra'!$F$8:$F$17)-MIN(ROW('03.Muestra'!$D$8:$D$17))+1,""),ROW()-599)),"")</f>
        <v/>
      </c>
      <c r="D604" s="103" t="str">
        <f t="shared" si="73"/>
        <v/>
      </c>
      <c r="E604" s="66" t="str">
        <f t="shared" si="72"/>
        <v/>
      </c>
      <c r="F604" s="22"/>
      <c r="G604" s="18"/>
      <c r="H604" s="18"/>
      <c r="I604" s="18"/>
      <c r="J604" s="18"/>
      <c r="K604" s="148"/>
      <c r="L604" s="18"/>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row>
    <row r="605" spans="1:42" ht="12" customHeight="1">
      <c r="A605" s="98" t="str">
        <f t="array" ref="A605">IFERROR(INDEX('03.Muestra'!$B$8:$B$17,SMALL(IF("Página Web"='03.Muestra'!$D$8:$D$17,ROW('03.Muestra'!$B$8:$B$17)-MIN(ROW('03.Muestra'!$D$8:$D$17))+1,""),ROW()-599)),"")</f>
        <v/>
      </c>
      <c r="B605" s="129" t="str">
        <f t="array" ref="B605">IFERROR(INDEX('03.Muestra'!$C$8:$C$17,SMALL(IF("Página Web"='03.Muestra'!$D$8:$D$17,ROW('03.Muestra'!$C$8:$C$17)-MIN(ROW('03.Muestra'!$D$8:$D$17))+1,""),ROW()-599)),"")</f>
        <v/>
      </c>
      <c r="C605" s="129" t="str">
        <f t="array" ref="C605">IFERROR(INDEX('03.Muestra'!$F$8:$F$17,SMALL(IF("Página Web"='03.Muestra'!$D$8:$D$17,ROW('03.Muestra'!$F$8:$F$17)-MIN(ROW('03.Muestra'!$D$8:$D$17))+1,""),ROW()-599)),"")</f>
        <v/>
      </c>
      <c r="D605" s="103" t="str">
        <f t="shared" si="73"/>
        <v/>
      </c>
      <c r="E605" s="66" t="str">
        <f t="shared" si="72"/>
        <v/>
      </c>
      <c r="F605" s="22"/>
      <c r="G605" s="18"/>
      <c r="H605" s="18"/>
      <c r="I605" s="18"/>
      <c r="J605" s="18"/>
      <c r="K605" s="148"/>
      <c r="L605" s="18"/>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row>
    <row r="606" spans="1:42" ht="12" customHeight="1">
      <c r="A606" s="98" t="str">
        <f t="array" ref="A606">IFERROR(INDEX('03.Muestra'!$B$8:$B$17,SMALL(IF("Página Web"='03.Muestra'!$D$8:$D$17,ROW('03.Muestra'!$B$8:$B$17)-MIN(ROW('03.Muestra'!$D$8:$D$17))+1,""),ROW()-599)),"")</f>
        <v/>
      </c>
      <c r="B606" s="129" t="str">
        <f t="array" ref="B606">IFERROR(INDEX('03.Muestra'!$C$8:$C$17,SMALL(IF("Página Web"='03.Muestra'!$D$8:$D$17,ROW('03.Muestra'!$C$8:$C$17)-MIN(ROW('03.Muestra'!$D$8:$D$17))+1,""),ROW()-599)),"")</f>
        <v/>
      </c>
      <c r="C606" s="129" t="str">
        <f t="array" ref="C606">IFERROR(INDEX('03.Muestra'!$F$8:$F$17,SMALL(IF("Página Web"='03.Muestra'!$D$8:$D$17,ROW('03.Muestra'!$F$8:$F$17)-MIN(ROW('03.Muestra'!$D$8:$D$17))+1,""),ROW()-599)),"")</f>
        <v/>
      </c>
      <c r="D606" s="103" t="str">
        <f t="shared" si="73"/>
        <v/>
      </c>
      <c r="E606" s="66" t="str">
        <f t="shared" si="72"/>
        <v/>
      </c>
      <c r="F606" s="18"/>
      <c r="G606" s="18"/>
      <c r="H606" s="18"/>
      <c r="I606" s="18"/>
      <c r="J606" s="18"/>
      <c r="K606" s="148"/>
      <c r="L606" s="18"/>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row>
    <row r="607" spans="1:42" ht="12" customHeight="1">
      <c r="A607" s="98" t="str">
        <f t="array" ref="A607">IFERROR(INDEX('03.Muestra'!$B$8:$B$17,SMALL(IF("Página Web"='03.Muestra'!$D$8:$D$17,ROW('03.Muestra'!$B$8:$B$17)-MIN(ROW('03.Muestra'!$D$8:$D$17))+1,""),ROW()-599)),"")</f>
        <v/>
      </c>
      <c r="B607" s="129" t="str">
        <f t="array" ref="B607">IFERROR(INDEX('03.Muestra'!$C$8:$C$17,SMALL(IF("Página Web"='03.Muestra'!$D$8:$D$17,ROW('03.Muestra'!$C$8:$C$17)-MIN(ROW('03.Muestra'!$D$8:$D$17))+1,""),ROW()-599)),"")</f>
        <v/>
      </c>
      <c r="C607" s="129" t="str">
        <f t="array" ref="C607">IFERROR(INDEX('03.Muestra'!$F$8:$F$17,SMALL(IF("Página Web"='03.Muestra'!$D$8:$D$17,ROW('03.Muestra'!$F$8:$F$17)-MIN(ROW('03.Muestra'!$D$8:$D$17))+1,""),ROW()-599)),"")</f>
        <v/>
      </c>
      <c r="D607" s="103" t="str">
        <f t="shared" si="73"/>
        <v/>
      </c>
      <c r="E607" s="66" t="str">
        <f t="shared" si="72"/>
        <v/>
      </c>
      <c r="F607" s="18"/>
      <c r="G607" s="18"/>
      <c r="H607" s="18"/>
      <c r="I607" s="18"/>
      <c r="J607" s="18"/>
      <c r="K607" s="148"/>
      <c r="L607" s="18"/>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row>
    <row r="608" spans="1:42" ht="12" customHeight="1">
      <c r="A608" s="98" t="str">
        <f t="array" ref="A608">IFERROR(INDEX('03.Muestra'!$B$8:$B$17,SMALL(IF("Página Web"='03.Muestra'!$D$8:$D$17,ROW('03.Muestra'!$B$8:$B$17)-MIN(ROW('03.Muestra'!$D$8:$D$17))+1,""),ROW()-599)),"")</f>
        <v/>
      </c>
      <c r="B608" s="129" t="str">
        <f t="array" ref="B608">IFERROR(INDEX('03.Muestra'!$C$8:$C$17,SMALL(IF("Página Web"='03.Muestra'!$D$8:$D$17,ROW('03.Muestra'!$C$8:$C$17)-MIN(ROW('03.Muestra'!$D$8:$D$17))+1,""),ROW()-599)),"")</f>
        <v/>
      </c>
      <c r="C608" s="129" t="str">
        <f t="array" ref="C608">IFERROR(INDEX('03.Muestra'!$F$8:$F$17,SMALL(IF("Página Web"='03.Muestra'!$D$8:$D$17,ROW('03.Muestra'!$F$8:$F$17)-MIN(ROW('03.Muestra'!$D$8:$D$17))+1,""),ROW()-599)),"")</f>
        <v/>
      </c>
      <c r="D608" s="103" t="str">
        <f t="shared" si="73"/>
        <v/>
      </c>
      <c r="E608" s="66" t="str">
        <f t="shared" si="72"/>
        <v/>
      </c>
      <c r="F608" s="18"/>
      <c r="G608" s="18"/>
      <c r="H608" s="18"/>
      <c r="I608" s="18"/>
      <c r="J608" s="18"/>
      <c r="K608" s="148"/>
      <c r="L608" s="18"/>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row>
    <row r="609" spans="1:42" ht="12" customHeight="1">
      <c r="A609" s="98" t="str">
        <f t="array" ref="A609">IFERROR(INDEX('03.Muestra'!$B$8:$B$17,SMALL(IF("Página Web"='03.Muestra'!$D$8:$D$17,ROW('03.Muestra'!$B$8:$B$17)-MIN(ROW('03.Muestra'!$D$8:$D$17))+1,""),ROW()-599)),"")</f>
        <v/>
      </c>
      <c r="B609" s="129" t="str">
        <f t="array" ref="B609">IFERROR(INDEX('03.Muestra'!$C$8:$C$17,SMALL(IF("Página Web"='03.Muestra'!$D$8:$D$17,ROW('03.Muestra'!$C$8:$C$17)-MIN(ROW('03.Muestra'!$D$8:$D$17))+1,""),ROW()-599)),"")</f>
        <v/>
      </c>
      <c r="C609" s="129" t="str">
        <f t="array" ref="C609">IFERROR(INDEX('03.Muestra'!$F$8:$F$17,SMALL(IF("Página Web"='03.Muestra'!$D$8:$D$17,ROW('03.Muestra'!$F$8:$F$17)-MIN(ROW('03.Muestra'!$D$8:$D$17))+1,""),ROW()-599)),"")</f>
        <v/>
      </c>
      <c r="D609" s="103" t="str">
        <f t="shared" si="73"/>
        <v/>
      </c>
      <c r="E609" s="66" t="str">
        <f t="shared" si="72"/>
        <v/>
      </c>
      <c r="F609" s="18"/>
      <c r="G609" s="18"/>
      <c r="H609" s="18"/>
      <c r="I609" s="18"/>
      <c r="J609" s="18"/>
      <c r="K609" s="148"/>
      <c r="L609" s="18"/>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row>
    <row r="610" spans="1:42" ht="12" customHeight="1">
      <c r="A610" s="63"/>
      <c r="B610" s="133"/>
      <c r="C610" s="133"/>
      <c r="D610" s="134"/>
      <c r="E610" s="66"/>
      <c r="F610" s="18"/>
      <c r="G610" s="18"/>
      <c r="H610" s="18"/>
      <c r="I610" s="18"/>
      <c r="J610" s="18"/>
      <c r="K610" s="148"/>
      <c r="L610" s="18"/>
      <c r="M610" s="18"/>
      <c r="N610" s="18"/>
      <c r="O610" s="18"/>
      <c r="P610" s="18"/>
      <c r="Q610" s="18"/>
      <c r="R610" s="18"/>
      <c r="S610" s="18"/>
      <c r="T610" s="18"/>
      <c r="U610" s="18"/>
      <c r="V610" s="18"/>
      <c r="W610" s="18"/>
      <c r="X610" s="18"/>
      <c r="Y610" s="18"/>
      <c r="Z610" s="22"/>
      <c r="AA610" s="22"/>
      <c r="AB610" s="22"/>
      <c r="AC610" s="22"/>
      <c r="AD610" s="22"/>
      <c r="AE610" s="22"/>
      <c r="AF610" s="22"/>
      <c r="AG610" s="22"/>
      <c r="AH610" s="22"/>
      <c r="AI610" s="22"/>
      <c r="AJ610" s="22"/>
      <c r="AK610" s="22"/>
      <c r="AL610" s="22"/>
      <c r="AM610" s="22"/>
      <c r="AN610" s="22"/>
      <c r="AO610" s="22"/>
      <c r="AP610" s="22"/>
    </row>
    <row r="611" spans="1:42" ht="12" customHeight="1">
      <c r="A611" s="22"/>
      <c r="B611" s="18"/>
      <c r="C611" s="18"/>
      <c r="D611" s="127"/>
      <c r="E611" s="66"/>
      <c r="F611" s="18"/>
      <c r="G611" s="18"/>
      <c r="H611" s="18"/>
      <c r="I611" s="18"/>
      <c r="J611" s="18"/>
      <c r="K611" s="148"/>
      <c r="L611" s="18"/>
      <c r="M611" s="18"/>
      <c r="N611" s="18"/>
      <c r="O611" s="18"/>
      <c r="P611" s="18"/>
      <c r="Q611" s="18"/>
      <c r="R611" s="18"/>
      <c r="S611" s="18"/>
      <c r="T611" s="18"/>
      <c r="U611" s="18"/>
      <c r="V611" s="18"/>
      <c r="W611" s="18"/>
      <c r="X611" s="18"/>
      <c r="Y611" s="18"/>
      <c r="Z611" s="22"/>
      <c r="AA611" s="22"/>
      <c r="AB611" s="22"/>
      <c r="AC611" s="22"/>
      <c r="AD611" s="22"/>
      <c r="AE611" s="22"/>
      <c r="AF611" s="22"/>
      <c r="AG611" s="22"/>
      <c r="AH611" s="22"/>
      <c r="AI611" s="22"/>
      <c r="AJ611" s="22"/>
      <c r="AK611" s="22"/>
      <c r="AL611" s="22"/>
      <c r="AM611" s="22"/>
      <c r="AN611" s="22"/>
      <c r="AO611" s="22"/>
      <c r="AP611" s="22"/>
    </row>
    <row r="612" spans="1:42" ht="12.75" customHeight="1">
      <c r="A612" s="111"/>
      <c r="B612" s="112"/>
      <c r="C612" s="111"/>
      <c r="D612" s="135"/>
      <c r="E612" s="113"/>
      <c r="F612" s="18"/>
      <c r="G612" s="18"/>
      <c r="H612" s="18"/>
      <c r="I612" s="18"/>
      <c r="J612" s="18"/>
      <c r="K612" s="148"/>
      <c r="L612" s="18"/>
      <c r="M612" s="18"/>
      <c r="N612" s="18"/>
      <c r="O612" s="18"/>
      <c r="P612" s="18"/>
      <c r="Q612" s="18"/>
      <c r="R612" s="18"/>
      <c r="S612" s="18"/>
      <c r="T612" s="18"/>
      <c r="U612" s="18"/>
      <c r="V612" s="18"/>
      <c r="W612" s="18"/>
      <c r="X612" s="18"/>
      <c r="Y612" s="18"/>
      <c r="Z612" s="22"/>
      <c r="AA612" s="22"/>
      <c r="AB612" s="22"/>
      <c r="AC612" s="22"/>
      <c r="AD612" s="22"/>
      <c r="AE612" s="22"/>
      <c r="AF612" s="22"/>
      <c r="AG612" s="22"/>
      <c r="AH612" s="22"/>
      <c r="AI612" s="22"/>
      <c r="AJ612" s="22"/>
      <c r="AK612" s="22"/>
      <c r="AL612" s="22"/>
      <c r="AM612" s="22"/>
      <c r="AN612" s="22"/>
      <c r="AO612" s="22"/>
      <c r="AP612" s="22"/>
    </row>
    <row r="613" spans="1:42" ht="12" customHeight="1">
      <c r="A613" s="109"/>
      <c r="B613" s="109"/>
      <c r="C613" s="109"/>
      <c r="D613" s="136"/>
      <c r="E613" s="109"/>
      <c r="F613" s="92"/>
      <c r="G613" s="18"/>
      <c r="H613" s="18"/>
      <c r="I613" s="18"/>
      <c r="J613" s="18"/>
      <c r="K613" s="148"/>
      <c r="L613" s="18"/>
      <c r="M613" s="18"/>
      <c r="N613" s="18"/>
      <c r="O613" s="18"/>
      <c r="P613" s="18"/>
      <c r="Q613" s="18"/>
      <c r="R613" s="18"/>
      <c r="S613" s="18"/>
      <c r="T613" s="18"/>
      <c r="U613" s="18"/>
      <c r="V613" s="18"/>
      <c r="W613" s="18"/>
      <c r="X613" s="18"/>
      <c r="Y613" s="18"/>
      <c r="Z613" s="22"/>
      <c r="AA613" s="22"/>
      <c r="AB613" s="22"/>
      <c r="AC613" s="22"/>
      <c r="AD613" s="22"/>
      <c r="AE613" s="22"/>
      <c r="AF613" s="22"/>
      <c r="AG613" s="22"/>
      <c r="AH613" s="22"/>
      <c r="AI613" s="22"/>
      <c r="AJ613" s="22"/>
      <c r="AK613" s="22"/>
      <c r="AL613" s="22"/>
      <c r="AM613" s="22"/>
      <c r="AN613" s="22"/>
      <c r="AO613" s="22"/>
      <c r="AP613" s="22"/>
    </row>
    <row r="614" spans="1:42" ht="12" customHeight="1">
      <c r="A614" s="22"/>
      <c r="B614" s="18"/>
      <c r="C614" s="18"/>
      <c r="D614" s="127"/>
      <c r="E614" s="18"/>
      <c r="F614" s="18"/>
      <c r="G614" s="18"/>
      <c r="H614" s="18"/>
      <c r="I614" s="18"/>
      <c r="J614" s="18"/>
      <c r="K614" s="148"/>
      <c r="L614" s="18"/>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row>
    <row r="615" spans="1:42" ht="12" customHeight="1">
      <c r="A615" s="22"/>
      <c r="B615" s="153"/>
      <c r="C615" s="18"/>
      <c r="D615" s="127"/>
      <c r="E615" s="100"/>
      <c r="F615" s="18"/>
      <c r="G615" s="18"/>
      <c r="H615" s="18"/>
      <c r="I615" s="18"/>
      <c r="J615" s="18"/>
      <c r="K615" s="148"/>
      <c r="L615" s="18"/>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row>
    <row r="616" spans="1:42" ht="29.25" customHeight="1">
      <c r="A616" s="94" t="s">
        <v>100</v>
      </c>
      <c r="B616" s="95" t="s">
        <v>86</v>
      </c>
      <c r="C616" s="96" t="s">
        <v>179</v>
      </c>
      <c r="D616" s="128" t="s">
        <v>106</v>
      </c>
      <c r="E616" s="114"/>
      <c r="F616" s="22"/>
      <c r="G616" s="22"/>
      <c r="H616" s="22"/>
      <c r="I616" s="22"/>
      <c r="J616" s="22"/>
      <c r="K616" s="148"/>
      <c r="L616" s="18"/>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row>
    <row r="617" spans="1:42" ht="12" customHeight="1">
      <c r="A617" s="98">
        <f t="array" ref="A617">IFERROR(INDEX('03.Muestra'!$B$8:$B$17,SMALL(IF("Página Web"='03.Muestra'!$D$8:$D$17,ROW('03.Muestra'!$B$8:$B$17)-MIN(ROW('03.Muestra'!$D$8:$D$17))+1,""),ROW()-616)),"")</f>
        <v>1</v>
      </c>
      <c r="B617" s="129" t="str">
        <f t="array" ref="B617">IFERROR(INDEX('03.Muestra'!$C$8:$C$17,SMALL(IF("Página Web"='03.Muestra'!$D$8:$D$17,ROW('03.Muestra'!$C$8:$C$17)-MIN(ROW('03.Muestra'!$D$8:$D$17))+1,""),ROW()-616)),"")</f>
        <v>Home</v>
      </c>
      <c r="C617" s="130" t="str">
        <f t="array" ref="C617">IFERROR(INDEX('03.Muestra'!$F$8:$F$17,SMALL(IF("Página Web"='03.Muestra'!$D$8:$D$17,ROW('03.Muestra'!$F$8:$F$17)-MIN(ROW('03.Muestra'!$D$8:$D$17))+1,""),ROW()-616)),"")</f>
        <v>https://pigmentoayd.com/</v>
      </c>
      <c r="D617" s="103" t="str">
        <f t="shared" ref="D617:D626" si="74">IF(C617="","",$D$18)</f>
        <v>N/A</v>
      </c>
      <c r="E617" s="66" t="str">
        <f t="shared" ref="E617:E626" si="75">IF(D617&lt;&gt;"",IF(AND(B617&lt;&gt;"",C617&lt;&gt;""),"","ERR"),"")</f>
        <v/>
      </c>
      <c r="F617" s="104" t="s">
        <v>89</v>
      </c>
      <c r="G617" s="89" t="s">
        <v>98</v>
      </c>
      <c r="H617" s="84" t="s">
        <v>93</v>
      </c>
      <c r="I617" s="105" t="s">
        <v>91</v>
      </c>
      <c r="J617" s="106" t="s">
        <v>87</v>
      </c>
      <c r="K617" s="131" t="s">
        <v>97</v>
      </c>
      <c r="L617" s="18"/>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row>
    <row r="618" spans="1:42" ht="12" customHeight="1">
      <c r="A618" s="98">
        <f t="array" ref="A618">IFERROR(INDEX('03.Muestra'!$B$8:$B$17,SMALL(IF("Página Web"='03.Muestra'!$D$8:$D$17,ROW('03.Muestra'!$B$8:$B$17)-MIN(ROW('03.Muestra'!$D$8:$D$17))+1,""),ROW()-616)),"")</f>
        <v>2</v>
      </c>
      <c r="B618" s="129" t="str">
        <f t="array" ref="B618">IFERROR(INDEX('03.Muestra'!$C$8:$C$17,SMALL(IF("Página Web"='03.Muestra'!$D$8:$D$17,ROW('03.Muestra'!$C$8:$C$17)-MIN(ROW('03.Muestra'!$D$8:$D$17))+1,""),ROW()-616)),"")</f>
        <v>Contacto</v>
      </c>
      <c r="C618" s="130" t="str">
        <f t="array" ref="C618">IFERROR(INDEX('03.Muestra'!$F$8:$F$17,SMALL(IF("Página Web"='03.Muestra'!$D$8:$D$17,ROW('03.Muestra'!$F$8:$F$17)-MIN(ROW('03.Muestra'!$D$8:$D$17))+1,""),ROW()-616)),"")</f>
        <v>https://pigmentoayd.com/contacto</v>
      </c>
      <c r="D618" s="103" t="str">
        <f t="shared" si="74"/>
        <v>N/A</v>
      </c>
      <c r="E618" s="66" t="str">
        <f t="shared" si="75"/>
        <v/>
      </c>
      <c r="F618" s="107">
        <f ca="1">COUNTIF($D617:INDIRECT("$D" &amp;  SUM(ROW()-1,'03.Muestra'!$D$20)-1),F617)</f>
        <v>0</v>
      </c>
      <c r="G618" s="107">
        <f ca="1">COUNTIF($D617:INDIRECT("$D" &amp;  SUM(ROW()-1,'03.Muestra'!$D$20)-1),G617)</f>
        <v>0</v>
      </c>
      <c r="H618" s="107">
        <f ca="1">COUNTIF($D617:INDIRECT("$D" &amp;  SUM(ROW()-1,'03.Muestra'!$D$20)-1),H617)</f>
        <v>3</v>
      </c>
      <c r="I618" s="107">
        <f ca="1">COUNTIF($D617:INDIRECT("$D" &amp;  SUM(ROW()-1,'03.Muestra'!$D$20)-1),I617)</f>
        <v>0</v>
      </c>
      <c r="J618" s="107">
        <f ca="1">COUNTIF($D617:INDIRECT("$D" &amp;  SUM(ROW()-1,'03.Muestra'!$D$20)-1),J617)</f>
        <v>0</v>
      </c>
      <c r="K618" s="132">
        <f ca="1">IF(COUNTIF('03.Muestra'!$D$8:$D$17,"Página Web")=0,0,COUNTBLANK($D617:INDIRECT("$D" &amp;  SUM(ROW()-1,COUNTIF('03.Muestra'!$D$8:$D$17,"Página Web"))-1)))</f>
        <v>0</v>
      </c>
      <c r="L618" s="18"/>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row>
    <row r="619" spans="1:42" ht="12" customHeight="1">
      <c r="A619" s="98">
        <f t="array" ref="A619">IFERROR(INDEX('03.Muestra'!$B$8:$B$17,SMALL(IF("Página Web"='03.Muestra'!$D$8:$D$17,ROW('03.Muestra'!$B$8:$B$17)-MIN(ROW('03.Muestra'!$D$8:$D$17))+1,""),ROW()-616)),"")</f>
        <v>3</v>
      </c>
      <c r="B619" s="129" t="str">
        <f t="array" ref="B619">IFERROR(INDEX('03.Muestra'!$C$8:$C$17,SMALL(IF("Página Web"='03.Muestra'!$D$8:$D$17,ROW('03.Muestra'!$C$8:$C$17)-MIN(ROW('03.Muestra'!$D$8:$D$17))+1,""),ROW()-616)),"")</f>
        <v>Servicios</v>
      </c>
      <c r="C619" s="130" t="str">
        <f t="array" ref="C619">IFERROR(INDEX('03.Muestra'!$F$8:$F$17,SMALL(IF("Página Web"='03.Muestra'!$D$8:$D$17,ROW('03.Muestra'!$F$8:$F$17)-MIN(ROW('03.Muestra'!$D$8:$D$17))+1,""),ROW()-616)),"")</f>
        <v>https://pigmentoayd.com/servicios</v>
      </c>
      <c r="D619" s="103" t="str">
        <f t="shared" si="74"/>
        <v>N/A</v>
      </c>
      <c r="E619" s="66" t="str">
        <f t="shared" si="75"/>
        <v/>
      </c>
      <c r="F619" s="22"/>
      <c r="G619" s="18"/>
      <c r="H619" s="18"/>
      <c r="I619" s="18"/>
      <c r="J619" s="18"/>
      <c r="K619" s="148"/>
      <c r="L619" s="18"/>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row>
    <row r="620" spans="1:42" ht="12" customHeight="1">
      <c r="A620" s="98" t="str">
        <f t="array" ref="A620">IFERROR(INDEX('03.Muestra'!$B$8:$B$17,SMALL(IF("Página Web"='03.Muestra'!$D$8:$D$17,ROW('03.Muestra'!$B$8:$B$17)-MIN(ROW('03.Muestra'!$D$8:$D$17))+1,""),ROW()-616)),"")</f>
        <v/>
      </c>
      <c r="B620" s="129" t="str">
        <f t="array" ref="B620">IFERROR(INDEX('03.Muestra'!$C$8:$C$17,SMALL(IF("Página Web"='03.Muestra'!$D$8:$D$17,ROW('03.Muestra'!$C$8:$C$17)-MIN(ROW('03.Muestra'!$D$8:$D$17))+1,""),ROW()-616)),"")</f>
        <v/>
      </c>
      <c r="C620" s="129" t="str">
        <f t="array" ref="C620">IFERROR(INDEX('03.Muestra'!$F$8:$F$17,SMALL(IF("Página Web"='03.Muestra'!$D$8:$D$17,ROW('03.Muestra'!$F$8:$F$17)-MIN(ROW('03.Muestra'!$D$8:$D$17))+1,""),ROW()-616)),"")</f>
        <v/>
      </c>
      <c r="D620" s="103" t="str">
        <f t="shared" si="74"/>
        <v/>
      </c>
      <c r="E620" s="66" t="str">
        <f t="shared" si="75"/>
        <v/>
      </c>
      <c r="F620" s="22"/>
      <c r="G620" s="18"/>
      <c r="H620" s="18"/>
      <c r="I620" s="18"/>
      <c r="J620" s="18"/>
      <c r="K620" s="148"/>
      <c r="L620" s="18"/>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row>
    <row r="621" spans="1:42" ht="12" customHeight="1">
      <c r="A621" s="98" t="str">
        <f t="array" ref="A621">IFERROR(INDEX('03.Muestra'!$B$8:$B$17,SMALL(IF("Página Web"='03.Muestra'!$D$8:$D$17,ROW('03.Muestra'!$B$8:$B$17)-MIN(ROW('03.Muestra'!$D$8:$D$17))+1,""),ROW()-616)),"")</f>
        <v/>
      </c>
      <c r="B621" s="129" t="str">
        <f t="array" ref="B621">IFERROR(INDEX('03.Muestra'!$C$8:$C$17,SMALL(IF("Página Web"='03.Muestra'!$D$8:$D$17,ROW('03.Muestra'!$C$8:$C$17)-MIN(ROW('03.Muestra'!$D$8:$D$17))+1,""),ROW()-616)),"")</f>
        <v/>
      </c>
      <c r="C621" s="129" t="str">
        <f t="array" ref="C621">IFERROR(INDEX('03.Muestra'!$F$8:$F$17,SMALL(IF("Página Web"='03.Muestra'!$D$8:$D$17,ROW('03.Muestra'!$F$8:$F$17)-MIN(ROW('03.Muestra'!$D$8:$D$17))+1,""),ROW()-616)),"")</f>
        <v/>
      </c>
      <c r="D621" s="103" t="str">
        <f t="shared" si="74"/>
        <v/>
      </c>
      <c r="E621" s="66" t="str">
        <f t="shared" si="75"/>
        <v/>
      </c>
      <c r="F621" s="22"/>
      <c r="G621" s="18"/>
      <c r="H621" s="18"/>
      <c r="I621" s="18"/>
      <c r="J621" s="18"/>
      <c r="K621" s="148"/>
      <c r="L621" s="18"/>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row>
    <row r="622" spans="1:42" ht="12" customHeight="1">
      <c r="A622" s="98" t="str">
        <f t="array" ref="A622">IFERROR(INDEX('03.Muestra'!$B$8:$B$17,SMALL(IF("Página Web"='03.Muestra'!$D$8:$D$17,ROW('03.Muestra'!$B$8:$B$17)-MIN(ROW('03.Muestra'!$D$8:$D$17))+1,""),ROW()-616)),"")</f>
        <v/>
      </c>
      <c r="B622" s="129" t="str">
        <f t="array" ref="B622">IFERROR(INDEX('03.Muestra'!$C$8:$C$17,SMALL(IF("Página Web"='03.Muestra'!$D$8:$D$17,ROW('03.Muestra'!$C$8:$C$17)-MIN(ROW('03.Muestra'!$D$8:$D$17))+1,""),ROW()-616)),"")</f>
        <v/>
      </c>
      <c r="C622" s="129" t="str">
        <f t="array" ref="C622">IFERROR(INDEX('03.Muestra'!$F$8:$F$17,SMALL(IF("Página Web"='03.Muestra'!$D$8:$D$17,ROW('03.Muestra'!$F$8:$F$17)-MIN(ROW('03.Muestra'!$D$8:$D$17))+1,""),ROW()-616)),"")</f>
        <v/>
      </c>
      <c r="D622" s="103" t="str">
        <f t="shared" si="74"/>
        <v/>
      </c>
      <c r="E622" s="66" t="str">
        <f t="shared" si="75"/>
        <v/>
      </c>
      <c r="F622" s="22"/>
      <c r="G622" s="18"/>
      <c r="H622" s="18"/>
      <c r="I622" s="18"/>
      <c r="J622" s="18"/>
      <c r="K622" s="148"/>
      <c r="L622" s="18"/>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row>
    <row r="623" spans="1:42" ht="12" customHeight="1">
      <c r="A623" s="98" t="str">
        <f t="array" ref="A623">IFERROR(INDEX('03.Muestra'!$B$8:$B$17,SMALL(IF("Página Web"='03.Muestra'!$D$8:$D$17,ROW('03.Muestra'!$B$8:$B$17)-MIN(ROW('03.Muestra'!$D$8:$D$17))+1,""),ROW()-616)),"")</f>
        <v/>
      </c>
      <c r="B623" s="129" t="str">
        <f t="array" ref="B623">IFERROR(INDEX('03.Muestra'!$C$8:$C$17,SMALL(IF("Página Web"='03.Muestra'!$D$8:$D$17,ROW('03.Muestra'!$C$8:$C$17)-MIN(ROW('03.Muestra'!$D$8:$D$17))+1,""),ROW()-616)),"")</f>
        <v/>
      </c>
      <c r="C623" s="129" t="str">
        <f t="array" ref="C623">IFERROR(INDEX('03.Muestra'!$F$8:$F$17,SMALL(IF("Página Web"='03.Muestra'!$D$8:$D$17,ROW('03.Muestra'!$F$8:$F$17)-MIN(ROW('03.Muestra'!$D$8:$D$17))+1,""),ROW()-616)),"")</f>
        <v/>
      </c>
      <c r="D623" s="103" t="str">
        <f t="shared" si="74"/>
        <v/>
      </c>
      <c r="E623" s="66" t="str">
        <f t="shared" si="75"/>
        <v/>
      </c>
      <c r="F623" s="18"/>
      <c r="G623" s="18"/>
      <c r="H623" s="18"/>
      <c r="I623" s="18"/>
      <c r="J623" s="18"/>
      <c r="K623" s="148"/>
      <c r="L623" s="18"/>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row>
    <row r="624" spans="1:42" ht="12" customHeight="1">
      <c r="A624" s="98" t="str">
        <f t="array" ref="A624">IFERROR(INDEX('03.Muestra'!$B$8:$B$17,SMALL(IF("Página Web"='03.Muestra'!$D$8:$D$17,ROW('03.Muestra'!$B$8:$B$17)-MIN(ROW('03.Muestra'!$D$8:$D$17))+1,""),ROW()-616)),"")</f>
        <v/>
      </c>
      <c r="B624" s="129" t="str">
        <f t="array" ref="B624">IFERROR(INDEX('03.Muestra'!$C$8:$C$17,SMALL(IF("Página Web"='03.Muestra'!$D$8:$D$17,ROW('03.Muestra'!$C$8:$C$17)-MIN(ROW('03.Muestra'!$D$8:$D$17))+1,""),ROW()-616)),"")</f>
        <v/>
      </c>
      <c r="C624" s="129" t="str">
        <f t="array" ref="C624">IFERROR(INDEX('03.Muestra'!$F$8:$F$17,SMALL(IF("Página Web"='03.Muestra'!$D$8:$D$17,ROW('03.Muestra'!$F$8:$F$17)-MIN(ROW('03.Muestra'!$D$8:$D$17))+1,""),ROW()-616)),"")</f>
        <v/>
      </c>
      <c r="D624" s="103" t="str">
        <f t="shared" si="74"/>
        <v/>
      </c>
      <c r="E624" s="66" t="str">
        <f t="shared" si="75"/>
        <v/>
      </c>
      <c r="F624" s="18"/>
      <c r="G624" s="18"/>
      <c r="H624" s="18"/>
      <c r="I624" s="18"/>
      <c r="J624" s="18"/>
      <c r="K624" s="148"/>
      <c r="L624" s="18"/>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row>
    <row r="625" spans="1:42" ht="12" customHeight="1">
      <c r="A625" s="98" t="str">
        <f t="array" ref="A625">IFERROR(INDEX('03.Muestra'!$B$8:$B$17,SMALL(IF("Página Web"='03.Muestra'!$D$8:$D$17,ROW('03.Muestra'!$B$8:$B$17)-MIN(ROW('03.Muestra'!$D$8:$D$17))+1,""),ROW()-616)),"")</f>
        <v/>
      </c>
      <c r="B625" s="129" t="str">
        <f t="array" ref="B625">IFERROR(INDEX('03.Muestra'!$C$8:$C$17,SMALL(IF("Página Web"='03.Muestra'!$D$8:$D$17,ROW('03.Muestra'!$C$8:$C$17)-MIN(ROW('03.Muestra'!$D$8:$D$17))+1,""),ROW()-616)),"")</f>
        <v/>
      </c>
      <c r="C625" s="129" t="str">
        <f t="array" ref="C625">IFERROR(INDEX('03.Muestra'!$F$8:$F$17,SMALL(IF("Página Web"='03.Muestra'!$D$8:$D$17,ROW('03.Muestra'!$F$8:$F$17)-MIN(ROW('03.Muestra'!$D$8:$D$17))+1,""),ROW()-616)),"")</f>
        <v/>
      </c>
      <c r="D625" s="103" t="str">
        <f t="shared" si="74"/>
        <v/>
      </c>
      <c r="E625" s="66" t="str">
        <f t="shared" si="75"/>
        <v/>
      </c>
      <c r="F625" s="18"/>
      <c r="G625" s="18"/>
      <c r="H625" s="18"/>
      <c r="I625" s="18"/>
      <c r="J625" s="18"/>
      <c r="K625" s="148"/>
      <c r="L625" s="18"/>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row>
    <row r="626" spans="1:42" ht="12" customHeight="1">
      <c r="A626" s="98" t="str">
        <f t="array" ref="A626">IFERROR(INDEX('03.Muestra'!$B$8:$B$17,SMALL(IF("Página Web"='03.Muestra'!$D$8:$D$17,ROW('03.Muestra'!$B$8:$B$17)-MIN(ROW('03.Muestra'!$D$8:$D$17))+1,""),ROW()-616)),"")</f>
        <v/>
      </c>
      <c r="B626" s="129" t="str">
        <f t="array" ref="B626">IFERROR(INDEX('03.Muestra'!$C$8:$C$17,SMALL(IF("Página Web"='03.Muestra'!$D$8:$D$17,ROW('03.Muestra'!$C$8:$C$17)-MIN(ROW('03.Muestra'!$D$8:$D$17))+1,""),ROW()-616)),"")</f>
        <v/>
      </c>
      <c r="C626" s="129" t="str">
        <f t="array" ref="C626">IFERROR(INDEX('03.Muestra'!$F$8:$F$17,SMALL(IF("Página Web"='03.Muestra'!$D$8:$D$17,ROW('03.Muestra'!$F$8:$F$17)-MIN(ROW('03.Muestra'!$D$8:$D$17))+1,""),ROW()-616)),"")</f>
        <v/>
      </c>
      <c r="D626" s="103" t="str">
        <f t="shared" si="74"/>
        <v/>
      </c>
      <c r="E626" s="66" t="str">
        <f t="shared" si="75"/>
        <v/>
      </c>
      <c r="F626" s="18"/>
      <c r="G626" s="18"/>
      <c r="H626" s="18"/>
      <c r="I626" s="18"/>
      <c r="J626" s="18"/>
      <c r="K626" s="148"/>
      <c r="L626" s="18"/>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row>
    <row r="627" spans="1:42" ht="12" customHeight="1">
      <c r="A627" s="63"/>
      <c r="B627" s="133"/>
      <c r="C627" s="133"/>
      <c r="D627" s="134"/>
      <c r="E627" s="66"/>
      <c r="F627" s="18"/>
      <c r="G627" s="18"/>
      <c r="H627" s="18"/>
      <c r="I627" s="18"/>
      <c r="J627" s="18"/>
      <c r="K627" s="148"/>
      <c r="L627" s="18"/>
      <c r="M627" s="18"/>
      <c r="N627" s="18"/>
      <c r="O627" s="18"/>
      <c r="P627" s="18"/>
      <c r="Q627" s="18"/>
      <c r="R627" s="18"/>
      <c r="S627" s="18"/>
      <c r="T627" s="18"/>
      <c r="U627" s="18"/>
      <c r="V627" s="18"/>
      <c r="W627" s="18"/>
      <c r="X627" s="18"/>
      <c r="Y627" s="18"/>
      <c r="Z627" s="22"/>
      <c r="AA627" s="22"/>
      <c r="AB627" s="22"/>
      <c r="AC627" s="22"/>
      <c r="AD627" s="22"/>
      <c r="AE627" s="22"/>
      <c r="AF627" s="22"/>
      <c r="AG627" s="22"/>
      <c r="AH627" s="22"/>
      <c r="AI627" s="22"/>
      <c r="AJ627" s="22"/>
      <c r="AK627" s="22"/>
      <c r="AL627" s="22"/>
      <c r="AM627" s="22"/>
      <c r="AN627" s="22"/>
      <c r="AO627" s="22"/>
      <c r="AP627" s="22"/>
    </row>
    <row r="628" spans="1:42" ht="12" customHeight="1">
      <c r="A628" s="22"/>
      <c r="B628" s="18"/>
      <c r="C628" s="18"/>
      <c r="D628" s="127"/>
      <c r="E628" s="66"/>
      <c r="F628" s="18"/>
      <c r="G628" s="18"/>
      <c r="H628" s="18"/>
      <c r="I628" s="18"/>
      <c r="J628" s="18"/>
      <c r="K628" s="148"/>
      <c r="L628" s="18"/>
      <c r="M628" s="18"/>
      <c r="N628" s="18"/>
      <c r="O628" s="18"/>
      <c r="P628" s="18"/>
      <c r="Q628" s="18"/>
      <c r="R628" s="18"/>
      <c r="S628" s="18"/>
      <c r="T628" s="18"/>
      <c r="U628" s="18"/>
      <c r="V628" s="18"/>
      <c r="W628" s="18"/>
      <c r="X628" s="18"/>
      <c r="Y628" s="18"/>
      <c r="Z628" s="22"/>
      <c r="AA628" s="22"/>
      <c r="AB628" s="22"/>
      <c r="AC628" s="22"/>
      <c r="AD628" s="22"/>
      <c r="AE628" s="22"/>
      <c r="AF628" s="22"/>
      <c r="AG628" s="22"/>
      <c r="AH628" s="22"/>
      <c r="AI628" s="22"/>
      <c r="AJ628" s="22"/>
      <c r="AK628" s="22"/>
      <c r="AL628" s="22"/>
      <c r="AM628" s="22"/>
      <c r="AN628" s="22"/>
      <c r="AO628" s="22"/>
      <c r="AP628" s="22"/>
    </row>
    <row r="629" spans="1:42" ht="12.75" customHeight="1">
      <c r="A629" s="111"/>
      <c r="B629" s="112"/>
      <c r="C629" s="111"/>
      <c r="D629" s="135"/>
      <c r="E629" s="113"/>
      <c r="F629" s="18"/>
      <c r="G629" s="18"/>
      <c r="H629" s="18"/>
      <c r="I629" s="18"/>
      <c r="J629" s="18"/>
      <c r="K629" s="148"/>
      <c r="L629" s="18"/>
      <c r="M629" s="18"/>
      <c r="N629" s="18"/>
      <c r="O629" s="18"/>
      <c r="P629" s="18"/>
      <c r="Q629" s="18"/>
      <c r="R629" s="18"/>
      <c r="S629" s="18"/>
      <c r="T629" s="18"/>
      <c r="U629" s="18"/>
      <c r="V629" s="18"/>
      <c r="W629" s="18"/>
      <c r="X629" s="18"/>
      <c r="Y629" s="18"/>
      <c r="Z629" s="22"/>
      <c r="AA629" s="22"/>
      <c r="AB629" s="22"/>
      <c r="AC629" s="22"/>
      <c r="AD629" s="22"/>
      <c r="AE629" s="22"/>
      <c r="AF629" s="22"/>
      <c r="AG629" s="22"/>
      <c r="AH629" s="22"/>
      <c r="AI629" s="22"/>
      <c r="AJ629" s="22"/>
      <c r="AK629" s="22"/>
      <c r="AL629" s="22"/>
      <c r="AM629" s="22"/>
      <c r="AN629" s="22"/>
      <c r="AO629" s="22"/>
      <c r="AP629" s="22"/>
    </row>
    <row r="630" spans="1:42" ht="12" customHeight="1">
      <c r="A630" s="109"/>
      <c r="B630" s="109"/>
      <c r="C630" s="109"/>
      <c r="D630" s="136"/>
      <c r="E630" s="109"/>
      <c r="F630" s="92"/>
      <c r="G630" s="18"/>
      <c r="H630" s="18"/>
      <c r="I630" s="18"/>
      <c r="J630" s="18"/>
      <c r="K630" s="148"/>
      <c r="L630" s="18"/>
      <c r="M630" s="18"/>
      <c r="N630" s="18"/>
      <c r="O630" s="18"/>
      <c r="P630" s="18"/>
      <c r="Q630" s="18"/>
      <c r="R630" s="18"/>
      <c r="S630" s="18"/>
      <c r="T630" s="18"/>
      <c r="U630" s="18"/>
      <c r="V630" s="18"/>
      <c r="W630" s="18"/>
      <c r="X630" s="18"/>
      <c r="Y630" s="18"/>
      <c r="Z630" s="22"/>
      <c r="AA630" s="22"/>
      <c r="AB630" s="22"/>
      <c r="AC630" s="22"/>
      <c r="AD630" s="22"/>
      <c r="AE630" s="22"/>
      <c r="AF630" s="22"/>
      <c r="AG630" s="22"/>
      <c r="AH630" s="22"/>
      <c r="AI630" s="22"/>
      <c r="AJ630" s="22"/>
      <c r="AK630" s="22"/>
      <c r="AL630" s="22"/>
      <c r="AM630" s="22"/>
      <c r="AN630" s="22"/>
      <c r="AO630" s="22"/>
      <c r="AP630" s="22"/>
    </row>
    <row r="631" spans="1:42" ht="12" customHeight="1">
      <c r="A631" s="22"/>
      <c r="B631" s="153"/>
      <c r="C631" s="18"/>
      <c r="D631" s="127"/>
      <c r="E631" s="18"/>
      <c r="F631" s="18"/>
      <c r="G631" s="18"/>
      <c r="H631" s="18"/>
      <c r="I631" s="18"/>
      <c r="J631" s="18"/>
      <c r="K631" s="148"/>
      <c r="L631" s="18"/>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row>
    <row r="632" spans="1:42" ht="12" customHeight="1">
      <c r="A632" s="22"/>
      <c r="B632" s="18"/>
      <c r="C632" s="18"/>
      <c r="D632" s="127"/>
      <c r="E632" s="100"/>
      <c r="F632" s="22"/>
      <c r="G632" s="22"/>
      <c r="H632" s="22"/>
      <c r="I632" s="22"/>
      <c r="J632" s="22"/>
      <c r="K632" s="148"/>
      <c r="L632" s="18"/>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row>
    <row r="633" spans="1:42" ht="29.25" customHeight="1">
      <c r="A633" s="94" t="s">
        <v>100</v>
      </c>
      <c r="B633" s="95" t="s">
        <v>86</v>
      </c>
      <c r="C633" s="96" t="s">
        <v>180</v>
      </c>
      <c r="D633" s="128" t="s">
        <v>106</v>
      </c>
      <c r="E633" s="114"/>
      <c r="F633" s="22"/>
      <c r="G633" s="22"/>
      <c r="H633" s="22"/>
      <c r="I633" s="22"/>
      <c r="J633" s="22"/>
      <c r="K633" s="148"/>
      <c r="L633" s="18"/>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row>
    <row r="634" spans="1:42" ht="12" customHeight="1">
      <c r="A634" s="98">
        <f t="array" ref="A634">IFERROR(INDEX('03.Muestra'!$B$8:$B$17,SMALL(IF("Página Web"='03.Muestra'!$D$8:$D$17,ROW('03.Muestra'!$B$8:$B$17)-MIN(ROW('03.Muestra'!$D$8:$D$17))+1,""),ROW()-633)),"")</f>
        <v>1</v>
      </c>
      <c r="B634" s="129" t="str">
        <f t="array" ref="B634">IFERROR(INDEX('03.Muestra'!$C$8:$C$17,SMALL(IF("Página Web"='03.Muestra'!$D$8:$D$17,ROW('03.Muestra'!$C$8:$C$17)-MIN(ROW('03.Muestra'!$D$8:$D$17))+1,""),ROW()-633)),"")</f>
        <v>Home</v>
      </c>
      <c r="C634" s="130" t="str">
        <f t="array" ref="C634">IFERROR(INDEX('03.Muestra'!$F$8:$F$17,SMALL(IF("Página Web"='03.Muestra'!$D$8:$D$17,ROW('03.Muestra'!$F$8:$F$17)-MIN(ROW('03.Muestra'!$D$8:$D$17))+1,""),ROW()-633)),"")</f>
        <v>https://pigmentoayd.com/</v>
      </c>
      <c r="D634" s="103" t="s">
        <v>87</v>
      </c>
      <c r="E634" s="66" t="str">
        <f t="shared" ref="E634:E643" si="76">IF(D634&lt;&gt;"",IF(AND(B634&lt;&gt;"",C634&lt;&gt;""),"","ERR"),"")</f>
        <v/>
      </c>
      <c r="F634" s="104" t="s">
        <v>89</v>
      </c>
      <c r="G634" s="89" t="s">
        <v>98</v>
      </c>
      <c r="H634" s="84" t="s">
        <v>93</v>
      </c>
      <c r="I634" s="105" t="s">
        <v>91</v>
      </c>
      <c r="J634" s="106" t="s">
        <v>87</v>
      </c>
      <c r="K634" s="131" t="s">
        <v>97</v>
      </c>
      <c r="L634" s="18"/>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row>
    <row r="635" spans="1:42" ht="12" customHeight="1">
      <c r="A635" s="98">
        <f t="array" ref="A635">IFERROR(INDEX('03.Muestra'!$B$8:$B$17,SMALL(IF("Página Web"='03.Muestra'!$D$8:$D$17,ROW('03.Muestra'!$B$8:$B$17)-MIN(ROW('03.Muestra'!$D$8:$D$17))+1,""),ROW()-633)),"")</f>
        <v>2</v>
      </c>
      <c r="B635" s="129" t="str">
        <f t="array" ref="B635">IFERROR(INDEX('03.Muestra'!$C$8:$C$17,SMALL(IF("Página Web"='03.Muestra'!$D$8:$D$17,ROW('03.Muestra'!$C$8:$C$17)-MIN(ROW('03.Muestra'!$D$8:$D$17))+1,""),ROW()-633)),"")</f>
        <v>Contacto</v>
      </c>
      <c r="C635" s="130" t="str">
        <f t="array" ref="C635">IFERROR(INDEX('03.Muestra'!$F$8:$F$17,SMALL(IF("Página Web"='03.Muestra'!$D$8:$D$17,ROW('03.Muestra'!$F$8:$F$17)-MIN(ROW('03.Muestra'!$D$8:$D$17))+1,""),ROW()-633)),"")</f>
        <v>https://pigmentoayd.com/contacto</v>
      </c>
      <c r="D635" s="103" t="s">
        <v>87</v>
      </c>
      <c r="E635" s="66" t="str">
        <f t="shared" si="76"/>
        <v/>
      </c>
      <c r="F635" s="107">
        <f ca="1">COUNTIF($D634:INDIRECT("$D" &amp;  SUM(ROW()-1,'03.Muestra'!$D$20)-1),F634)</f>
        <v>0</v>
      </c>
      <c r="G635" s="107">
        <f ca="1">COUNTIF($D634:INDIRECT("$D" &amp;  SUM(ROW()-1,'03.Muestra'!$D$20)-1),G634)</f>
        <v>0</v>
      </c>
      <c r="H635" s="107">
        <f ca="1">COUNTIF($D634:INDIRECT("$D" &amp;  SUM(ROW()-1,'03.Muestra'!$D$20)-1),H634)</f>
        <v>0</v>
      </c>
      <c r="I635" s="107">
        <f ca="1">COUNTIF($D634:INDIRECT("$D" &amp;  SUM(ROW()-1,'03.Muestra'!$D$20)-1),I634)</f>
        <v>0</v>
      </c>
      <c r="J635" s="107">
        <f ca="1">COUNTIF($D634:INDIRECT("$D" &amp;  SUM(ROW()-1,'03.Muestra'!$D$20)-1),J634)</f>
        <v>3</v>
      </c>
      <c r="K635" s="132">
        <f ca="1">IF(COUNTIF('03.Muestra'!$D$8:$D$17,"Página Web")=0,0,COUNTBLANK($D634:INDIRECT("$D" &amp;  SUM(ROW()-1,COUNTIF('03.Muestra'!$D$8:$D$17,"Página Web"))-1)))</f>
        <v>0</v>
      </c>
      <c r="L635" s="18"/>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row>
    <row r="636" spans="1:42" ht="12" customHeight="1">
      <c r="A636" s="98">
        <f t="array" ref="A636">IFERROR(INDEX('03.Muestra'!$B$8:$B$17,SMALL(IF("Página Web"='03.Muestra'!$D$8:$D$17,ROW('03.Muestra'!$B$8:$B$17)-MIN(ROW('03.Muestra'!$D$8:$D$17))+1,""),ROW()-633)),"")</f>
        <v>3</v>
      </c>
      <c r="B636" s="129" t="str">
        <f t="array" ref="B636">IFERROR(INDEX('03.Muestra'!$C$8:$C$17,SMALL(IF("Página Web"='03.Muestra'!$D$8:$D$17,ROW('03.Muestra'!$C$8:$C$17)-MIN(ROW('03.Muestra'!$D$8:$D$17))+1,""),ROW()-633)),"")</f>
        <v>Servicios</v>
      </c>
      <c r="C636" s="130" t="str">
        <f t="array" ref="C636">IFERROR(INDEX('03.Muestra'!$F$8:$F$17,SMALL(IF("Página Web"='03.Muestra'!$D$8:$D$17,ROW('03.Muestra'!$F$8:$F$17)-MIN(ROW('03.Muestra'!$D$8:$D$17))+1,""),ROW()-633)),"")</f>
        <v>https://pigmentoayd.com/servicios</v>
      </c>
      <c r="D636" s="103" t="s">
        <v>87</v>
      </c>
      <c r="E636" s="66" t="str">
        <f t="shared" si="76"/>
        <v/>
      </c>
      <c r="F636" s="18"/>
      <c r="G636" s="18"/>
      <c r="H636" s="18"/>
      <c r="I636" s="18"/>
      <c r="J636" s="18"/>
      <c r="K636" s="148"/>
      <c r="L636" s="18"/>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row>
    <row r="637" spans="1:42" ht="12" customHeight="1">
      <c r="A637" s="98" t="str">
        <f t="array" ref="A637">IFERROR(INDEX('03.Muestra'!$B$8:$B$17,SMALL(IF("Página Web"='03.Muestra'!$D$8:$D$17,ROW('03.Muestra'!$B$8:$B$17)-MIN(ROW('03.Muestra'!$D$8:$D$17))+1,""),ROW()-633)),"")</f>
        <v/>
      </c>
      <c r="B637" s="129" t="str">
        <f t="array" ref="B637">IFERROR(INDEX('03.Muestra'!$C$8:$C$17,SMALL(IF("Página Web"='03.Muestra'!$D$8:$D$17,ROW('03.Muestra'!$C$8:$C$17)-MIN(ROW('03.Muestra'!$D$8:$D$17))+1,""),ROW()-633)),"")</f>
        <v/>
      </c>
      <c r="C637" s="129" t="str">
        <f t="array" ref="C637">IFERROR(INDEX('03.Muestra'!$F$8:$F$17,SMALL(IF("Página Web"='03.Muestra'!$D$8:$D$17,ROW('03.Muestra'!$F$8:$F$17)-MIN(ROW('03.Muestra'!$D$8:$D$17))+1,""),ROW()-633)),"")</f>
        <v/>
      </c>
      <c r="D637" s="103" t="str">
        <f t="shared" ref="D637:D643" si="77">IF(C637="","",$D$18)</f>
        <v/>
      </c>
      <c r="E637" s="66" t="str">
        <f t="shared" si="76"/>
        <v/>
      </c>
      <c r="F637" s="18"/>
      <c r="G637" s="18"/>
      <c r="H637" s="18"/>
      <c r="I637" s="18"/>
      <c r="J637" s="22"/>
      <c r="K637" s="154"/>
      <c r="L637" s="18"/>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row>
    <row r="638" spans="1:42" ht="12" customHeight="1">
      <c r="A638" s="98" t="str">
        <f t="array" ref="A638">IFERROR(INDEX('03.Muestra'!$B$8:$B$17,SMALL(IF("Página Web"='03.Muestra'!$D$8:$D$17,ROW('03.Muestra'!$B$8:$B$17)-MIN(ROW('03.Muestra'!$D$8:$D$17))+1,""),ROW()-633)),"")</f>
        <v/>
      </c>
      <c r="B638" s="129" t="str">
        <f t="array" ref="B638">IFERROR(INDEX('03.Muestra'!$C$8:$C$17,SMALL(IF("Página Web"='03.Muestra'!$D$8:$D$17,ROW('03.Muestra'!$C$8:$C$17)-MIN(ROW('03.Muestra'!$D$8:$D$17))+1,""),ROW()-633)),"")</f>
        <v/>
      </c>
      <c r="C638" s="129" t="str">
        <f t="array" ref="C638">IFERROR(INDEX('03.Muestra'!$F$8:$F$17,SMALL(IF("Página Web"='03.Muestra'!$D$8:$D$17,ROW('03.Muestra'!$F$8:$F$17)-MIN(ROW('03.Muestra'!$D$8:$D$17))+1,""),ROW()-633)),"")</f>
        <v/>
      </c>
      <c r="D638" s="103" t="str">
        <f t="shared" si="77"/>
        <v/>
      </c>
      <c r="E638" s="66" t="str">
        <f t="shared" si="76"/>
        <v/>
      </c>
      <c r="F638" s="65"/>
      <c r="G638" s="18"/>
      <c r="H638" s="18"/>
      <c r="I638" s="18"/>
      <c r="J638" s="22"/>
      <c r="K638" s="154"/>
      <c r="L638" s="18"/>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row>
    <row r="639" spans="1:42" ht="12" customHeight="1">
      <c r="A639" s="98" t="str">
        <f t="array" ref="A639">IFERROR(INDEX('03.Muestra'!$B$8:$B$17,SMALL(IF("Página Web"='03.Muestra'!$D$8:$D$17,ROW('03.Muestra'!$B$8:$B$17)-MIN(ROW('03.Muestra'!$D$8:$D$17))+1,""),ROW()-633)),"")</f>
        <v/>
      </c>
      <c r="B639" s="129" t="str">
        <f t="array" ref="B639">IFERROR(INDEX('03.Muestra'!$C$8:$C$17,SMALL(IF("Página Web"='03.Muestra'!$D$8:$D$17,ROW('03.Muestra'!$C$8:$C$17)-MIN(ROW('03.Muestra'!$D$8:$D$17))+1,""),ROW()-633)),"")</f>
        <v/>
      </c>
      <c r="C639" s="129" t="str">
        <f t="array" ref="C639">IFERROR(INDEX('03.Muestra'!$F$8:$F$17,SMALL(IF("Página Web"='03.Muestra'!$D$8:$D$17,ROW('03.Muestra'!$F$8:$F$17)-MIN(ROW('03.Muestra'!$D$8:$D$17))+1,""),ROW()-633)),"")</f>
        <v/>
      </c>
      <c r="D639" s="103" t="str">
        <f t="shared" si="77"/>
        <v/>
      </c>
      <c r="E639" s="66" t="str">
        <f t="shared" si="76"/>
        <v/>
      </c>
      <c r="F639" s="18"/>
      <c r="G639" s="18"/>
      <c r="H639" s="18"/>
      <c r="I639" s="18"/>
      <c r="J639" s="22"/>
      <c r="K639" s="154"/>
      <c r="L639" s="18"/>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row>
    <row r="640" spans="1:42" ht="12" customHeight="1">
      <c r="A640" s="98" t="str">
        <f t="array" ref="A640">IFERROR(INDEX('03.Muestra'!$B$8:$B$17,SMALL(IF("Página Web"='03.Muestra'!$D$8:$D$17,ROW('03.Muestra'!$B$8:$B$17)-MIN(ROW('03.Muestra'!$D$8:$D$17))+1,""),ROW()-633)),"")</f>
        <v/>
      </c>
      <c r="B640" s="129" t="str">
        <f t="array" ref="B640">IFERROR(INDEX('03.Muestra'!$C$8:$C$17,SMALL(IF("Página Web"='03.Muestra'!$D$8:$D$17,ROW('03.Muestra'!$C$8:$C$17)-MIN(ROW('03.Muestra'!$D$8:$D$17))+1,""),ROW()-633)),"")</f>
        <v/>
      </c>
      <c r="C640" s="129" t="str">
        <f t="array" ref="C640">IFERROR(INDEX('03.Muestra'!$F$8:$F$17,SMALL(IF("Página Web"='03.Muestra'!$D$8:$D$17,ROW('03.Muestra'!$F$8:$F$17)-MIN(ROW('03.Muestra'!$D$8:$D$17))+1,""),ROW()-633)),"")</f>
        <v/>
      </c>
      <c r="D640" s="103" t="str">
        <f t="shared" si="77"/>
        <v/>
      </c>
      <c r="E640" s="66" t="str">
        <f t="shared" si="76"/>
        <v/>
      </c>
      <c r="F640" s="18"/>
      <c r="G640" s="18"/>
      <c r="H640" s="18"/>
      <c r="I640" s="18"/>
      <c r="J640" s="22"/>
      <c r="K640" s="154"/>
      <c r="L640" s="18"/>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row>
    <row r="641" spans="1:42" ht="12" customHeight="1">
      <c r="A641" s="98" t="str">
        <f t="array" ref="A641">IFERROR(INDEX('03.Muestra'!$B$8:$B$17,SMALL(IF("Página Web"='03.Muestra'!$D$8:$D$17,ROW('03.Muestra'!$B$8:$B$17)-MIN(ROW('03.Muestra'!$D$8:$D$17))+1,""),ROW()-633)),"")</f>
        <v/>
      </c>
      <c r="B641" s="129" t="str">
        <f t="array" ref="B641">IFERROR(INDEX('03.Muestra'!$C$8:$C$17,SMALL(IF("Página Web"='03.Muestra'!$D$8:$D$17,ROW('03.Muestra'!$C$8:$C$17)-MIN(ROW('03.Muestra'!$D$8:$D$17))+1,""),ROW()-633)),"")</f>
        <v/>
      </c>
      <c r="C641" s="129" t="str">
        <f t="array" ref="C641">IFERROR(INDEX('03.Muestra'!$F$8:$F$17,SMALL(IF("Página Web"='03.Muestra'!$D$8:$D$17,ROW('03.Muestra'!$F$8:$F$17)-MIN(ROW('03.Muestra'!$D$8:$D$17))+1,""),ROW()-633)),"")</f>
        <v/>
      </c>
      <c r="D641" s="103" t="str">
        <f t="shared" si="77"/>
        <v/>
      </c>
      <c r="E641" s="66" t="str">
        <f t="shared" si="76"/>
        <v/>
      </c>
      <c r="F641" s="18"/>
      <c r="G641" s="18"/>
      <c r="H641" s="18"/>
      <c r="I641" s="18"/>
      <c r="J641" s="18"/>
      <c r="K641" s="148"/>
      <c r="L641" s="18"/>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row>
    <row r="642" spans="1:42" ht="12" customHeight="1">
      <c r="A642" s="98" t="str">
        <f t="array" ref="A642">IFERROR(INDEX('03.Muestra'!$B$8:$B$17,SMALL(IF("Página Web"='03.Muestra'!$D$8:$D$17,ROW('03.Muestra'!$B$8:$B$17)-MIN(ROW('03.Muestra'!$D$8:$D$17))+1,""),ROW()-633)),"")</f>
        <v/>
      </c>
      <c r="B642" s="129" t="str">
        <f t="array" ref="B642">IFERROR(INDEX('03.Muestra'!$C$8:$C$17,SMALL(IF("Página Web"='03.Muestra'!$D$8:$D$17,ROW('03.Muestra'!$C$8:$C$17)-MIN(ROW('03.Muestra'!$D$8:$D$17))+1,""),ROW()-633)),"")</f>
        <v/>
      </c>
      <c r="C642" s="129" t="str">
        <f t="array" ref="C642">IFERROR(INDEX('03.Muestra'!$F$8:$F$17,SMALL(IF("Página Web"='03.Muestra'!$D$8:$D$17,ROW('03.Muestra'!$F$8:$F$17)-MIN(ROW('03.Muestra'!$D$8:$D$17))+1,""),ROW()-633)),"")</f>
        <v/>
      </c>
      <c r="D642" s="103" t="str">
        <f t="shared" si="77"/>
        <v/>
      </c>
      <c r="E642" s="66" t="str">
        <f t="shared" si="76"/>
        <v/>
      </c>
      <c r="F642" s="18"/>
      <c r="G642" s="18"/>
      <c r="H642" s="18"/>
      <c r="I642" s="18"/>
      <c r="J642" s="18"/>
      <c r="K642" s="148"/>
      <c r="L642" s="18"/>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row>
    <row r="643" spans="1:42" ht="12" customHeight="1">
      <c r="A643" s="98" t="str">
        <f t="array" ref="A643">IFERROR(INDEX('03.Muestra'!$B$8:$B$17,SMALL(IF("Página Web"='03.Muestra'!$D$8:$D$17,ROW('03.Muestra'!$B$8:$B$17)-MIN(ROW('03.Muestra'!$D$8:$D$17))+1,""),ROW()-633)),"")</f>
        <v/>
      </c>
      <c r="B643" s="129" t="str">
        <f t="array" ref="B643">IFERROR(INDEX('03.Muestra'!$C$8:$C$17,SMALL(IF("Página Web"='03.Muestra'!$D$8:$D$17,ROW('03.Muestra'!$C$8:$C$17)-MIN(ROW('03.Muestra'!$D$8:$D$17))+1,""),ROW()-633)),"")</f>
        <v/>
      </c>
      <c r="C643" s="129" t="str">
        <f t="array" ref="C643">IFERROR(INDEX('03.Muestra'!$F$8:$F$17,SMALL(IF("Página Web"='03.Muestra'!$D$8:$D$17,ROW('03.Muestra'!$F$8:$F$17)-MIN(ROW('03.Muestra'!$D$8:$D$17))+1,""),ROW()-633)),"")</f>
        <v/>
      </c>
      <c r="D643" s="103" t="str">
        <f t="shared" si="77"/>
        <v/>
      </c>
      <c r="E643" s="66" t="str">
        <f t="shared" si="76"/>
        <v/>
      </c>
      <c r="F643" s="18"/>
      <c r="G643" s="18"/>
      <c r="H643" s="18"/>
      <c r="I643" s="18"/>
      <c r="J643" s="18"/>
      <c r="K643" s="148"/>
      <c r="L643" s="18"/>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row>
    <row r="644" spans="1:42" ht="12" customHeight="1">
      <c r="A644" s="63"/>
      <c r="B644" s="133"/>
      <c r="C644" s="133"/>
      <c r="D644" s="134"/>
      <c r="E644" s="66"/>
      <c r="F644" s="18"/>
      <c r="G644" s="18"/>
      <c r="H644" s="18"/>
      <c r="I644" s="18"/>
      <c r="J644" s="18"/>
      <c r="K644" s="148"/>
      <c r="L644" s="18"/>
      <c r="M644" s="18"/>
      <c r="N644" s="18"/>
      <c r="O644" s="18"/>
      <c r="P644" s="18"/>
      <c r="Q644" s="18"/>
      <c r="R644" s="18"/>
      <c r="S644" s="18"/>
      <c r="T644" s="18"/>
      <c r="U644" s="18"/>
      <c r="V644" s="18"/>
      <c r="W644" s="18"/>
      <c r="X644" s="18"/>
      <c r="Y644" s="18"/>
      <c r="Z644" s="22"/>
      <c r="AA644" s="22"/>
      <c r="AB644" s="22"/>
      <c r="AC644" s="22"/>
      <c r="AD644" s="22"/>
      <c r="AE644" s="22"/>
      <c r="AF644" s="22"/>
      <c r="AG644" s="22"/>
      <c r="AH644" s="22"/>
      <c r="AI644" s="22"/>
      <c r="AJ644" s="22"/>
      <c r="AK644" s="22"/>
      <c r="AL644" s="22"/>
      <c r="AM644" s="22"/>
      <c r="AN644" s="22"/>
      <c r="AO644" s="22"/>
      <c r="AP644" s="22"/>
    </row>
    <row r="645" spans="1:42" ht="12" customHeight="1">
      <c r="A645" s="22"/>
      <c r="B645" s="18"/>
      <c r="C645" s="18"/>
      <c r="D645" s="127"/>
      <c r="E645" s="66"/>
      <c r="F645" s="18"/>
      <c r="G645" s="18"/>
      <c r="H645" s="18"/>
      <c r="I645" s="18"/>
      <c r="J645" s="18"/>
      <c r="K645" s="148"/>
      <c r="L645" s="18"/>
      <c r="M645" s="18"/>
      <c r="N645" s="18"/>
      <c r="O645" s="18"/>
      <c r="P645" s="18"/>
      <c r="Q645" s="18"/>
      <c r="R645" s="18"/>
      <c r="S645" s="18"/>
      <c r="T645" s="18"/>
      <c r="U645" s="18"/>
      <c r="V645" s="18"/>
      <c r="W645" s="18"/>
      <c r="X645" s="18"/>
      <c r="Y645" s="18"/>
      <c r="Z645" s="22"/>
      <c r="AA645" s="22"/>
      <c r="AB645" s="22"/>
      <c r="AC645" s="22"/>
      <c r="AD645" s="22"/>
      <c r="AE645" s="22"/>
      <c r="AF645" s="22"/>
      <c r="AG645" s="22"/>
      <c r="AH645" s="22"/>
      <c r="AI645" s="22"/>
      <c r="AJ645" s="22"/>
      <c r="AK645" s="22"/>
      <c r="AL645" s="22"/>
      <c r="AM645" s="22"/>
      <c r="AN645" s="22"/>
      <c r="AO645" s="22"/>
      <c r="AP645" s="22"/>
    </row>
    <row r="646" spans="1:42" ht="12.75" customHeight="1">
      <c r="A646" s="111"/>
      <c r="B646" s="112"/>
      <c r="C646" s="111"/>
      <c r="D646" s="135"/>
      <c r="E646" s="113"/>
      <c r="F646" s="18"/>
      <c r="G646" s="18"/>
      <c r="H646" s="18"/>
      <c r="I646" s="18"/>
      <c r="J646" s="18"/>
      <c r="K646" s="148"/>
      <c r="L646" s="18"/>
      <c r="M646" s="18"/>
      <c r="N646" s="18"/>
      <c r="O646" s="18"/>
      <c r="P646" s="18"/>
      <c r="Q646" s="18"/>
      <c r="R646" s="18"/>
      <c r="S646" s="18"/>
      <c r="T646" s="18"/>
      <c r="U646" s="18"/>
      <c r="V646" s="18"/>
      <c r="W646" s="18"/>
      <c r="X646" s="18"/>
      <c r="Y646" s="18"/>
      <c r="Z646" s="22"/>
      <c r="AA646" s="22"/>
      <c r="AB646" s="22"/>
      <c r="AC646" s="22"/>
      <c r="AD646" s="22"/>
      <c r="AE646" s="22"/>
      <c r="AF646" s="22"/>
      <c r="AG646" s="22"/>
      <c r="AH646" s="22"/>
      <c r="AI646" s="22"/>
      <c r="AJ646" s="22"/>
      <c r="AK646" s="22"/>
      <c r="AL646" s="22"/>
      <c r="AM646" s="22"/>
      <c r="AN646" s="22"/>
      <c r="AO646" s="22"/>
      <c r="AP646" s="22"/>
    </row>
    <row r="647" spans="1:42" ht="12" customHeight="1">
      <c r="A647" s="109"/>
      <c r="B647" s="109"/>
      <c r="C647" s="109"/>
      <c r="D647" s="136"/>
      <c r="E647" s="109"/>
      <c r="F647" s="92"/>
      <c r="G647" s="18"/>
      <c r="H647" s="18"/>
      <c r="I647" s="18"/>
      <c r="J647" s="18"/>
      <c r="K647" s="148"/>
      <c r="L647" s="18"/>
      <c r="M647" s="18"/>
      <c r="N647" s="18"/>
      <c r="O647" s="18"/>
      <c r="P647" s="18"/>
      <c r="Q647" s="18"/>
      <c r="R647" s="18"/>
      <c r="S647" s="18"/>
      <c r="T647" s="18"/>
      <c r="U647" s="18"/>
      <c r="V647" s="18"/>
      <c r="W647" s="18"/>
      <c r="X647" s="18"/>
      <c r="Y647" s="18"/>
      <c r="Z647" s="22"/>
      <c r="AA647" s="22"/>
      <c r="AB647" s="22"/>
      <c r="AC647" s="22"/>
      <c r="AD647" s="22"/>
      <c r="AE647" s="22"/>
      <c r="AF647" s="22"/>
      <c r="AG647" s="22"/>
      <c r="AH647" s="22"/>
      <c r="AI647" s="22"/>
      <c r="AJ647" s="22"/>
      <c r="AK647" s="22"/>
      <c r="AL647" s="22"/>
      <c r="AM647" s="22"/>
      <c r="AN647" s="22"/>
      <c r="AO647" s="22"/>
      <c r="AP647" s="22"/>
    </row>
    <row r="648" spans="1:42" ht="12" customHeight="1">
      <c r="A648" s="22"/>
      <c r="B648" s="18"/>
      <c r="C648" s="18"/>
      <c r="D648" s="127"/>
      <c r="E648" s="18"/>
      <c r="F648" s="18"/>
      <c r="G648" s="18"/>
      <c r="H648" s="18"/>
      <c r="I648" s="18"/>
      <c r="J648" s="18"/>
      <c r="K648" s="148"/>
      <c r="L648" s="18"/>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row>
    <row r="649" spans="1:42" ht="12" customHeight="1">
      <c r="A649" s="22"/>
      <c r="B649" s="18"/>
      <c r="C649" s="18"/>
      <c r="D649" s="127"/>
      <c r="E649" s="100"/>
      <c r="F649" s="18"/>
      <c r="G649" s="18"/>
      <c r="H649" s="18"/>
      <c r="I649" s="18"/>
      <c r="J649" s="18"/>
      <c r="K649" s="148"/>
      <c r="L649" s="18"/>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row>
    <row r="650" spans="1:42" ht="29.25" customHeight="1">
      <c r="A650" s="94" t="s">
        <v>100</v>
      </c>
      <c r="B650" s="95" t="s">
        <v>86</v>
      </c>
      <c r="C650" s="96" t="s">
        <v>181</v>
      </c>
      <c r="D650" s="128" t="s">
        <v>106</v>
      </c>
      <c r="E650" s="114"/>
      <c r="F650" s="22"/>
      <c r="G650" s="22"/>
      <c r="H650" s="22"/>
      <c r="I650" s="22"/>
      <c r="J650" s="22"/>
      <c r="K650" s="148"/>
      <c r="L650" s="18"/>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row>
    <row r="651" spans="1:42" ht="12" customHeight="1">
      <c r="A651" s="98">
        <f t="array" ref="A651">IFERROR(INDEX('03.Muestra'!$B$8:$B$17,SMALL(IF("Página Web"='03.Muestra'!$D$8:$D$17,ROW('03.Muestra'!$B$8:$B$17)-MIN(ROW('03.Muestra'!$D$8:$D$17))+1,""),ROW()-650)),"")</f>
        <v>1</v>
      </c>
      <c r="B651" s="129" t="str">
        <f t="array" ref="B651">IFERROR(INDEX('03.Muestra'!$C$8:$C$17,SMALL(IF("Página Web"='03.Muestra'!$D$8:$D$17,ROW('03.Muestra'!$C$8:$C$17)-MIN(ROW('03.Muestra'!$D$8:$D$17))+1,""),ROW()-650)),"")</f>
        <v>Home</v>
      </c>
      <c r="C651" s="130" t="str">
        <f t="array" ref="C651">IFERROR(INDEX('03.Muestra'!$F$8:$F$17,SMALL(IF("Página Web"='03.Muestra'!$D$8:$D$17,ROW('03.Muestra'!$F$8:$F$17)-MIN(ROW('03.Muestra'!$D$8:$D$17))+1,""),ROW()-650)),"")</f>
        <v>https://pigmentoayd.com/</v>
      </c>
      <c r="D651" s="103" t="s">
        <v>87</v>
      </c>
      <c r="E651" s="66" t="str">
        <f t="shared" ref="E651:E660" si="78">IF(D651&lt;&gt;"",IF(AND(B651&lt;&gt;"",C651&lt;&gt;""),"","ERR"),"")</f>
        <v/>
      </c>
      <c r="F651" s="104" t="s">
        <v>89</v>
      </c>
      <c r="G651" s="89" t="s">
        <v>98</v>
      </c>
      <c r="H651" s="84" t="s">
        <v>93</v>
      </c>
      <c r="I651" s="105" t="s">
        <v>91</v>
      </c>
      <c r="J651" s="106" t="s">
        <v>87</v>
      </c>
      <c r="K651" s="131" t="s">
        <v>97</v>
      </c>
      <c r="L651" s="18"/>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row>
    <row r="652" spans="1:42" ht="12" customHeight="1">
      <c r="A652" s="98">
        <f t="array" ref="A652">IFERROR(INDEX('03.Muestra'!$B$8:$B$17,SMALL(IF("Página Web"='03.Muestra'!$D$8:$D$17,ROW('03.Muestra'!$B$8:$B$17)-MIN(ROW('03.Muestra'!$D$8:$D$17))+1,""),ROW()-650)),"")</f>
        <v>2</v>
      </c>
      <c r="B652" s="129" t="str">
        <f t="array" ref="B652">IFERROR(INDEX('03.Muestra'!$C$8:$C$17,SMALL(IF("Página Web"='03.Muestra'!$D$8:$D$17,ROW('03.Muestra'!$C$8:$C$17)-MIN(ROW('03.Muestra'!$D$8:$D$17))+1,""),ROW()-650)),"")</f>
        <v>Contacto</v>
      </c>
      <c r="C652" s="130" t="str">
        <f t="array" ref="C652">IFERROR(INDEX('03.Muestra'!$F$8:$F$17,SMALL(IF("Página Web"='03.Muestra'!$D$8:$D$17,ROW('03.Muestra'!$F$8:$F$17)-MIN(ROW('03.Muestra'!$D$8:$D$17))+1,""),ROW()-650)),"")</f>
        <v>https://pigmentoayd.com/contacto</v>
      </c>
      <c r="D652" s="103" t="s">
        <v>87</v>
      </c>
      <c r="E652" s="66" t="str">
        <f t="shared" si="78"/>
        <v/>
      </c>
      <c r="F652" s="107">
        <f ca="1">COUNTIF($D651:INDIRECT("$D" &amp;  SUM(ROW()-1,'03.Muestra'!$D$20)-1),F651)</f>
        <v>0</v>
      </c>
      <c r="G652" s="107">
        <f ca="1">COUNTIF($D651:INDIRECT("$D" &amp;  SUM(ROW()-1,'03.Muestra'!$D$20)-1),G651)</f>
        <v>0</v>
      </c>
      <c r="H652" s="107">
        <f ca="1">COUNTIF($D651:INDIRECT("$D" &amp;  SUM(ROW()-1,'03.Muestra'!$D$20)-1),H651)</f>
        <v>0</v>
      </c>
      <c r="I652" s="107">
        <f ca="1">COUNTIF($D651:INDIRECT("$D" &amp;  SUM(ROW()-1,'03.Muestra'!$D$20)-1),I651)</f>
        <v>0</v>
      </c>
      <c r="J652" s="107">
        <f ca="1">COUNTIF($D651:INDIRECT("$D" &amp;  SUM(ROW()-1,'03.Muestra'!$D$20)-1),J651)</f>
        <v>3</v>
      </c>
      <c r="K652" s="132">
        <f ca="1">IF(COUNTIF('03.Muestra'!$D$8:$D$17,"Página Web")=0,0,COUNTBLANK($D651:INDIRECT("$D" &amp;  SUM(ROW()-1,COUNTIF('03.Muestra'!$D$8:$D$17,"Página Web"))-1)))</f>
        <v>0</v>
      </c>
      <c r="L652" s="18"/>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row>
    <row r="653" spans="1:42" ht="12" customHeight="1">
      <c r="A653" s="98">
        <f t="array" ref="A653">IFERROR(INDEX('03.Muestra'!$B$8:$B$17,SMALL(IF("Página Web"='03.Muestra'!$D$8:$D$17,ROW('03.Muestra'!$B$8:$B$17)-MIN(ROW('03.Muestra'!$D$8:$D$17))+1,""),ROW()-650)),"")</f>
        <v>3</v>
      </c>
      <c r="B653" s="129" t="str">
        <f t="array" ref="B653">IFERROR(INDEX('03.Muestra'!$C$8:$C$17,SMALL(IF("Página Web"='03.Muestra'!$D$8:$D$17,ROW('03.Muestra'!$C$8:$C$17)-MIN(ROW('03.Muestra'!$D$8:$D$17))+1,""),ROW()-650)),"")</f>
        <v>Servicios</v>
      </c>
      <c r="C653" s="130" t="str">
        <f t="array" ref="C653">IFERROR(INDEX('03.Muestra'!$F$8:$F$17,SMALL(IF("Página Web"='03.Muestra'!$D$8:$D$17,ROW('03.Muestra'!$F$8:$F$17)-MIN(ROW('03.Muestra'!$D$8:$D$17))+1,""),ROW()-650)),"")</f>
        <v>https://pigmentoayd.com/servicios</v>
      </c>
      <c r="D653" s="103" t="s">
        <v>87</v>
      </c>
      <c r="E653" s="66" t="str">
        <f t="shared" si="78"/>
        <v/>
      </c>
      <c r="F653" s="22"/>
      <c r="G653" s="18"/>
      <c r="H653" s="18"/>
      <c r="I653" s="18"/>
      <c r="J653" s="18"/>
      <c r="K653" s="148"/>
      <c r="L653" s="18"/>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row>
    <row r="654" spans="1:42" ht="12" customHeight="1">
      <c r="A654" s="98" t="str">
        <f t="array" ref="A654">IFERROR(INDEX('03.Muestra'!$B$8:$B$17,SMALL(IF("Página Web"='03.Muestra'!$D$8:$D$17,ROW('03.Muestra'!$B$8:$B$17)-MIN(ROW('03.Muestra'!$D$8:$D$17))+1,""),ROW()-650)),"")</f>
        <v/>
      </c>
      <c r="B654" s="129" t="str">
        <f t="array" ref="B654">IFERROR(INDEX('03.Muestra'!$C$8:$C$17,SMALL(IF("Página Web"='03.Muestra'!$D$8:$D$17,ROW('03.Muestra'!$C$8:$C$17)-MIN(ROW('03.Muestra'!$D$8:$D$17))+1,""),ROW()-650)),"")</f>
        <v/>
      </c>
      <c r="C654" s="129" t="str">
        <f t="array" ref="C654">IFERROR(INDEX('03.Muestra'!$F$8:$F$17,SMALL(IF("Página Web"='03.Muestra'!$D$8:$D$17,ROW('03.Muestra'!$F$8:$F$17)-MIN(ROW('03.Muestra'!$D$8:$D$17))+1,""),ROW()-650)),"")</f>
        <v/>
      </c>
      <c r="D654" s="103" t="str">
        <f t="shared" ref="D654:D660" si="79">IF(C654="","",$D$18)</f>
        <v/>
      </c>
      <c r="E654" s="66" t="str">
        <f t="shared" si="78"/>
        <v/>
      </c>
      <c r="F654" s="22"/>
      <c r="G654" s="18"/>
      <c r="H654" s="18"/>
      <c r="I654" s="18"/>
      <c r="J654" s="18"/>
      <c r="K654" s="148"/>
      <c r="L654" s="18"/>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row>
    <row r="655" spans="1:42" ht="12" customHeight="1">
      <c r="A655" s="98" t="str">
        <f t="array" ref="A655">IFERROR(INDEX('03.Muestra'!$B$8:$B$17,SMALL(IF("Página Web"='03.Muestra'!$D$8:$D$17,ROW('03.Muestra'!$B$8:$B$17)-MIN(ROW('03.Muestra'!$D$8:$D$17))+1,""),ROW()-650)),"")</f>
        <v/>
      </c>
      <c r="B655" s="129" t="str">
        <f t="array" ref="B655">IFERROR(INDEX('03.Muestra'!$C$8:$C$17,SMALL(IF("Página Web"='03.Muestra'!$D$8:$D$17,ROW('03.Muestra'!$C$8:$C$17)-MIN(ROW('03.Muestra'!$D$8:$D$17))+1,""),ROW()-650)),"")</f>
        <v/>
      </c>
      <c r="C655" s="129" t="str">
        <f t="array" ref="C655">IFERROR(INDEX('03.Muestra'!$F$8:$F$17,SMALL(IF("Página Web"='03.Muestra'!$D$8:$D$17,ROW('03.Muestra'!$F$8:$F$17)-MIN(ROW('03.Muestra'!$D$8:$D$17))+1,""),ROW()-650)),"")</f>
        <v/>
      </c>
      <c r="D655" s="103" t="str">
        <f t="shared" si="79"/>
        <v/>
      </c>
      <c r="E655" s="66" t="str">
        <f t="shared" si="78"/>
        <v/>
      </c>
      <c r="F655" s="22"/>
      <c r="G655" s="18"/>
      <c r="H655" s="18"/>
      <c r="I655" s="18"/>
      <c r="J655" s="18"/>
      <c r="K655" s="148"/>
      <c r="L655" s="18"/>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row>
    <row r="656" spans="1:42" ht="12" customHeight="1">
      <c r="A656" s="98" t="str">
        <f t="array" ref="A656">IFERROR(INDEX('03.Muestra'!$B$8:$B$17,SMALL(IF("Página Web"='03.Muestra'!$D$8:$D$17,ROW('03.Muestra'!$B$8:$B$17)-MIN(ROW('03.Muestra'!$D$8:$D$17))+1,""),ROW()-650)),"")</f>
        <v/>
      </c>
      <c r="B656" s="129" t="str">
        <f t="array" ref="B656">IFERROR(INDEX('03.Muestra'!$C$8:$C$17,SMALL(IF("Página Web"='03.Muestra'!$D$8:$D$17,ROW('03.Muestra'!$C$8:$C$17)-MIN(ROW('03.Muestra'!$D$8:$D$17))+1,""),ROW()-650)),"")</f>
        <v/>
      </c>
      <c r="C656" s="129" t="str">
        <f t="array" ref="C656">IFERROR(INDEX('03.Muestra'!$F$8:$F$17,SMALL(IF("Página Web"='03.Muestra'!$D$8:$D$17,ROW('03.Muestra'!$F$8:$F$17)-MIN(ROW('03.Muestra'!$D$8:$D$17))+1,""),ROW()-650)),"")</f>
        <v/>
      </c>
      <c r="D656" s="103" t="str">
        <f t="shared" si="79"/>
        <v/>
      </c>
      <c r="E656" s="66" t="str">
        <f t="shared" si="78"/>
        <v/>
      </c>
      <c r="F656" s="22"/>
      <c r="G656" s="18"/>
      <c r="H656" s="18"/>
      <c r="I656" s="18"/>
      <c r="J656" s="18"/>
      <c r="K656" s="148"/>
      <c r="L656" s="18"/>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row>
    <row r="657" spans="1:42" ht="12" customHeight="1">
      <c r="A657" s="98" t="str">
        <f t="array" ref="A657">IFERROR(INDEX('03.Muestra'!$B$8:$B$17,SMALL(IF("Página Web"='03.Muestra'!$D$8:$D$17,ROW('03.Muestra'!$B$8:$B$17)-MIN(ROW('03.Muestra'!$D$8:$D$17))+1,""),ROW()-650)),"")</f>
        <v/>
      </c>
      <c r="B657" s="129" t="str">
        <f t="array" ref="B657">IFERROR(INDEX('03.Muestra'!$C$8:$C$17,SMALL(IF("Página Web"='03.Muestra'!$D$8:$D$17,ROW('03.Muestra'!$C$8:$C$17)-MIN(ROW('03.Muestra'!$D$8:$D$17))+1,""),ROW()-650)),"")</f>
        <v/>
      </c>
      <c r="C657" s="129" t="str">
        <f t="array" ref="C657">IFERROR(INDEX('03.Muestra'!$F$8:$F$17,SMALL(IF("Página Web"='03.Muestra'!$D$8:$D$17,ROW('03.Muestra'!$F$8:$F$17)-MIN(ROW('03.Muestra'!$D$8:$D$17))+1,""),ROW()-650)),"")</f>
        <v/>
      </c>
      <c r="D657" s="103" t="str">
        <f t="shared" si="79"/>
        <v/>
      </c>
      <c r="E657" s="66" t="str">
        <f t="shared" si="78"/>
        <v/>
      </c>
      <c r="F657" s="18"/>
      <c r="G657" s="18"/>
      <c r="H657" s="18"/>
      <c r="I657" s="18"/>
      <c r="J657" s="18"/>
      <c r="K657" s="148"/>
      <c r="L657" s="18"/>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row>
    <row r="658" spans="1:42" ht="12" customHeight="1">
      <c r="A658" s="98" t="str">
        <f t="array" ref="A658">IFERROR(INDEX('03.Muestra'!$B$8:$B$17,SMALL(IF("Página Web"='03.Muestra'!$D$8:$D$17,ROW('03.Muestra'!$B$8:$B$17)-MIN(ROW('03.Muestra'!$D$8:$D$17))+1,""),ROW()-650)),"")</f>
        <v/>
      </c>
      <c r="B658" s="129" t="str">
        <f t="array" ref="B658">IFERROR(INDEX('03.Muestra'!$C$8:$C$17,SMALL(IF("Página Web"='03.Muestra'!$D$8:$D$17,ROW('03.Muestra'!$C$8:$C$17)-MIN(ROW('03.Muestra'!$D$8:$D$17))+1,""),ROW()-650)),"")</f>
        <v/>
      </c>
      <c r="C658" s="129" t="str">
        <f t="array" ref="C658">IFERROR(INDEX('03.Muestra'!$F$8:$F$17,SMALL(IF("Página Web"='03.Muestra'!$D$8:$D$17,ROW('03.Muestra'!$F$8:$F$17)-MIN(ROW('03.Muestra'!$D$8:$D$17))+1,""),ROW()-650)),"")</f>
        <v/>
      </c>
      <c r="D658" s="103" t="str">
        <f t="shared" si="79"/>
        <v/>
      </c>
      <c r="E658" s="66" t="str">
        <f t="shared" si="78"/>
        <v/>
      </c>
      <c r="F658" s="18"/>
      <c r="G658" s="18"/>
      <c r="H658" s="18"/>
      <c r="I658" s="18"/>
      <c r="J658" s="18"/>
      <c r="K658" s="148"/>
      <c r="L658" s="18"/>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row>
    <row r="659" spans="1:42" ht="12" customHeight="1">
      <c r="A659" s="98" t="str">
        <f t="array" ref="A659">IFERROR(INDEX('03.Muestra'!$B$8:$B$17,SMALL(IF("Página Web"='03.Muestra'!$D$8:$D$17,ROW('03.Muestra'!$B$8:$B$17)-MIN(ROW('03.Muestra'!$D$8:$D$17))+1,""),ROW()-650)),"")</f>
        <v/>
      </c>
      <c r="B659" s="129" t="str">
        <f t="array" ref="B659">IFERROR(INDEX('03.Muestra'!$C$8:$C$17,SMALL(IF("Página Web"='03.Muestra'!$D$8:$D$17,ROW('03.Muestra'!$C$8:$C$17)-MIN(ROW('03.Muestra'!$D$8:$D$17))+1,""),ROW()-650)),"")</f>
        <v/>
      </c>
      <c r="C659" s="129" t="str">
        <f t="array" ref="C659">IFERROR(INDEX('03.Muestra'!$F$8:$F$17,SMALL(IF("Página Web"='03.Muestra'!$D$8:$D$17,ROW('03.Muestra'!$F$8:$F$17)-MIN(ROW('03.Muestra'!$D$8:$D$17))+1,""),ROW()-650)),"")</f>
        <v/>
      </c>
      <c r="D659" s="103" t="str">
        <f t="shared" si="79"/>
        <v/>
      </c>
      <c r="E659" s="66" t="str">
        <f t="shared" si="78"/>
        <v/>
      </c>
      <c r="F659" s="18"/>
      <c r="G659" s="18"/>
      <c r="H659" s="18"/>
      <c r="I659" s="18"/>
      <c r="J659" s="18"/>
      <c r="K659" s="148"/>
      <c r="L659" s="18"/>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row>
    <row r="660" spans="1:42" ht="12" customHeight="1">
      <c r="A660" s="98" t="str">
        <f t="array" ref="A660">IFERROR(INDEX('03.Muestra'!$B$8:$B$17,SMALL(IF("Página Web"='03.Muestra'!$D$8:$D$17,ROW('03.Muestra'!$B$8:$B$17)-MIN(ROW('03.Muestra'!$D$8:$D$17))+1,""),ROW()-650)),"")</f>
        <v/>
      </c>
      <c r="B660" s="129" t="str">
        <f t="array" ref="B660">IFERROR(INDEX('03.Muestra'!$C$8:$C$17,SMALL(IF("Página Web"='03.Muestra'!$D$8:$D$17,ROW('03.Muestra'!$C$8:$C$17)-MIN(ROW('03.Muestra'!$D$8:$D$17))+1,""),ROW()-650)),"")</f>
        <v/>
      </c>
      <c r="C660" s="129" t="str">
        <f t="array" ref="C660">IFERROR(INDEX('03.Muestra'!$F$8:$F$17,SMALL(IF("Página Web"='03.Muestra'!$D$8:$D$17,ROW('03.Muestra'!$F$8:$F$17)-MIN(ROW('03.Muestra'!$D$8:$D$17))+1,""),ROW()-650)),"")</f>
        <v/>
      </c>
      <c r="D660" s="103" t="str">
        <f t="shared" si="79"/>
        <v/>
      </c>
      <c r="E660" s="66" t="str">
        <f t="shared" si="78"/>
        <v/>
      </c>
      <c r="F660" s="18"/>
      <c r="G660" s="18"/>
      <c r="H660" s="18"/>
      <c r="I660" s="18"/>
      <c r="J660" s="18"/>
      <c r="K660" s="148"/>
      <c r="L660" s="18"/>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row>
    <row r="661" spans="1:42" ht="12" customHeight="1">
      <c r="A661" s="63"/>
      <c r="B661" s="133"/>
      <c r="C661" s="133"/>
      <c r="D661" s="134"/>
      <c r="E661" s="66"/>
      <c r="F661" s="18"/>
      <c r="G661" s="18"/>
      <c r="H661" s="18"/>
      <c r="I661" s="18"/>
      <c r="J661" s="18"/>
      <c r="K661" s="148"/>
      <c r="L661" s="18"/>
      <c r="M661" s="18"/>
      <c r="N661" s="18"/>
      <c r="O661" s="18"/>
      <c r="P661" s="18"/>
      <c r="Q661" s="18"/>
      <c r="R661" s="18"/>
      <c r="S661" s="18"/>
      <c r="T661" s="18"/>
      <c r="U661" s="18"/>
      <c r="V661" s="18"/>
      <c r="W661" s="18"/>
      <c r="X661" s="18"/>
      <c r="Y661" s="18"/>
      <c r="Z661" s="22"/>
      <c r="AA661" s="22"/>
      <c r="AB661" s="22"/>
      <c r="AC661" s="22"/>
      <c r="AD661" s="22"/>
      <c r="AE661" s="22"/>
      <c r="AF661" s="22"/>
      <c r="AG661" s="22"/>
      <c r="AH661" s="22"/>
      <c r="AI661" s="22"/>
      <c r="AJ661" s="22"/>
      <c r="AK661" s="22"/>
      <c r="AL661" s="22"/>
      <c r="AM661" s="22"/>
      <c r="AN661" s="22"/>
      <c r="AO661" s="22"/>
      <c r="AP661" s="22"/>
    </row>
    <row r="662" spans="1:42" ht="12" customHeight="1">
      <c r="A662" s="22"/>
      <c r="B662" s="18"/>
      <c r="C662" s="18"/>
      <c r="D662" s="127"/>
      <c r="E662" s="66"/>
      <c r="F662" s="18"/>
      <c r="G662" s="18"/>
      <c r="H662" s="18"/>
      <c r="I662" s="18"/>
      <c r="J662" s="18"/>
      <c r="K662" s="148"/>
      <c r="L662" s="18"/>
      <c r="M662" s="18"/>
      <c r="N662" s="18"/>
      <c r="O662" s="18"/>
      <c r="P662" s="18"/>
      <c r="Q662" s="18"/>
      <c r="R662" s="18"/>
      <c r="S662" s="18"/>
      <c r="T662" s="18"/>
      <c r="U662" s="18"/>
      <c r="V662" s="18"/>
      <c r="W662" s="18"/>
      <c r="X662" s="18"/>
      <c r="Y662" s="18"/>
      <c r="Z662" s="22"/>
      <c r="AA662" s="22"/>
      <c r="AB662" s="22"/>
      <c r="AC662" s="22"/>
      <c r="AD662" s="22"/>
      <c r="AE662" s="22"/>
      <c r="AF662" s="22"/>
      <c r="AG662" s="22"/>
      <c r="AH662" s="22"/>
      <c r="AI662" s="22"/>
      <c r="AJ662" s="22"/>
      <c r="AK662" s="22"/>
      <c r="AL662" s="22"/>
      <c r="AM662" s="22"/>
      <c r="AN662" s="22"/>
      <c r="AO662" s="22"/>
      <c r="AP662" s="22"/>
    </row>
    <row r="663" spans="1:42" ht="12.75" customHeight="1">
      <c r="A663" s="111"/>
      <c r="B663" s="112"/>
      <c r="C663" s="111"/>
      <c r="D663" s="135"/>
      <c r="E663" s="113"/>
      <c r="F663" s="18"/>
      <c r="G663" s="18"/>
      <c r="H663" s="18"/>
      <c r="I663" s="18"/>
      <c r="J663" s="18"/>
      <c r="K663" s="148"/>
      <c r="L663" s="18"/>
      <c r="M663" s="18"/>
      <c r="N663" s="18"/>
      <c r="O663" s="18"/>
      <c r="P663" s="18"/>
      <c r="Q663" s="18"/>
      <c r="R663" s="18"/>
      <c r="S663" s="18"/>
      <c r="T663" s="18"/>
      <c r="U663" s="18"/>
      <c r="V663" s="18"/>
      <c r="W663" s="18"/>
      <c r="X663" s="18"/>
      <c r="Y663" s="18"/>
      <c r="Z663" s="22"/>
      <c r="AA663" s="22"/>
      <c r="AB663" s="22"/>
      <c r="AC663" s="22"/>
      <c r="AD663" s="22"/>
      <c r="AE663" s="22"/>
      <c r="AF663" s="22"/>
      <c r="AG663" s="22"/>
      <c r="AH663" s="22"/>
      <c r="AI663" s="22"/>
      <c r="AJ663" s="22"/>
      <c r="AK663" s="22"/>
      <c r="AL663" s="22"/>
      <c r="AM663" s="22"/>
      <c r="AN663" s="22"/>
      <c r="AO663" s="22"/>
      <c r="AP663" s="22"/>
    </row>
    <row r="664" spans="1:42" ht="12" customHeight="1">
      <c r="A664" s="109"/>
      <c r="B664" s="109"/>
      <c r="C664" s="109"/>
      <c r="D664" s="136"/>
      <c r="E664" s="109"/>
      <c r="F664" s="92"/>
      <c r="G664" s="18"/>
      <c r="H664" s="18"/>
      <c r="I664" s="18"/>
      <c r="J664" s="18"/>
      <c r="K664" s="148"/>
      <c r="L664" s="18"/>
      <c r="M664" s="18"/>
      <c r="N664" s="18"/>
      <c r="O664" s="18"/>
      <c r="P664" s="18"/>
      <c r="Q664" s="18"/>
      <c r="R664" s="18"/>
      <c r="S664" s="18"/>
      <c r="T664" s="18"/>
      <c r="U664" s="18"/>
      <c r="V664" s="18"/>
      <c r="W664" s="18"/>
      <c r="X664" s="18"/>
      <c r="Y664" s="18"/>
      <c r="Z664" s="22"/>
      <c r="AA664" s="22"/>
      <c r="AB664" s="22"/>
      <c r="AC664" s="22"/>
      <c r="AD664" s="22"/>
      <c r="AE664" s="22"/>
      <c r="AF664" s="22"/>
      <c r="AG664" s="22"/>
      <c r="AH664" s="22"/>
      <c r="AI664" s="22"/>
      <c r="AJ664" s="22"/>
      <c r="AK664" s="22"/>
      <c r="AL664" s="22"/>
      <c r="AM664" s="22"/>
      <c r="AN664" s="22"/>
      <c r="AO664" s="22"/>
      <c r="AP664" s="22"/>
    </row>
    <row r="665" spans="1:42" ht="12" customHeight="1">
      <c r="A665" s="22"/>
      <c r="B665" s="18"/>
      <c r="C665" s="18"/>
      <c r="D665" s="127"/>
      <c r="E665" s="18"/>
      <c r="F665" s="18"/>
      <c r="G665" s="18"/>
      <c r="H665" s="18"/>
      <c r="I665" s="18"/>
      <c r="J665" s="18"/>
      <c r="K665" s="148"/>
      <c r="L665" s="18"/>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row>
    <row r="666" spans="1:42" ht="12" customHeight="1">
      <c r="A666" s="22"/>
      <c r="B666" s="18"/>
      <c r="C666" s="18"/>
      <c r="D666" s="127"/>
      <c r="E666" s="100"/>
      <c r="F666" s="18"/>
      <c r="G666" s="18"/>
      <c r="H666" s="18"/>
      <c r="I666" s="18"/>
      <c r="J666" s="18"/>
      <c r="K666" s="148"/>
      <c r="L666" s="18"/>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row>
    <row r="667" spans="1:42" ht="29.25" customHeight="1">
      <c r="A667" s="94" t="s">
        <v>100</v>
      </c>
      <c r="B667" s="95" t="s">
        <v>86</v>
      </c>
      <c r="C667" s="96" t="s">
        <v>182</v>
      </c>
      <c r="D667" s="128" t="s">
        <v>106</v>
      </c>
      <c r="E667" s="114"/>
      <c r="F667" s="22"/>
      <c r="G667" s="22"/>
      <c r="H667" s="22"/>
      <c r="I667" s="22"/>
      <c r="J667" s="22"/>
      <c r="K667" s="148"/>
      <c r="L667" s="18"/>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row>
    <row r="668" spans="1:42" ht="12" customHeight="1">
      <c r="A668" s="98">
        <f t="array" ref="A668">IFERROR(INDEX('03.Muestra'!$B$8:$B$17,SMALL(IF("Página Web"='03.Muestra'!$D$8:$D$17,ROW('03.Muestra'!$B$8:$B$17)-MIN(ROW('03.Muestra'!$D$8:$D$17))+1,""),ROW()-667)),"")</f>
        <v>1</v>
      </c>
      <c r="B668" s="129" t="str">
        <f t="array" ref="B668">IFERROR(INDEX('03.Muestra'!$C$8:$C$17,SMALL(IF("Página Web"='03.Muestra'!$D$8:$D$17,ROW('03.Muestra'!$C$8:$C$17)-MIN(ROW('03.Muestra'!$D$8:$D$17))+1,""),ROW()-667)),"")</f>
        <v>Home</v>
      </c>
      <c r="C668" s="130" t="str">
        <f t="array" ref="C668">IFERROR(INDEX('03.Muestra'!$F$8:$F$17,SMALL(IF("Página Web"='03.Muestra'!$D$8:$D$17,ROW('03.Muestra'!$F$8:$F$17)-MIN(ROW('03.Muestra'!$D$8:$D$17))+1,""),ROW()-667)),"")</f>
        <v>https://pigmentoayd.com/</v>
      </c>
      <c r="D668" s="103" t="str">
        <f t="shared" ref="D668:D677" si="80">IF(C668="","",$D$18)</f>
        <v>N/A</v>
      </c>
      <c r="E668" s="66" t="str">
        <f t="shared" ref="E668:E677" si="81">IF(D668&lt;&gt;"",IF(AND(B668&lt;&gt;"",C668&lt;&gt;""),"","ERR"),"")</f>
        <v/>
      </c>
      <c r="F668" s="104" t="s">
        <v>89</v>
      </c>
      <c r="G668" s="89" t="s">
        <v>98</v>
      </c>
      <c r="H668" s="84" t="s">
        <v>93</v>
      </c>
      <c r="I668" s="105" t="s">
        <v>91</v>
      </c>
      <c r="J668" s="106" t="s">
        <v>87</v>
      </c>
      <c r="K668" s="131" t="s">
        <v>97</v>
      </c>
      <c r="L668" s="18"/>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row>
    <row r="669" spans="1:42" ht="12" customHeight="1">
      <c r="A669" s="98">
        <f t="array" ref="A669">IFERROR(INDEX('03.Muestra'!$B$8:$B$17,SMALL(IF("Página Web"='03.Muestra'!$D$8:$D$17,ROW('03.Muestra'!$B$8:$B$17)-MIN(ROW('03.Muestra'!$D$8:$D$17))+1,""),ROW()-667)),"")</f>
        <v>2</v>
      </c>
      <c r="B669" s="129" t="str">
        <f t="array" ref="B669">IFERROR(INDEX('03.Muestra'!$C$8:$C$17,SMALL(IF("Página Web"='03.Muestra'!$D$8:$D$17,ROW('03.Muestra'!$C$8:$C$17)-MIN(ROW('03.Muestra'!$D$8:$D$17))+1,""),ROW()-667)),"")</f>
        <v>Contacto</v>
      </c>
      <c r="C669" s="130" t="str">
        <f t="array" ref="C669">IFERROR(INDEX('03.Muestra'!$F$8:$F$17,SMALL(IF("Página Web"='03.Muestra'!$D$8:$D$17,ROW('03.Muestra'!$F$8:$F$17)-MIN(ROW('03.Muestra'!$D$8:$D$17))+1,""),ROW()-667)),"")</f>
        <v>https://pigmentoayd.com/contacto</v>
      </c>
      <c r="D669" s="103" t="str">
        <f t="shared" si="80"/>
        <v>N/A</v>
      </c>
      <c r="E669" s="66" t="str">
        <f t="shared" si="81"/>
        <v/>
      </c>
      <c r="F669" s="107">
        <f ca="1">COUNTIF($D668:INDIRECT("$D" &amp;  SUM(ROW()-1,'03.Muestra'!$D$20)-1),F668)</f>
        <v>0</v>
      </c>
      <c r="G669" s="107">
        <f ca="1">COUNTIF($D668:INDIRECT("$D" &amp;  SUM(ROW()-1,'03.Muestra'!$D$20)-1),G668)</f>
        <v>0</v>
      </c>
      <c r="H669" s="107">
        <f ca="1">COUNTIF($D668:INDIRECT("$D" &amp;  SUM(ROW()-1,'03.Muestra'!$D$20)-1),H668)</f>
        <v>3</v>
      </c>
      <c r="I669" s="107">
        <f ca="1">COUNTIF($D668:INDIRECT("$D" &amp;  SUM(ROW()-1,'03.Muestra'!$D$20)-1),I668)</f>
        <v>0</v>
      </c>
      <c r="J669" s="107">
        <f ca="1">COUNTIF($D668:INDIRECT("$D" &amp;  SUM(ROW()-1,'03.Muestra'!$D$20)-1),J668)</f>
        <v>0</v>
      </c>
      <c r="K669" s="132">
        <f ca="1">IF(COUNTIF('03.Muestra'!$D$8:$D$17,"Página Web")=0,0,COUNTBLANK($D668:INDIRECT("$D" &amp;  SUM(ROW()-1,COUNTIF('03.Muestra'!$D$8:$D$17,"Página Web"))-1)))</f>
        <v>0</v>
      </c>
      <c r="L669" s="18"/>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row>
    <row r="670" spans="1:42" ht="12" customHeight="1">
      <c r="A670" s="98">
        <f t="array" ref="A670">IFERROR(INDEX('03.Muestra'!$B$8:$B$17,SMALL(IF("Página Web"='03.Muestra'!$D$8:$D$17,ROW('03.Muestra'!$B$8:$B$17)-MIN(ROW('03.Muestra'!$D$8:$D$17))+1,""),ROW()-667)),"")</f>
        <v>3</v>
      </c>
      <c r="B670" s="129" t="str">
        <f t="array" ref="B670">IFERROR(INDEX('03.Muestra'!$C$8:$C$17,SMALL(IF("Página Web"='03.Muestra'!$D$8:$D$17,ROW('03.Muestra'!$C$8:$C$17)-MIN(ROW('03.Muestra'!$D$8:$D$17))+1,""),ROW()-667)),"")</f>
        <v>Servicios</v>
      </c>
      <c r="C670" s="130" t="str">
        <f t="array" ref="C670">IFERROR(INDEX('03.Muestra'!$F$8:$F$17,SMALL(IF("Página Web"='03.Muestra'!$D$8:$D$17,ROW('03.Muestra'!$F$8:$F$17)-MIN(ROW('03.Muestra'!$D$8:$D$17))+1,""),ROW()-667)),"")</f>
        <v>https://pigmentoayd.com/servicios</v>
      </c>
      <c r="D670" s="103" t="str">
        <f t="shared" si="80"/>
        <v>N/A</v>
      </c>
      <c r="E670" s="66" t="str">
        <f t="shared" si="81"/>
        <v/>
      </c>
      <c r="F670" s="22"/>
      <c r="G670" s="18"/>
      <c r="H670" s="18"/>
      <c r="I670" s="18"/>
      <c r="J670" s="18"/>
      <c r="K670" s="148"/>
      <c r="L670" s="18"/>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row>
    <row r="671" spans="1:42" ht="12" customHeight="1">
      <c r="A671" s="98" t="str">
        <f t="array" ref="A671">IFERROR(INDEX('03.Muestra'!$B$8:$B$17,SMALL(IF("Página Web"='03.Muestra'!$D$8:$D$17,ROW('03.Muestra'!$B$8:$B$17)-MIN(ROW('03.Muestra'!$D$8:$D$17))+1,""),ROW()-667)),"")</f>
        <v/>
      </c>
      <c r="B671" s="129" t="str">
        <f t="array" ref="B671">IFERROR(INDEX('03.Muestra'!$C$8:$C$17,SMALL(IF("Página Web"='03.Muestra'!$D$8:$D$17,ROW('03.Muestra'!$C$8:$C$17)-MIN(ROW('03.Muestra'!$D$8:$D$17))+1,""),ROW()-667)),"")</f>
        <v/>
      </c>
      <c r="C671" s="129" t="str">
        <f t="array" ref="C671">IFERROR(INDEX('03.Muestra'!$F$8:$F$17,SMALL(IF("Página Web"='03.Muestra'!$D$8:$D$17,ROW('03.Muestra'!$F$8:$F$17)-MIN(ROW('03.Muestra'!$D$8:$D$17))+1,""),ROW()-667)),"")</f>
        <v/>
      </c>
      <c r="D671" s="103" t="str">
        <f t="shared" si="80"/>
        <v/>
      </c>
      <c r="E671" s="66" t="str">
        <f t="shared" si="81"/>
        <v/>
      </c>
      <c r="F671" s="22"/>
      <c r="G671" s="18"/>
      <c r="H671" s="18"/>
      <c r="I671" s="18"/>
      <c r="J671" s="18"/>
      <c r="K671" s="148"/>
      <c r="L671" s="18"/>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row>
    <row r="672" spans="1:42" ht="12" customHeight="1">
      <c r="A672" s="98" t="str">
        <f t="array" ref="A672">IFERROR(INDEX('03.Muestra'!$B$8:$B$17,SMALL(IF("Página Web"='03.Muestra'!$D$8:$D$17,ROW('03.Muestra'!$B$8:$B$17)-MIN(ROW('03.Muestra'!$D$8:$D$17))+1,""),ROW()-667)),"")</f>
        <v/>
      </c>
      <c r="B672" s="129" t="str">
        <f t="array" ref="B672">IFERROR(INDEX('03.Muestra'!$C$8:$C$17,SMALL(IF("Página Web"='03.Muestra'!$D$8:$D$17,ROW('03.Muestra'!$C$8:$C$17)-MIN(ROW('03.Muestra'!$D$8:$D$17))+1,""),ROW()-667)),"")</f>
        <v/>
      </c>
      <c r="C672" s="129" t="str">
        <f t="array" ref="C672">IFERROR(INDEX('03.Muestra'!$F$8:$F$17,SMALL(IF("Página Web"='03.Muestra'!$D$8:$D$17,ROW('03.Muestra'!$F$8:$F$17)-MIN(ROW('03.Muestra'!$D$8:$D$17))+1,""),ROW()-667)),"")</f>
        <v/>
      </c>
      <c r="D672" s="103" t="str">
        <f t="shared" si="80"/>
        <v/>
      </c>
      <c r="E672" s="66" t="str">
        <f t="shared" si="81"/>
        <v/>
      </c>
      <c r="F672" s="22"/>
      <c r="G672" s="18"/>
      <c r="H672" s="18"/>
      <c r="I672" s="18"/>
      <c r="J672" s="18"/>
      <c r="K672" s="148"/>
      <c r="L672" s="18"/>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row>
    <row r="673" spans="1:42" ht="12" customHeight="1">
      <c r="A673" s="98" t="str">
        <f t="array" ref="A673">IFERROR(INDEX('03.Muestra'!$B$8:$B$17,SMALL(IF("Página Web"='03.Muestra'!$D$8:$D$17,ROW('03.Muestra'!$B$8:$B$17)-MIN(ROW('03.Muestra'!$D$8:$D$17))+1,""),ROW()-667)),"")</f>
        <v/>
      </c>
      <c r="B673" s="129" t="str">
        <f t="array" ref="B673">IFERROR(INDEX('03.Muestra'!$C$8:$C$17,SMALL(IF("Página Web"='03.Muestra'!$D$8:$D$17,ROW('03.Muestra'!$C$8:$C$17)-MIN(ROW('03.Muestra'!$D$8:$D$17))+1,""),ROW()-667)),"")</f>
        <v/>
      </c>
      <c r="C673" s="129" t="str">
        <f t="array" ref="C673">IFERROR(INDEX('03.Muestra'!$F$8:$F$17,SMALL(IF("Página Web"='03.Muestra'!$D$8:$D$17,ROW('03.Muestra'!$F$8:$F$17)-MIN(ROW('03.Muestra'!$D$8:$D$17))+1,""),ROW()-667)),"")</f>
        <v/>
      </c>
      <c r="D673" s="103" t="str">
        <f t="shared" si="80"/>
        <v/>
      </c>
      <c r="E673" s="66" t="str">
        <f t="shared" si="81"/>
        <v/>
      </c>
      <c r="F673" s="22"/>
      <c r="G673" s="18"/>
      <c r="H673" s="18"/>
      <c r="I673" s="18"/>
      <c r="J673" s="18"/>
      <c r="K673" s="148"/>
      <c r="L673" s="18"/>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row>
    <row r="674" spans="1:42" ht="12" customHeight="1">
      <c r="A674" s="98" t="str">
        <f t="array" ref="A674">IFERROR(INDEX('03.Muestra'!$B$8:$B$17,SMALL(IF("Página Web"='03.Muestra'!$D$8:$D$17,ROW('03.Muestra'!$B$8:$B$17)-MIN(ROW('03.Muestra'!$D$8:$D$17))+1,""),ROW()-667)),"")</f>
        <v/>
      </c>
      <c r="B674" s="129" t="str">
        <f t="array" ref="B674">IFERROR(INDEX('03.Muestra'!$C$8:$C$17,SMALL(IF("Página Web"='03.Muestra'!$D$8:$D$17,ROW('03.Muestra'!$C$8:$C$17)-MIN(ROW('03.Muestra'!$D$8:$D$17))+1,""),ROW()-667)),"")</f>
        <v/>
      </c>
      <c r="C674" s="129" t="str">
        <f t="array" ref="C674">IFERROR(INDEX('03.Muestra'!$F$8:$F$17,SMALL(IF("Página Web"='03.Muestra'!$D$8:$D$17,ROW('03.Muestra'!$F$8:$F$17)-MIN(ROW('03.Muestra'!$D$8:$D$17))+1,""),ROW()-667)),"")</f>
        <v/>
      </c>
      <c r="D674" s="103" t="str">
        <f t="shared" si="80"/>
        <v/>
      </c>
      <c r="E674" s="66" t="str">
        <f t="shared" si="81"/>
        <v/>
      </c>
      <c r="F674" s="18"/>
      <c r="G674" s="18"/>
      <c r="H674" s="18"/>
      <c r="I674" s="18"/>
      <c r="J674" s="18"/>
      <c r="K674" s="148"/>
      <c r="L674" s="18"/>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row>
    <row r="675" spans="1:42" ht="12" customHeight="1">
      <c r="A675" s="98" t="str">
        <f t="array" ref="A675">IFERROR(INDEX('03.Muestra'!$B$8:$B$17,SMALL(IF("Página Web"='03.Muestra'!$D$8:$D$17,ROW('03.Muestra'!$B$8:$B$17)-MIN(ROW('03.Muestra'!$D$8:$D$17))+1,""),ROW()-667)),"")</f>
        <v/>
      </c>
      <c r="B675" s="129" t="str">
        <f t="array" ref="B675">IFERROR(INDEX('03.Muestra'!$C$8:$C$17,SMALL(IF("Página Web"='03.Muestra'!$D$8:$D$17,ROW('03.Muestra'!$C$8:$C$17)-MIN(ROW('03.Muestra'!$D$8:$D$17))+1,""),ROW()-667)),"")</f>
        <v/>
      </c>
      <c r="C675" s="129" t="str">
        <f t="array" ref="C675">IFERROR(INDEX('03.Muestra'!$F$8:$F$17,SMALL(IF("Página Web"='03.Muestra'!$D$8:$D$17,ROW('03.Muestra'!$F$8:$F$17)-MIN(ROW('03.Muestra'!$D$8:$D$17))+1,""),ROW()-667)),"")</f>
        <v/>
      </c>
      <c r="D675" s="103" t="str">
        <f t="shared" si="80"/>
        <v/>
      </c>
      <c r="E675" s="66" t="str">
        <f t="shared" si="81"/>
        <v/>
      </c>
      <c r="F675" s="18"/>
      <c r="G675" s="18"/>
      <c r="H675" s="18"/>
      <c r="I675" s="18"/>
      <c r="J675" s="18"/>
      <c r="K675" s="148"/>
      <c r="L675" s="18"/>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row>
    <row r="676" spans="1:42" ht="12" customHeight="1">
      <c r="A676" s="98" t="str">
        <f t="array" ref="A676">IFERROR(INDEX('03.Muestra'!$B$8:$B$17,SMALL(IF("Página Web"='03.Muestra'!$D$8:$D$17,ROW('03.Muestra'!$B$8:$B$17)-MIN(ROW('03.Muestra'!$D$8:$D$17))+1,""),ROW()-667)),"")</f>
        <v/>
      </c>
      <c r="B676" s="129" t="str">
        <f t="array" ref="B676">IFERROR(INDEX('03.Muestra'!$C$8:$C$17,SMALL(IF("Página Web"='03.Muestra'!$D$8:$D$17,ROW('03.Muestra'!$C$8:$C$17)-MIN(ROW('03.Muestra'!$D$8:$D$17))+1,""),ROW()-667)),"")</f>
        <v/>
      </c>
      <c r="C676" s="129" t="str">
        <f t="array" ref="C676">IFERROR(INDEX('03.Muestra'!$F$8:$F$17,SMALL(IF("Página Web"='03.Muestra'!$D$8:$D$17,ROW('03.Muestra'!$F$8:$F$17)-MIN(ROW('03.Muestra'!$D$8:$D$17))+1,""),ROW()-667)),"")</f>
        <v/>
      </c>
      <c r="D676" s="103" t="str">
        <f t="shared" si="80"/>
        <v/>
      </c>
      <c r="E676" s="66" t="str">
        <f t="shared" si="81"/>
        <v/>
      </c>
      <c r="F676" s="18"/>
      <c r="G676" s="18"/>
      <c r="H676" s="18"/>
      <c r="I676" s="18"/>
      <c r="J676" s="18"/>
      <c r="K676" s="148"/>
      <c r="L676" s="18"/>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row>
    <row r="677" spans="1:42" ht="12" customHeight="1">
      <c r="A677" s="98" t="str">
        <f t="array" ref="A677">IFERROR(INDEX('03.Muestra'!$B$8:$B$17,SMALL(IF("Página Web"='03.Muestra'!$D$8:$D$17,ROW('03.Muestra'!$B$8:$B$17)-MIN(ROW('03.Muestra'!$D$8:$D$17))+1,""),ROW()-667)),"")</f>
        <v/>
      </c>
      <c r="B677" s="129" t="str">
        <f t="array" ref="B677">IFERROR(INDEX('03.Muestra'!$C$8:$C$17,SMALL(IF("Página Web"='03.Muestra'!$D$8:$D$17,ROW('03.Muestra'!$C$8:$C$17)-MIN(ROW('03.Muestra'!$D$8:$D$17))+1,""),ROW()-667)),"")</f>
        <v/>
      </c>
      <c r="C677" s="129" t="str">
        <f t="array" ref="C677">IFERROR(INDEX('03.Muestra'!$F$8:$F$17,SMALL(IF("Página Web"='03.Muestra'!$D$8:$D$17,ROW('03.Muestra'!$F$8:$F$17)-MIN(ROW('03.Muestra'!$D$8:$D$17))+1,""),ROW()-667)),"")</f>
        <v/>
      </c>
      <c r="D677" s="103" t="str">
        <f t="shared" si="80"/>
        <v/>
      </c>
      <c r="E677" s="66" t="str">
        <f t="shared" si="81"/>
        <v/>
      </c>
      <c r="F677" s="18"/>
      <c r="G677" s="18"/>
      <c r="H677" s="18"/>
      <c r="I677" s="18"/>
      <c r="J677" s="18"/>
      <c r="K677" s="148"/>
      <c r="L677" s="18"/>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row>
    <row r="678" spans="1:42" ht="12" customHeight="1">
      <c r="A678" s="63"/>
      <c r="B678" s="133"/>
      <c r="C678" s="133"/>
      <c r="D678" s="134"/>
      <c r="E678" s="66"/>
      <c r="F678" s="18"/>
      <c r="G678" s="18"/>
      <c r="H678" s="18"/>
      <c r="I678" s="18"/>
      <c r="J678" s="18"/>
      <c r="K678" s="148"/>
      <c r="L678" s="18"/>
      <c r="M678" s="18"/>
      <c r="N678" s="18"/>
      <c r="O678" s="18"/>
      <c r="P678" s="18"/>
      <c r="Q678" s="18"/>
      <c r="R678" s="18"/>
      <c r="S678" s="18"/>
      <c r="T678" s="18"/>
      <c r="U678" s="18"/>
      <c r="V678" s="18"/>
      <c r="W678" s="18"/>
      <c r="X678" s="18"/>
      <c r="Y678" s="18"/>
      <c r="Z678" s="22"/>
      <c r="AA678" s="22"/>
      <c r="AB678" s="22"/>
      <c r="AC678" s="22"/>
      <c r="AD678" s="22"/>
      <c r="AE678" s="22"/>
      <c r="AF678" s="22"/>
      <c r="AG678" s="22"/>
      <c r="AH678" s="22"/>
      <c r="AI678" s="22"/>
      <c r="AJ678" s="22"/>
      <c r="AK678" s="22"/>
      <c r="AL678" s="22"/>
      <c r="AM678" s="22"/>
      <c r="AN678" s="22"/>
      <c r="AO678" s="22"/>
      <c r="AP678" s="22"/>
    </row>
    <row r="679" spans="1:42" ht="12" customHeight="1">
      <c r="A679" s="22"/>
      <c r="B679" s="18"/>
      <c r="C679" s="18"/>
      <c r="D679" s="127"/>
      <c r="E679" s="66"/>
      <c r="F679" s="18"/>
      <c r="G679" s="18"/>
      <c r="H679" s="18"/>
      <c r="I679" s="18"/>
      <c r="J679" s="18"/>
      <c r="K679" s="148"/>
      <c r="L679" s="18"/>
      <c r="M679" s="18"/>
      <c r="N679" s="18"/>
      <c r="O679" s="18"/>
      <c r="P679" s="18"/>
      <c r="Q679" s="18"/>
      <c r="R679" s="18"/>
      <c r="S679" s="18"/>
      <c r="T679" s="18"/>
      <c r="U679" s="18"/>
      <c r="V679" s="18"/>
      <c r="W679" s="18"/>
      <c r="X679" s="18"/>
      <c r="Y679" s="18"/>
      <c r="Z679" s="22"/>
      <c r="AA679" s="22"/>
      <c r="AB679" s="22"/>
      <c r="AC679" s="22"/>
      <c r="AD679" s="22"/>
      <c r="AE679" s="22"/>
      <c r="AF679" s="22"/>
      <c r="AG679" s="22"/>
      <c r="AH679" s="22"/>
      <c r="AI679" s="22"/>
      <c r="AJ679" s="22"/>
      <c r="AK679" s="22"/>
      <c r="AL679" s="22"/>
      <c r="AM679" s="22"/>
      <c r="AN679" s="22"/>
      <c r="AO679" s="22"/>
      <c r="AP679" s="22"/>
    </row>
    <row r="680" spans="1:42" ht="12.75" customHeight="1">
      <c r="A680" s="111"/>
      <c r="B680" s="112"/>
      <c r="C680" s="111"/>
      <c r="D680" s="135"/>
      <c r="E680" s="113"/>
      <c r="F680" s="18"/>
      <c r="G680" s="18"/>
      <c r="H680" s="18"/>
      <c r="I680" s="18"/>
      <c r="J680" s="18"/>
      <c r="K680" s="148"/>
      <c r="L680" s="18"/>
      <c r="M680" s="18"/>
      <c r="N680" s="18"/>
      <c r="O680" s="18"/>
      <c r="P680" s="18"/>
      <c r="Q680" s="18"/>
      <c r="R680" s="18"/>
      <c r="S680" s="18"/>
      <c r="T680" s="18"/>
      <c r="U680" s="18"/>
      <c r="V680" s="18"/>
      <c r="W680" s="18"/>
      <c r="X680" s="18"/>
      <c r="Y680" s="18"/>
      <c r="Z680" s="22"/>
      <c r="AA680" s="22"/>
      <c r="AB680" s="22"/>
      <c r="AC680" s="22"/>
      <c r="AD680" s="22"/>
      <c r="AE680" s="22"/>
      <c r="AF680" s="22"/>
      <c r="AG680" s="22"/>
      <c r="AH680" s="22"/>
      <c r="AI680" s="22"/>
      <c r="AJ680" s="22"/>
      <c r="AK680" s="22"/>
      <c r="AL680" s="22"/>
      <c r="AM680" s="22"/>
      <c r="AN680" s="22"/>
      <c r="AO680" s="22"/>
      <c r="AP680" s="22"/>
    </row>
    <row r="681" spans="1:42" ht="12" customHeight="1">
      <c r="A681" s="109"/>
      <c r="B681" s="109"/>
      <c r="C681" s="109"/>
      <c r="D681" s="136"/>
      <c r="E681" s="109"/>
      <c r="F681" s="92"/>
      <c r="G681" s="18"/>
      <c r="H681" s="18"/>
      <c r="I681" s="18"/>
      <c r="J681" s="18"/>
      <c r="K681" s="148"/>
      <c r="L681" s="18"/>
      <c r="M681" s="18"/>
      <c r="N681" s="18"/>
      <c r="O681" s="18"/>
      <c r="P681" s="18"/>
      <c r="Q681" s="18"/>
      <c r="R681" s="18"/>
      <c r="S681" s="18"/>
      <c r="T681" s="18"/>
      <c r="U681" s="18"/>
      <c r="V681" s="18"/>
      <c r="W681" s="18"/>
      <c r="X681" s="18"/>
      <c r="Y681" s="18"/>
      <c r="Z681" s="22"/>
      <c r="AA681" s="22"/>
      <c r="AB681" s="22"/>
      <c r="AC681" s="22"/>
      <c r="AD681" s="22"/>
      <c r="AE681" s="22"/>
      <c r="AF681" s="22"/>
      <c r="AG681" s="22"/>
      <c r="AH681" s="22"/>
      <c r="AI681" s="22"/>
      <c r="AJ681" s="22"/>
      <c r="AK681" s="22"/>
      <c r="AL681" s="22"/>
      <c r="AM681" s="22"/>
      <c r="AN681" s="22"/>
      <c r="AO681" s="22"/>
      <c r="AP681" s="22"/>
    </row>
    <row r="682" spans="1:42" ht="12" customHeight="1">
      <c r="A682" s="22"/>
      <c r="B682" s="18"/>
      <c r="C682" s="18"/>
      <c r="D682" s="127"/>
      <c r="E682" s="18"/>
      <c r="F682" s="18"/>
      <c r="G682" s="18"/>
      <c r="H682" s="18"/>
      <c r="I682" s="18"/>
      <c r="J682" s="18"/>
      <c r="K682" s="148"/>
      <c r="L682" s="18"/>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row>
    <row r="683" spans="1:42" ht="12" customHeight="1">
      <c r="A683" s="22"/>
      <c r="B683" s="18"/>
      <c r="C683" s="18"/>
      <c r="D683" s="127"/>
      <c r="E683" s="100"/>
      <c r="F683" s="18"/>
      <c r="G683" s="18"/>
      <c r="H683" s="18"/>
      <c r="I683" s="18"/>
      <c r="J683" s="18"/>
      <c r="K683" s="148"/>
      <c r="L683" s="18"/>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row>
    <row r="684" spans="1:42" ht="29.25" customHeight="1">
      <c r="A684" s="94" t="s">
        <v>100</v>
      </c>
      <c r="B684" s="95" t="s">
        <v>86</v>
      </c>
      <c r="C684" s="96" t="s">
        <v>183</v>
      </c>
      <c r="D684" s="128" t="s">
        <v>106</v>
      </c>
      <c r="E684" s="114"/>
      <c r="F684" s="22"/>
      <c r="G684" s="22"/>
      <c r="H684" s="22"/>
      <c r="I684" s="22"/>
      <c r="J684" s="22"/>
      <c r="K684" s="148"/>
      <c r="L684" s="18"/>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row>
    <row r="685" spans="1:42" ht="12" customHeight="1">
      <c r="A685" s="98">
        <f t="array" ref="A685">IFERROR(INDEX('03.Muestra'!$B$8:$B$17,SMALL(IF("Página Web"='03.Muestra'!$D$8:$D$17,ROW('03.Muestra'!$B$8:$B$17)-MIN(ROW('03.Muestra'!$D$8:$D$17))+1,""),ROW()-684)),"")</f>
        <v>1</v>
      </c>
      <c r="B685" s="129" t="str">
        <f t="array" ref="B685">IFERROR(INDEX('03.Muestra'!$C$8:$C$17,SMALL(IF("Página Web"='03.Muestra'!$D$8:$D$17,ROW('03.Muestra'!$C$8:$C$17)-MIN(ROW('03.Muestra'!$D$8:$D$17))+1,""),ROW()-684)),"")</f>
        <v>Home</v>
      </c>
      <c r="C685" s="130" t="str">
        <f t="array" ref="C685">IFERROR(INDEX('03.Muestra'!$F$8:$F$17,SMALL(IF("Página Web"='03.Muestra'!$D$8:$D$17,ROW('03.Muestra'!$F$8:$F$17)-MIN(ROW('03.Muestra'!$D$8:$D$17))+1,""),ROW()-684)),"")</f>
        <v>https://pigmentoayd.com/</v>
      </c>
      <c r="D685" s="103" t="str">
        <f t="shared" ref="D685:D694" si="82">IF(C685="","",$D$18)</f>
        <v>N/A</v>
      </c>
      <c r="E685" s="66" t="str">
        <f t="shared" ref="E685:E694" si="83">IF(D685&lt;&gt;"",IF(AND(B685&lt;&gt;"",C685&lt;&gt;""),"","ERR"),"")</f>
        <v/>
      </c>
      <c r="F685" s="104" t="s">
        <v>89</v>
      </c>
      <c r="G685" s="89" t="s">
        <v>98</v>
      </c>
      <c r="H685" s="84" t="s">
        <v>93</v>
      </c>
      <c r="I685" s="105" t="s">
        <v>91</v>
      </c>
      <c r="J685" s="106" t="s">
        <v>87</v>
      </c>
      <c r="K685" s="131" t="s">
        <v>97</v>
      </c>
      <c r="L685" s="18"/>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row>
    <row r="686" spans="1:42" ht="12" customHeight="1">
      <c r="A686" s="98">
        <f t="array" ref="A686">IFERROR(INDEX('03.Muestra'!$B$8:$B$17,SMALL(IF("Página Web"='03.Muestra'!$D$8:$D$17,ROW('03.Muestra'!$B$8:$B$17)-MIN(ROW('03.Muestra'!$D$8:$D$17))+1,""),ROW()-684)),"")</f>
        <v>2</v>
      </c>
      <c r="B686" s="129" t="str">
        <f t="array" ref="B686">IFERROR(INDEX('03.Muestra'!$C$8:$C$17,SMALL(IF("Página Web"='03.Muestra'!$D$8:$D$17,ROW('03.Muestra'!$C$8:$C$17)-MIN(ROW('03.Muestra'!$D$8:$D$17))+1,""),ROW()-684)),"")</f>
        <v>Contacto</v>
      </c>
      <c r="C686" s="130" t="str">
        <f t="array" ref="C686">IFERROR(INDEX('03.Muestra'!$F$8:$F$17,SMALL(IF("Página Web"='03.Muestra'!$D$8:$D$17,ROW('03.Muestra'!$F$8:$F$17)-MIN(ROW('03.Muestra'!$D$8:$D$17))+1,""),ROW()-684)),"")</f>
        <v>https://pigmentoayd.com/contacto</v>
      </c>
      <c r="D686" s="103" t="str">
        <f t="shared" si="82"/>
        <v>N/A</v>
      </c>
      <c r="E686" s="66" t="str">
        <f t="shared" si="83"/>
        <v/>
      </c>
      <c r="F686" s="107">
        <f ca="1">COUNTIF($D685:INDIRECT("$D" &amp;  SUM(ROW()-1,'03.Muestra'!$D$20)-1),F685)</f>
        <v>0</v>
      </c>
      <c r="G686" s="107">
        <f ca="1">COUNTIF($D685:INDIRECT("$D" &amp;  SUM(ROW()-1,'03.Muestra'!$D$20)-1),G685)</f>
        <v>0</v>
      </c>
      <c r="H686" s="107">
        <f ca="1">COUNTIF($D685:INDIRECT("$D" &amp;  SUM(ROW()-1,'03.Muestra'!$D$20)-1),H685)</f>
        <v>3</v>
      </c>
      <c r="I686" s="107">
        <f ca="1">COUNTIF($D685:INDIRECT("$D" &amp;  SUM(ROW()-1,'03.Muestra'!$D$20)-1),I685)</f>
        <v>0</v>
      </c>
      <c r="J686" s="107">
        <f ca="1">COUNTIF($D685:INDIRECT("$D" &amp;  SUM(ROW()-1,'03.Muestra'!$D$20)-1),J685)</f>
        <v>0</v>
      </c>
      <c r="K686" s="132">
        <f ca="1">IF(COUNTIF('03.Muestra'!$D$8:$D$17,"Página Web")=0,0,COUNTBLANK($D685:INDIRECT("$D" &amp;  SUM(ROW()-1,COUNTIF('03.Muestra'!$D$8:$D$17,"Página Web"))-1)))</f>
        <v>0</v>
      </c>
      <c r="L686" s="18"/>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row>
    <row r="687" spans="1:42" ht="12" customHeight="1">
      <c r="A687" s="98">
        <f t="array" ref="A687">IFERROR(INDEX('03.Muestra'!$B$8:$B$17,SMALL(IF("Página Web"='03.Muestra'!$D$8:$D$17,ROW('03.Muestra'!$B$8:$B$17)-MIN(ROW('03.Muestra'!$D$8:$D$17))+1,""),ROW()-684)),"")</f>
        <v>3</v>
      </c>
      <c r="B687" s="129" t="str">
        <f t="array" ref="B687">IFERROR(INDEX('03.Muestra'!$C$8:$C$17,SMALL(IF("Página Web"='03.Muestra'!$D$8:$D$17,ROW('03.Muestra'!$C$8:$C$17)-MIN(ROW('03.Muestra'!$D$8:$D$17))+1,""),ROW()-684)),"")</f>
        <v>Servicios</v>
      </c>
      <c r="C687" s="130" t="str">
        <f t="array" ref="C687">IFERROR(INDEX('03.Muestra'!$F$8:$F$17,SMALL(IF("Página Web"='03.Muestra'!$D$8:$D$17,ROW('03.Muestra'!$F$8:$F$17)-MIN(ROW('03.Muestra'!$D$8:$D$17))+1,""),ROW()-684)),"")</f>
        <v>https://pigmentoayd.com/servicios</v>
      </c>
      <c r="D687" s="103" t="str">
        <f t="shared" si="82"/>
        <v>N/A</v>
      </c>
      <c r="E687" s="66" t="str">
        <f t="shared" si="83"/>
        <v/>
      </c>
      <c r="F687" s="22"/>
      <c r="G687" s="18"/>
      <c r="H687" s="18"/>
      <c r="I687" s="18"/>
      <c r="J687" s="18"/>
      <c r="K687" s="148"/>
      <c r="L687" s="18"/>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row>
    <row r="688" spans="1:42" ht="12" customHeight="1">
      <c r="A688" s="98" t="str">
        <f t="array" ref="A688">IFERROR(INDEX('03.Muestra'!$B$8:$B$17,SMALL(IF("Página Web"='03.Muestra'!$D$8:$D$17,ROW('03.Muestra'!$B$8:$B$17)-MIN(ROW('03.Muestra'!$D$8:$D$17))+1,""),ROW()-684)),"")</f>
        <v/>
      </c>
      <c r="B688" s="129" t="str">
        <f t="array" ref="B688">IFERROR(INDEX('03.Muestra'!$C$8:$C$17,SMALL(IF("Página Web"='03.Muestra'!$D$8:$D$17,ROW('03.Muestra'!$C$8:$C$17)-MIN(ROW('03.Muestra'!$D$8:$D$17))+1,""),ROW()-684)),"")</f>
        <v/>
      </c>
      <c r="C688" s="129" t="str">
        <f t="array" ref="C688">IFERROR(INDEX('03.Muestra'!$F$8:$F$17,SMALL(IF("Página Web"='03.Muestra'!$D$8:$D$17,ROW('03.Muestra'!$F$8:$F$17)-MIN(ROW('03.Muestra'!$D$8:$D$17))+1,""),ROW()-684)),"")</f>
        <v/>
      </c>
      <c r="D688" s="103" t="str">
        <f t="shared" si="82"/>
        <v/>
      </c>
      <c r="E688" s="66" t="str">
        <f t="shared" si="83"/>
        <v/>
      </c>
      <c r="F688" s="22"/>
      <c r="G688" s="18"/>
      <c r="H688" s="18"/>
      <c r="I688" s="18"/>
      <c r="J688" s="18"/>
      <c r="K688" s="148"/>
      <c r="L688" s="18"/>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row>
    <row r="689" spans="1:42" ht="12" customHeight="1">
      <c r="A689" s="98" t="str">
        <f t="array" ref="A689">IFERROR(INDEX('03.Muestra'!$B$8:$B$17,SMALL(IF("Página Web"='03.Muestra'!$D$8:$D$17,ROW('03.Muestra'!$B$8:$B$17)-MIN(ROW('03.Muestra'!$D$8:$D$17))+1,""),ROW()-684)),"")</f>
        <v/>
      </c>
      <c r="B689" s="129" t="str">
        <f t="array" ref="B689">IFERROR(INDEX('03.Muestra'!$C$8:$C$17,SMALL(IF("Página Web"='03.Muestra'!$D$8:$D$17,ROW('03.Muestra'!$C$8:$C$17)-MIN(ROW('03.Muestra'!$D$8:$D$17))+1,""),ROW()-684)),"")</f>
        <v/>
      </c>
      <c r="C689" s="129" t="str">
        <f t="array" ref="C689">IFERROR(INDEX('03.Muestra'!$F$8:$F$17,SMALL(IF("Página Web"='03.Muestra'!$D$8:$D$17,ROW('03.Muestra'!$F$8:$F$17)-MIN(ROW('03.Muestra'!$D$8:$D$17))+1,""),ROW()-684)),"")</f>
        <v/>
      </c>
      <c r="D689" s="103" t="str">
        <f t="shared" si="82"/>
        <v/>
      </c>
      <c r="E689" s="66" t="str">
        <f t="shared" si="83"/>
        <v/>
      </c>
      <c r="F689" s="22"/>
      <c r="G689" s="18"/>
      <c r="H689" s="18"/>
      <c r="I689" s="18"/>
      <c r="J689" s="18"/>
      <c r="K689" s="148"/>
      <c r="L689" s="18"/>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row>
    <row r="690" spans="1:42" ht="12" customHeight="1">
      <c r="A690" s="98" t="str">
        <f t="array" ref="A690">IFERROR(INDEX('03.Muestra'!$B$8:$B$17,SMALL(IF("Página Web"='03.Muestra'!$D$8:$D$17,ROW('03.Muestra'!$B$8:$B$17)-MIN(ROW('03.Muestra'!$D$8:$D$17))+1,""),ROW()-684)),"")</f>
        <v/>
      </c>
      <c r="B690" s="129" t="str">
        <f t="array" ref="B690">IFERROR(INDEX('03.Muestra'!$C$8:$C$17,SMALL(IF("Página Web"='03.Muestra'!$D$8:$D$17,ROW('03.Muestra'!$C$8:$C$17)-MIN(ROW('03.Muestra'!$D$8:$D$17))+1,""),ROW()-684)),"")</f>
        <v/>
      </c>
      <c r="C690" s="129" t="str">
        <f t="array" ref="C690">IFERROR(INDEX('03.Muestra'!$F$8:$F$17,SMALL(IF("Página Web"='03.Muestra'!$D$8:$D$17,ROW('03.Muestra'!$F$8:$F$17)-MIN(ROW('03.Muestra'!$D$8:$D$17))+1,""),ROW()-684)),"")</f>
        <v/>
      </c>
      <c r="D690" s="103" t="str">
        <f t="shared" si="82"/>
        <v/>
      </c>
      <c r="E690" s="66" t="str">
        <f t="shared" si="83"/>
        <v/>
      </c>
      <c r="F690" s="22"/>
      <c r="G690" s="18"/>
      <c r="H690" s="18"/>
      <c r="I690" s="18"/>
      <c r="J690" s="18"/>
      <c r="K690" s="148"/>
      <c r="L690" s="18"/>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row>
    <row r="691" spans="1:42" ht="12" customHeight="1">
      <c r="A691" s="98" t="str">
        <f t="array" ref="A691">IFERROR(INDEX('03.Muestra'!$B$8:$B$17,SMALL(IF("Página Web"='03.Muestra'!$D$8:$D$17,ROW('03.Muestra'!$B$8:$B$17)-MIN(ROW('03.Muestra'!$D$8:$D$17))+1,""),ROW()-684)),"")</f>
        <v/>
      </c>
      <c r="B691" s="129" t="str">
        <f t="array" ref="B691">IFERROR(INDEX('03.Muestra'!$C$8:$C$17,SMALL(IF("Página Web"='03.Muestra'!$D$8:$D$17,ROW('03.Muestra'!$C$8:$C$17)-MIN(ROW('03.Muestra'!$D$8:$D$17))+1,""),ROW()-684)),"")</f>
        <v/>
      </c>
      <c r="C691" s="129" t="str">
        <f t="array" ref="C691">IFERROR(INDEX('03.Muestra'!$F$8:$F$17,SMALL(IF("Página Web"='03.Muestra'!$D$8:$D$17,ROW('03.Muestra'!$F$8:$F$17)-MIN(ROW('03.Muestra'!$D$8:$D$17))+1,""),ROW()-684)),"")</f>
        <v/>
      </c>
      <c r="D691" s="103" t="str">
        <f t="shared" si="82"/>
        <v/>
      </c>
      <c r="E691" s="66" t="str">
        <f t="shared" si="83"/>
        <v/>
      </c>
      <c r="F691" s="18"/>
      <c r="G691" s="18"/>
      <c r="H691" s="18"/>
      <c r="I691" s="18"/>
      <c r="J691" s="18"/>
      <c r="K691" s="148"/>
      <c r="L691" s="18"/>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row>
    <row r="692" spans="1:42" ht="12" customHeight="1">
      <c r="A692" s="98" t="str">
        <f t="array" ref="A692">IFERROR(INDEX('03.Muestra'!$B$8:$B$17,SMALL(IF("Página Web"='03.Muestra'!$D$8:$D$17,ROW('03.Muestra'!$B$8:$B$17)-MIN(ROW('03.Muestra'!$D$8:$D$17))+1,""),ROW()-684)),"")</f>
        <v/>
      </c>
      <c r="B692" s="129" t="str">
        <f t="array" ref="B692">IFERROR(INDEX('03.Muestra'!$C$8:$C$17,SMALL(IF("Página Web"='03.Muestra'!$D$8:$D$17,ROW('03.Muestra'!$C$8:$C$17)-MIN(ROW('03.Muestra'!$D$8:$D$17))+1,""),ROW()-684)),"")</f>
        <v/>
      </c>
      <c r="C692" s="129" t="str">
        <f t="array" ref="C692">IFERROR(INDEX('03.Muestra'!$F$8:$F$17,SMALL(IF("Página Web"='03.Muestra'!$D$8:$D$17,ROW('03.Muestra'!$F$8:$F$17)-MIN(ROW('03.Muestra'!$D$8:$D$17))+1,""),ROW()-684)),"")</f>
        <v/>
      </c>
      <c r="D692" s="103" t="str">
        <f t="shared" si="82"/>
        <v/>
      </c>
      <c r="E692" s="66" t="str">
        <f t="shared" si="83"/>
        <v/>
      </c>
      <c r="F692" s="18"/>
      <c r="G692" s="18"/>
      <c r="H692" s="18"/>
      <c r="I692" s="18"/>
      <c r="J692" s="18"/>
      <c r="K692" s="148"/>
      <c r="L692" s="18"/>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row>
    <row r="693" spans="1:42" ht="12" customHeight="1">
      <c r="A693" s="98" t="str">
        <f t="array" ref="A693">IFERROR(INDEX('03.Muestra'!$B$8:$B$17,SMALL(IF("Página Web"='03.Muestra'!$D$8:$D$17,ROW('03.Muestra'!$B$8:$B$17)-MIN(ROW('03.Muestra'!$D$8:$D$17))+1,""),ROW()-684)),"")</f>
        <v/>
      </c>
      <c r="B693" s="129" t="str">
        <f t="array" ref="B693">IFERROR(INDEX('03.Muestra'!$C$8:$C$17,SMALL(IF("Página Web"='03.Muestra'!$D$8:$D$17,ROW('03.Muestra'!$C$8:$C$17)-MIN(ROW('03.Muestra'!$D$8:$D$17))+1,""),ROW()-684)),"")</f>
        <v/>
      </c>
      <c r="C693" s="129" t="str">
        <f t="array" ref="C693">IFERROR(INDEX('03.Muestra'!$F$8:$F$17,SMALL(IF("Página Web"='03.Muestra'!$D$8:$D$17,ROW('03.Muestra'!$F$8:$F$17)-MIN(ROW('03.Muestra'!$D$8:$D$17))+1,""),ROW()-684)),"")</f>
        <v/>
      </c>
      <c r="D693" s="103" t="str">
        <f t="shared" si="82"/>
        <v/>
      </c>
      <c r="E693" s="66" t="str">
        <f t="shared" si="83"/>
        <v/>
      </c>
      <c r="F693" s="18"/>
      <c r="G693" s="18"/>
      <c r="H693" s="18"/>
      <c r="I693" s="18"/>
      <c r="J693" s="18"/>
      <c r="K693" s="148"/>
      <c r="L693" s="18"/>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row>
    <row r="694" spans="1:42" ht="12" customHeight="1">
      <c r="A694" s="98" t="str">
        <f t="array" ref="A694">IFERROR(INDEX('03.Muestra'!$B$8:$B$17,SMALL(IF("Página Web"='03.Muestra'!$D$8:$D$17,ROW('03.Muestra'!$B$8:$B$17)-MIN(ROW('03.Muestra'!$D$8:$D$17))+1,""),ROW()-684)),"")</f>
        <v/>
      </c>
      <c r="B694" s="129" t="str">
        <f t="array" ref="B694">IFERROR(INDEX('03.Muestra'!$C$8:$C$17,SMALL(IF("Página Web"='03.Muestra'!$D$8:$D$17,ROW('03.Muestra'!$C$8:$C$17)-MIN(ROW('03.Muestra'!$D$8:$D$17))+1,""),ROW()-684)),"")</f>
        <v/>
      </c>
      <c r="C694" s="129" t="str">
        <f t="array" ref="C694">IFERROR(INDEX('03.Muestra'!$F$8:$F$17,SMALL(IF("Página Web"='03.Muestra'!$D$8:$D$17,ROW('03.Muestra'!$F$8:$F$17)-MIN(ROW('03.Muestra'!$D$8:$D$17))+1,""),ROW()-684)),"")</f>
        <v/>
      </c>
      <c r="D694" s="103" t="str">
        <f t="shared" si="82"/>
        <v/>
      </c>
      <c r="E694" s="66" t="str">
        <f t="shared" si="83"/>
        <v/>
      </c>
      <c r="F694" s="18"/>
      <c r="G694" s="18"/>
      <c r="H694" s="18"/>
      <c r="I694" s="18"/>
      <c r="J694" s="18"/>
      <c r="K694" s="148"/>
      <c r="L694" s="18"/>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row>
    <row r="695" spans="1:42" ht="12" customHeight="1">
      <c r="A695" s="63"/>
      <c r="B695" s="133"/>
      <c r="C695" s="133"/>
      <c r="D695" s="134"/>
      <c r="E695" s="66"/>
      <c r="F695" s="18"/>
      <c r="G695" s="18"/>
      <c r="H695" s="18"/>
      <c r="I695" s="18"/>
      <c r="J695" s="18"/>
      <c r="K695" s="148"/>
      <c r="L695" s="18"/>
      <c r="M695" s="18"/>
      <c r="N695" s="18"/>
      <c r="O695" s="18"/>
      <c r="P695" s="18"/>
      <c r="Q695" s="18"/>
      <c r="R695" s="18"/>
      <c r="S695" s="18"/>
      <c r="T695" s="18"/>
      <c r="U695" s="18"/>
      <c r="V695" s="18"/>
      <c r="W695" s="18"/>
      <c r="X695" s="18"/>
      <c r="Y695" s="18"/>
      <c r="Z695" s="22"/>
      <c r="AA695" s="22"/>
      <c r="AB695" s="22"/>
      <c r="AC695" s="22"/>
      <c r="AD695" s="22"/>
      <c r="AE695" s="22"/>
      <c r="AF695" s="22"/>
      <c r="AG695" s="22"/>
      <c r="AH695" s="22"/>
      <c r="AI695" s="22"/>
      <c r="AJ695" s="22"/>
      <c r="AK695" s="22"/>
      <c r="AL695" s="22"/>
      <c r="AM695" s="22"/>
      <c r="AN695" s="22"/>
      <c r="AO695" s="22"/>
      <c r="AP695" s="22"/>
    </row>
    <row r="696" spans="1:42" ht="12" customHeight="1">
      <c r="A696" s="22"/>
      <c r="B696" s="18"/>
      <c r="C696" s="18"/>
      <c r="D696" s="127"/>
      <c r="E696" s="66"/>
      <c r="F696" s="18"/>
      <c r="G696" s="18"/>
      <c r="H696" s="18"/>
      <c r="I696" s="18"/>
      <c r="J696" s="18"/>
      <c r="K696" s="148"/>
      <c r="L696" s="18"/>
      <c r="M696" s="18"/>
      <c r="N696" s="18"/>
      <c r="O696" s="18"/>
      <c r="P696" s="18"/>
      <c r="Q696" s="18"/>
      <c r="R696" s="18"/>
      <c r="S696" s="18"/>
      <c r="T696" s="18"/>
      <c r="U696" s="18"/>
      <c r="V696" s="18"/>
      <c r="W696" s="18"/>
      <c r="X696" s="18"/>
      <c r="Y696" s="18"/>
      <c r="Z696" s="22"/>
      <c r="AA696" s="22"/>
      <c r="AB696" s="22"/>
      <c r="AC696" s="22"/>
      <c r="AD696" s="22"/>
      <c r="AE696" s="22"/>
      <c r="AF696" s="22"/>
      <c r="AG696" s="22"/>
      <c r="AH696" s="22"/>
      <c r="AI696" s="22"/>
      <c r="AJ696" s="22"/>
      <c r="AK696" s="22"/>
      <c r="AL696" s="22"/>
      <c r="AM696" s="22"/>
      <c r="AN696" s="22"/>
      <c r="AO696" s="22"/>
      <c r="AP696" s="22"/>
    </row>
    <row r="697" spans="1:42" ht="12.75" customHeight="1">
      <c r="A697" s="111"/>
      <c r="B697" s="112"/>
      <c r="C697" s="111"/>
      <c r="D697" s="135"/>
      <c r="E697" s="113"/>
      <c r="F697" s="18"/>
      <c r="G697" s="18"/>
      <c r="H697" s="18"/>
      <c r="I697" s="18"/>
      <c r="J697" s="18"/>
      <c r="K697" s="148"/>
      <c r="L697" s="18"/>
      <c r="M697" s="18"/>
      <c r="N697" s="18"/>
      <c r="O697" s="18"/>
      <c r="P697" s="18"/>
      <c r="Q697" s="18"/>
      <c r="R697" s="18"/>
      <c r="S697" s="18"/>
      <c r="T697" s="18"/>
      <c r="U697" s="18"/>
      <c r="V697" s="18"/>
      <c r="W697" s="18"/>
      <c r="X697" s="18"/>
      <c r="Y697" s="18"/>
      <c r="Z697" s="22"/>
      <c r="AA697" s="22"/>
      <c r="AB697" s="22"/>
      <c r="AC697" s="22"/>
      <c r="AD697" s="22"/>
      <c r="AE697" s="22"/>
      <c r="AF697" s="22"/>
      <c r="AG697" s="22"/>
      <c r="AH697" s="22"/>
      <c r="AI697" s="22"/>
      <c r="AJ697" s="22"/>
      <c r="AK697" s="22"/>
      <c r="AL697" s="22"/>
      <c r="AM697" s="22"/>
      <c r="AN697" s="22"/>
      <c r="AO697" s="22"/>
      <c r="AP697" s="22"/>
    </row>
    <row r="698" spans="1:42" ht="12" customHeight="1">
      <c r="A698" s="109"/>
      <c r="B698" s="109"/>
      <c r="C698" s="109"/>
      <c r="D698" s="136"/>
      <c r="E698" s="109"/>
      <c r="F698" s="92"/>
      <c r="G698" s="18"/>
      <c r="H698" s="18"/>
      <c r="I698" s="18"/>
      <c r="J698" s="18"/>
      <c r="K698" s="148"/>
      <c r="L698" s="18"/>
      <c r="M698" s="18"/>
      <c r="N698" s="18"/>
      <c r="O698" s="18"/>
      <c r="P698" s="18"/>
      <c r="Q698" s="18"/>
      <c r="R698" s="18"/>
      <c r="S698" s="18"/>
      <c r="T698" s="18"/>
      <c r="U698" s="18"/>
      <c r="V698" s="18"/>
      <c r="W698" s="18"/>
      <c r="X698" s="18"/>
      <c r="Y698" s="18"/>
      <c r="Z698" s="22"/>
      <c r="AA698" s="22"/>
      <c r="AB698" s="22"/>
      <c r="AC698" s="22"/>
      <c r="AD698" s="22"/>
      <c r="AE698" s="22"/>
      <c r="AF698" s="22"/>
      <c r="AG698" s="22"/>
      <c r="AH698" s="22"/>
      <c r="AI698" s="22"/>
      <c r="AJ698" s="22"/>
      <c r="AK698" s="22"/>
      <c r="AL698" s="22"/>
      <c r="AM698" s="22"/>
      <c r="AN698" s="22"/>
      <c r="AO698" s="22"/>
      <c r="AP698" s="22"/>
    </row>
    <row r="699" spans="1:42" ht="12" customHeight="1">
      <c r="A699" s="22"/>
      <c r="B699" s="18"/>
      <c r="C699" s="18"/>
      <c r="D699" s="126"/>
      <c r="E699" s="18"/>
      <c r="F699" s="18"/>
      <c r="G699" s="18"/>
      <c r="H699" s="18"/>
      <c r="I699" s="18"/>
      <c r="J699" s="18"/>
      <c r="K699" s="148"/>
      <c r="L699" s="18"/>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row>
    <row r="700" spans="1:42" ht="12" customHeight="1">
      <c r="A700" s="22"/>
      <c r="B700" s="18"/>
      <c r="C700" s="18"/>
      <c r="D700" s="127"/>
      <c r="E700" s="100"/>
      <c r="F700" s="18"/>
      <c r="G700" s="18"/>
      <c r="H700" s="18"/>
      <c r="I700" s="18"/>
      <c r="J700" s="18"/>
      <c r="K700" s="148"/>
      <c r="L700" s="18"/>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row>
    <row r="701" spans="1:42" ht="29.25" customHeight="1">
      <c r="A701" s="94" t="s">
        <v>100</v>
      </c>
      <c r="B701" s="95" t="s">
        <v>86</v>
      </c>
      <c r="C701" s="96" t="s">
        <v>184</v>
      </c>
      <c r="D701" s="128" t="s">
        <v>106</v>
      </c>
      <c r="E701" s="114"/>
      <c r="F701" s="22"/>
      <c r="G701" s="22"/>
      <c r="H701" s="22"/>
      <c r="I701" s="22"/>
      <c r="J701" s="22"/>
      <c r="K701" s="148"/>
      <c r="L701" s="18"/>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row>
    <row r="702" spans="1:42" ht="12" customHeight="1">
      <c r="A702" s="98">
        <f t="array" ref="A702">IFERROR(INDEX('03.Muestra'!$B$8:$B$17,SMALL(IF("Página Web"='03.Muestra'!$D$8:$D$17,ROW('03.Muestra'!$B$8:$B$17)-MIN(ROW('03.Muestra'!$D$8:$D$17))+1,""),ROW()-701)),"")</f>
        <v>1</v>
      </c>
      <c r="B702" s="129" t="str">
        <f t="array" ref="B702">IFERROR(INDEX('03.Muestra'!$C$8:$C$17,SMALL(IF("Página Web"='03.Muestra'!$D$8:$D$17,ROW('03.Muestra'!$C$8:$C$17)-MIN(ROW('03.Muestra'!$D$8:$D$17))+1,""),ROW()-701)),"")</f>
        <v>Home</v>
      </c>
      <c r="C702" s="130" t="str">
        <f t="array" ref="C702">IFERROR(INDEX('03.Muestra'!$F$8:$F$17,SMALL(IF("Página Web"='03.Muestra'!$D$8:$D$17,ROW('03.Muestra'!$F$8:$F$17)-MIN(ROW('03.Muestra'!$D$8:$D$17))+1,""),ROW()-701)),"")</f>
        <v>https://pigmentoayd.com/</v>
      </c>
      <c r="D702" s="103" t="s">
        <v>87</v>
      </c>
      <c r="E702" s="66" t="str">
        <f t="shared" ref="E702:E711" si="84">IF(D702&lt;&gt;"",IF(AND(B702&lt;&gt;"",C702&lt;&gt;""),"","ERR"),"")</f>
        <v/>
      </c>
      <c r="F702" s="104" t="s">
        <v>89</v>
      </c>
      <c r="G702" s="89" t="s">
        <v>98</v>
      </c>
      <c r="H702" s="84" t="s">
        <v>93</v>
      </c>
      <c r="I702" s="105" t="s">
        <v>91</v>
      </c>
      <c r="J702" s="106" t="s">
        <v>87</v>
      </c>
      <c r="K702" s="131" t="s">
        <v>97</v>
      </c>
      <c r="L702" s="18"/>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row>
    <row r="703" spans="1:42" ht="12" customHeight="1">
      <c r="A703" s="98">
        <f t="array" ref="A703">IFERROR(INDEX('03.Muestra'!$B$8:$B$17,SMALL(IF("Página Web"='03.Muestra'!$D$8:$D$17,ROW('03.Muestra'!$B$8:$B$17)-MIN(ROW('03.Muestra'!$D$8:$D$17))+1,""),ROW()-701)),"")</f>
        <v>2</v>
      </c>
      <c r="B703" s="129" t="str">
        <f t="array" ref="B703">IFERROR(INDEX('03.Muestra'!$C$8:$C$17,SMALL(IF("Página Web"='03.Muestra'!$D$8:$D$17,ROW('03.Muestra'!$C$8:$C$17)-MIN(ROW('03.Muestra'!$D$8:$D$17))+1,""),ROW()-701)),"")</f>
        <v>Contacto</v>
      </c>
      <c r="C703" s="130" t="str">
        <f t="array" ref="C703">IFERROR(INDEX('03.Muestra'!$F$8:$F$17,SMALL(IF("Página Web"='03.Muestra'!$D$8:$D$17,ROW('03.Muestra'!$F$8:$F$17)-MIN(ROW('03.Muestra'!$D$8:$D$17))+1,""),ROW()-701)),"")</f>
        <v>https://pigmentoayd.com/contacto</v>
      </c>
      <c r="D703" s="103" t="s">
        <v>87</v>
      </c>
      <c r="E703" s="66" t="str">
        <f t="shared" si="84"/>
        <v/>
      </c>
      <c r="F703" s="107">
        <f ca="1">COUNTIF($D702:INDIRECT("$D" &amp;  SUM(ROW()-1,'03.Muestra'!$D$20)-1),F702)</f>
        <v>0</v>
      </c>
      <c r="G703" s="107">
        <f ca="1">COUNTIF($D702:INDIRECT("$D" &amp;  SUM(ROW()-1,'03.Muestra'!$D$20)-1),G702)</f>
        <v>0</v>
      </c>
      <c r="H703" s="107">
        <f ca="1">COUNTIF($D702:INDIRECT("$D" &amp;  SUM(ROW()-1,'03.Muestra'!$D$20)-1),H702)</f>
        <v>0</v>
      </c>
      <c r="I703" s="107">
        <f ca="1">COUNTIF($D702:INDIRECT("$D" &amp;  SUM(ROW()-1,'03.Muestra'!$D$20)-1),I702)</f>
        <v>0</v>
      </c>
      <c r="J703" s="107">
        <f ca="1">COUNTIF($D702:INDIRECT("$D" &amp;  SUM(ROW()-1,'03.Muestra'!$D$20)-1),J702)</f>
        <v>3</v>
      </c>
      <c r="K703" s="132">
        <f ca="1">IF(COUNTIF('03.Muestra'!$D$8:$D$17,"Página Web")=0,0,COUNTBLANK($D702:INDIRECT("$D" &amp;  SUM(ROW()-1,COUNTIF('03.Muestra'!$D$8:$D$17,"Página Web"))-1)))</f>
        <v>0</v>
      </c>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row>
    <row r="704" spans="1:42" ht="12" customHeight="1">
      <c r="A704" s="98">
        <f t="array" ref="A704">IFERROR(INDEX('03.Muestra'!$B$8:$B$17,SMALL(IF("Página Web"='03.Muestra'!$D$8:$D$17,ROW('03.Muestra'!$B$8:$B$17)-MIN(ROW('03.Muestra'!$D$8:$D$17))+1,""),ROW()-701)),"")</f>
        <v>3</v>
      </c>
      <c r="B704" s="129" t="str">
        <f t="array" ref="B704">IFERROR(INDEX('03.Muestra'!$C$8:$C$17,SMALL(IF("Página Web"='03.Muestra'!$D$8:$D$17,ROW('03.Muestra'!$C$8:$C$17)-MIN(ROW('03.Muestra'!$D$8:$D$17))+1,""),ROW()-701)),"")</f>
        <v>Servicios</v>
      </c>
      <c r="C704" s="130" t="str">
        <f t="array" ref="C704">IFERROR(INDEX('03.Muestra'!$F$8:$F$17,SMALL(IF("Página Web"='03.Muestra'!$D$8:$D$17,ROW('03.Muestra'!$F$8:$F$17)-MIN(ROW('03.Muestra'!$D$8:$D$17))+1,""),ROW()-701)),"")</f>
        <v>https://pigmentoayd.com/servicios</v>
      </c>
      <c r="D704" s="103" t="s">
        <v>87</v>
      </c>
      <c r="E704" s="66" t="str">
        <f t="shared" si="84"/>
        <v/>
      </c>
      <c r="F704" s="22"/>
      <c r="G704" s="18"/>
      <c r="H704" s="18"/>
      <c r="I704" s="18"/>
      <c r="J704" s="18"/>
      <c r="K704" s="148"/>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row>
    <row r="705" spans="1:42" ht="12" customHeight="1">
      <c r="A705" s="98" t="str">
        <f t="array" ref="A705">IFERROR(INDEX('03.Muestra'!$B$8:$B$17,SMALL(IF("Página Web"='03.Muestra'!$D$8:$D$17,ROW('03.Muestra'!$B$8:$B$17)-MIN(ROW('03.Muestra'!$D$8:$D$17))+1,""),ROW()-701)),"")</f>
        <v/>
      </c>
      <c r="B705" s="129" t="str">
        <f t="array" ref="B705">IFERROR(INDEX('03.Muestra'!$C$8:$C$17,SMALL(IF("Página Web"='03.Muestra'!$D$8:$D$17,ROW('03.Muestra'!$C$8:$C$17)-MIN(ROW('03.Muestra'!$D$8:$D$17))+1,""),ROW()-701)),"")</f>
        <v/>
      </c>
      <c r="C705" s="129" t="str">
        <f t="array" ref="C705">IFERROR(INDEX('03.Muestra'!$F$8:$F$17,SMALL(IF("Página Web"='03.Muestra'!$D$8:$D$17,ROW('03.Muestra'!$F$8:$F$17)-MIN(ROW('03.Muestra'!$D$8:$D$17))+1,""),ROW()-701)),"")</f>
        <v/>
      </c>
      <c r="D705" s="103" t="str">
        <f t="shared" ref="D705:D711" si="85">IF(C705="","",$D$18)</f>
        <v/>
      </c>
      <c r="E705" s="66" t="str">
        <f t="shared" si="84"/>
        <v/>
      </c>
      <c r="F705" s="22"/>
      <c r="G705" s="18"/>
      <c r="H705" s="18"/>
      <c r="I705" s="18"/>
      <c r="J705" s="18"/>
      <c r="K705" s="148"/>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row>
    <row r="706" spans="1:42" ht="12" customHeight="1">
      <c r="A706" s="98" t="str">
        <f t="array" ref="A706">IFERROR(INDEX('03.Muestra'!$B$8:$B$17,SMALL(IF("Página Web"='03.Muestra'!$D$8:$D$17,ROW('03.Muestra'!$B$8:$B$17)-MIN(ROW('03.Muestra'!$D$8:$D$17))+1,""),ROW()-701)),"")</f>
        <v/>
      </c>
      <c r="B706" s="129" t="str">
        <f t="array" ref="B706">IFERROR(INDEX('03.Muestra'!$C$8:$C$17,SMALL(IF("Página Web"='03.Muestra'!$D$8:$D$17,ROW('03.Muestra'!$C$8:$C$17)-MIN(ROW('03.Muestra'!$D$8:$D$17))+1,""),ROW()-701)),"")</f>
        <v/>
      </c>
      <c r="C706" s="129" t="str">
        <f t="array" ref="C706">IFERROR(INDEX('03.Muestra'!$F$8:$F$17,SMALL(IF("Página Web"='03.Muestra'!$D$8:$D$17,ROW('03.Muestra'!$F$8:$F$17)-MIN(ROW('03.Muestra'!$D$8:$D$17))+1,""),ROW()-701)),"")</f>
        <v/>
      </c>
      <c r="D706" s="103" t="str">
        <f t="shared" si="85"/>
        <v/>
      </c>
      <c r="E706" s="66" t="str">
        <f t="shared" si="84"/>
        <v/>
      </c>
      <c r="F706" s="22"/>
      <c r="G706" s="18"/>
      <c r="H706" s="18"/>
      <c r="I706" s="18"/>
      <c r="J706" s="18"/>
      <c r="K706" s="148"/>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row>
    <row r="707" spans="1:42" ht="12" customHeight="1">
      <c r="A707" s="98" t="str">
        <f t="array" ref="A707">IFERROR(INDEX('03.Muestra'!$B$8:$B$17,SMALL(IF("Página Web"='03.Muestra'!$D$8:$D$17,ROW('03.Muestra'!$B$8:$B$17)-MIN(ROW('03.Muestra'!$D$8:$D$17))+1,""),ROW()-701)),"")</f>
        <v/>
      </c>
      <c r="B707" s="129" t="str">
        <f t="array" ref="B707">IFERROR(INDEX('03.Muestra'!$C$8:$C$17,SMALL(IF("Página Web"='03.Muestra'!$D$8:$D$17,ROW('03.Muestra'!$C$8:$C$17)-MIN(ROW('03.Muestra'!$D$8:$D$17))+1,""),ROW()-701)),"")</f>
        <v/>
      </c>
      <c r="C707" s="129" t="str">
        <f t="array" ref="C707">IFERROR(INDEX('03.Muestra'!$F$8:$F$17,SMALL(IF("Página Web"='03.Muestra'!$D$8:$D$17,ROW('03.Muestra'!$F$8:$F$17)-MIN(ROW('03.Muestra'!$D$8:$D$17))+1,""),ROW()-701)),"")</f>
        <v/>
      </c>
      <c r="D707" s="103" t="str">
        <f t="shared" si="85"/>
        <v/>
      </c>
      <c r="E707" s="66" t="str">
        <f t="shared" si="84"/>
        <v/>
      </c>
      <c r="F707" s="22"/>
      <c r="G707" s="18"/>
      <c r="H707" s="18"/>
      <c r="I707" s="18"/>
      <c r="J707" s="18"/>
      <c r="K707" s="148"/>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row>
    <row r="708" spans="1:42" ht="12" customHeight="1">
      <c r="A708" s="98" t="str">
        <f t="array" ref="A708">IFERROR(INDEX('03.Muestra'!$B$8:$B$17,SMALL(IF("Página Web"='03.Muestra'!$D$8:$D$17,ROW('03.Muestra'!$B$8:$B$17)-MIN(ROW('03.Muestra'!$D$8:$D$17))+1,""),ROW()-701)),"")</f>
        <v/>
      </c>
      <c r="B708" s="129" t="str">
        <f t="array" ref="B708">IFERROR(INDEX('03.Muestra'!$C$8:$C$17,SMALL(IF("Página Web"='03.Muestra'!$D$8:$D$17,ROW('03.Muestra'!$C$8:$C$17)-MIN(ROW('03.Muestra'!$D$8:$D$17))+1,""),ROW()-701)),"")</f>
        <v/>
      </c>
      <c r="C708" s="129" t="str">
        <f t="array" ref="C708">IFERROR(INDEX('03.Muestra'!$F$8:$F$17,SMALL(IF("Página Web"='03.Muestra'!$D$8:$D$17,ROW('03.Muestra'!$F$8:$F$17)-MIN(ROW('03.Muestra'!$D$8:$D$17))+1,""),ROW()-701)),"")</f>
        <v/>
      </c>
      <c r="D708" s="103" t="str">
        <f t="shared" si="85"/>
        <v/>
      </c>
      <c r="E708" s="66" t="str">
        <f t="shared" si="84"/>
        <v/>
      </c>
      <c r="F708" s="18"/>
      <c r="G708" s="18"/>
      <c r="H708" s="18"/>
      <c r="I708" s="18"/>
      <c r="J708" s="18"/>
      <c r="K708" s="148"/>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row>
    <row r="709" spans="1:42" ht="12" customHeight="1">
      <c r="A709" s="98" t="str">
        <f t="array" ref="A709">IFERROR(INDEX('03.Muestra'!$B$8:$B$17,SMALL(IF("Página Web"='03.Muestra'!$D$8:$D$17,ROW('03.Muestra'!$B$8:$B$17)-MIN(ROW('03.Muestra'!$D$8:$D$17))+1,""),ROW()-701)),"")</f>
        <v/>
      </c>
      <c r="B709" s="129" t="str">
        <f t="array" ref="B709">IFERROR(INDEX('03.Muestra'!$C$8:$C$17,SMALL(IF("Página Web"='03.Muestra'!$D$8:$D$17,ROW('03.Muestra'!$C$8:$C$17)-MIN(ROW('03.Muestra'!$D$8:$D$17))+1,""),ROW()-701)),"")</f>
        <v/>
      </c>
      <c r="C709" s="129" t="str">
        <f t="array" ref="C709">IFERROR(INDEX('03.Muestra'!$F$8:$F$17,SMALL(IF("Página Web"='03.Muestra'!$D$8:$D$17,ROW('03.Muestra'!$F$8:$F$17)-MIN(ROW('03.Muestra'!$D$8:$D$17))+1,""),ROW()-701)),"")</f>
        <v/>
      </c>
      <c r="D709" s="103" t="str">
        <f t="shared" si="85"/>
        <v/>
      </c>
      <c r="E709" s="66" t="str">
        <f t="shared" si="84"/>
        <v/>
      </c>
      <c r="F709" s="18"/>
      <c r="G709" s="18"/>
      <c r="H709" s="18"/>
      <c r="I709" s="18"/>
      <c r="J709" s="18"/>
      <c r="K709" s="148"/>
      <c r="L709" s="18"/>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row>
    <row r="710" spans="1:42" ht="12" customHeight="1">
      <c r="A710" s="98" t="str">
        <f t="array" ref="A710">IFERROR(INDEX('03.Muestra'!$B$8:$B$17,SMALL(IF("Página Web"='03.Muestra'!$D$8:$D$17,ROW('03.Muestra'!$B$8:$B$17)-MIN(ROW('03.Muestra'!$D$8:$D$17))+1,""),ROW()-701)),"")</f>
        <v/>
      </c>
      <c r="B710" s="129" t="str">
        <f t="array" ref="B710">IFERROR(INDEX('03.Muestra'!$C$8:$C$17,SMALL(IF("Página Web"='03.Muestra'!$D$8:$D$17,ROW('03.Muestra'!$C$8:$C$17)-MIN(ROW('03.Muestra'!$D$8:$D$17))+1,""),ROW()-701)),"")</f>
        <v/>
      </c>
      <c r="C710" s="129" t="str">
        <f t="array" ref="C710">IFERROR(INDEX('03.Muestra'!$F$8:$F$17,SMALL(IF("Página Web"='03.Muestra'!$D$8:$D$17,ROW('03.Muestra'!$F$8:$F$17)-MIN(ROW('03.Muestra'!$D$8:$D$17))+1,""),ROW()-701)),"")</f>
        <v/>
      </c>
      <c r="D710" s="103" t="str">
        <f t="shared" si="85"/>
        <v/>
      </c>
      <c r="E710" s="66" t="str">
        <f t="shared" si="84"/>
        <v/>
      </c>
      <c r="F710" s="18"/>
      <c r="G710" s="18"/>
      <c r="H710" s="18"/>
      <c r="I710" s="18"/>
      <c r="J710" s="18"/>
      <c r="K710" s="148"/>
      <c r="L710" s="18"/>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row>
    <row r="711" spans="1:42" ht="12" customHeight="1">
      <c r="A711" s="98" t="str">
        <f t="array" ref="A711">IFERROR(INDEX('03.Muestra'!$B$8:$B$17,SMALL(IF("Página Web"='03.Muestra'!$D$8:$D$17,ROW('03.Muestra'!$B$8:$B$17)-MIN(ROW('03.Muestra'!$D$8:$D$17))+1,""),ROW()-701)),"")</f>
        <v/>
      </c>
      <c r="B711" s="129" t="str">
        <f t="array" ref="B711">IFERROR(INDEX('03.Muestra'!$C$8:$C$17,SMALL(IF("Página Web"='03.Muestra'!$D$8:$D$17,ROW('03.Muestra'!$C$8:$C$17)-MIN(ROW('03.Muestra'!$D$8:$D$17))+1,""),ROW()-701)),"")</f>
        <v/>
      </c>
      <c r="C711" s="129" t="str">
        <f t="array" ref="C711">IFERROR(INDEX('03.Muestra'!$F$8:$F$17,SMALL(IF("Página Web"='03.Muestra'!$D$8:$D$17,ROW('03.Muestra'!$F$8:$F$17)-MIN(ROW('03.Muestra'!$D$8:$D$17))+1,""),ROW()-701)),"")</f>
        <v/>
      </c>
      <c r="D711" s="103" t="str">
        <f t="shared" si="85"/>
        <v/>
      </c>
      <c r="E711" s="66" t="str">
        <f t="shared" si="84"/>
        <v/>
      </c>
      <c r="F711" s="18"/>
      <c r="G711" s="18"/>
      <c r="H711" s="18"/>
      <c r="I711" s="18"/>
      <c r="J711" s="18"/>
      <c r="K711" s="148"/>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row>
    <row r="712" spans="1:42" ht="12" customHeight="1">
      <c r="A712" s="63"/>
      <c r="B712" s="133"/>
      <c r="C712" s="133"/>
      <c r="D712" s="134"/>
      <c r="E712" s="66"/>
      <c r="F712" s="18"/>
      <c r="G712" s="18"/>
      <c r="H712" s="18"/>
      <c r="I712" s="18"/>
      <c r="J712" s="18"/>
      <c r="K712" s="148"/>
      <c r="L712" s="18"/>
      <c r="M712" s="18"/>
      <c r="N712" s="18"/>
      <c r="O712" s="18"/>
      <c r="P712" s="18"/>
      <c r="Q712" s="18"/>
      <c r="R712" s="18"/>
      <c r="S712" s="18"/>
      <c r="T712" s="18"/>
      <c r="U712" s="18"/>
      <c r="V712" s="18"/>
      <c r="W712" s="18"/>
      <c r="X712" s="18"/>
      <c r="Y712" s="18"/>
      <c r="Z712" s="22"/>
      <c r="AA712" s="22"/>
      <c r="AB712" s="22"/>
      <c r="AC712" s="22"/>
      <c r="AD712" s="22"/>
      <c r="AE712" s="22"/>
      <c r="AF712" s="22"/>
      <c r="AG712" s="22"/>
      <c r="AH712" s="22"/>
      <c r="AI712" s="22"/>
      <c r="AJ712" s="22"/>
      <c r="AK712" s="22"/>
      <c r="AL712" s="22"/>
      <c r="AM712" s="22"/>
      <c r="AN712" s="22"/>
      <c r="AO712" s="22"/>
      <c r="AP712" s="22"/>
    </row>
    <row r="713" spans="1:42" ht="12" customHeight="1">
      <c r="A713" s="22"/>
      <c r="B713" s="18"/>
      <c r="C713" s="18"/>
      <c r="D713" s="127"/>
      <c r="E713" s="66"/>
      <c r="F713" s="18"/>
      <c r="G713" s="18"/>
      <c r="H713" s="18"/>
      <c r="I713" s="18"/>
      <c r="J713" s="18"/>
      <c r="K713" s="148"/>
      <c r="L713" s="18"/>
      <c r="M713" s="18"/>
      <c r="N713" s="18"/>
      <c r="O713" s="18"/>
      <c r="P713" s="18"/>
      <c r="Q713" s="18"/>
      <c r="R713" s="18"/>
      <c r="S713" s="18"/>
      <c r="T713" s="18"/>
      <c r="U713" s="18"/>
      <c r="V713" s="18"/>
      <c r="W713" s="18"/>
      <c r="X713" s="18"/>
      <c r="Y713" s="18"/>
      <c r="Z713" s="22"/>
      <c r="AA713" s="22"/>
      <c r="AB713" s="22"/>
      <c r="AC713" s="22"/>
      <c r="AD713" s="22"/>
      <c r="AE713" s="22"/>
      <c r="AF713" s="22"/>
      <c r="AG713" s="22"/>
      <c r="AH713" s="22"/>
      <c r="AI713" s="22"/>
      <c r="AJ713" s="22"/>
      <c r="AK713" s="22"/>
      <c r="AL713" s="22"/>
      <c r="AM713" s="22"/>
      <c r="AN713" s="22"/>
      <c r="AO713" s="22"/>
      <c r="AP713" s="22"/>
    </row>
    <row r="714" spans="1:42" ht="12.75" customHeight="1">
      <c r="A714" s="111"/>
      <c r="B714" s="112"/>
      <c r="C714" s="111"/>
      <c r="D714" s="135"/>
      <c r="E714" s="113"/>
      <c r="F714" s="18"/>
      <c r="G714" s="18"/>
      <c r="H714" s="18"/>
      <c r="I714" s="18"/>
      <c r="J714" s="18"/>
      <c r="K714" s="148"/>
      <c r="L714" s="18"/>
      <c r="M714" s="18"/>
      <c r="N714" s="18"/>
      <c r="O714" s="18"/>
      <c r="P714" s="18"/>
      <c r="Q714" s="18"/>
      <c r="R714" s="18"/>
      <c r="S714" s="18"/>
      <c r="T714" s="18"/>
      <c r="U714" s="18"/>
      <c r="V714" s="18"/>
      <c r="W714" s="18"/>
      <c r="X714" s="18"/>
      <c r="Y714" s="18"/>
      <c r="Z714" s="22"/>
      <c r="AA714" s="22"/>
      <c r="AB714" s="22"/>
      <c r="AC714" s="22"/>
      <c r="AD714" s="22"/>
      <c r="AE714" s="22"/>
      <c r="AF714" s="22"/>
      <c r="AG714" s="22"/>
      <c r="AH714" s="22"/>
      <c r="AI714" s="22"/>
      <c r="AJ714" s="22"/>
      <c r="AK714" s="22"/>
      <c r="AL714" s="22"/>
      <c r="AM714" s="22"/>
      <c r="AN714" s="22"/>
      <c r="AO714" s="22"/>
      <c r="AP714" s="22"/>
    </row>
    <row r="715" spans="1:42" ht="12" customHeight="1">
      <c r="A715" s="109"/>
      <c r="B715" s="109"/>
      <c r="C715" s="109"/>
      <c r="D715" s="136"/>
      <c r="E715" s="109"/>
      <c r="F715" s="92"/>
      <c r="G715" s="18"/>
      <c r="H715" s="18"/>
      <c r="I715" s="18"/>
      <c r="J715" s="18"/>
      <c r="K715" s="148"/>
      <c r="L715" s="18"/>
      <c r="M715" s="18"/>
      <c r="N715" s="18"/>
      <c r="O715" s="18"/>
      <c r="P715" s="18"/>
      <c r="Q715" s="18"/>
      <c r="R715" s="18"/>
      <c r="S715" s="18"/>
      <c r="T715" s="18"/>
      <c r="U715" s="18"/>
      <c r="V715" s="18"/>
      <c r="W715" s="18"/>
      <c r="X715" s="18"/>
      <c r="Y715" s="18"/>
      <c r="Z715" s="22"/>
      <c r="AA715" s="22"/>
      <c r="AB715" s="22"/>
      <c r="AC715" s="22"/>
      <c r="AD715" s="22"/>
      <c r="AE715" s="22"/>
      <c r="AF715" s="22"/>
      <c r="AG715" s="22"/>
      <c r="AH715" s="22"/>
      <c r="AI715" s="22"/>
      <c r="AJ715" s="22"/>
      <c r="AK715" s="22"/>
      <c r="AL715" s="22"/>
      <c r="AM715" s="22"/>
      <c r="AN715" s="22"/>
      <c r="AO715" s="22"/>
      <c r="AP715" s="22"/>
    </row>
    <row r="716" spans="1:42" ht="12" customHeight="1">
      <c r="A716" s="22"/>
      <c r="B716" s="18"/>
      <c r="C716" s="18"/>
      <c r="D716" s="127"/>
      <c r="E716" s="18"/>
      <c r="F716" s="18"/>
      <c r="G716" s="18"/>
      <c r="H716" s="18"/>
      <c r="I716" s="18"/>
      <c r="J716" s="18"/>
      <c r="K716" s="148"/>
      <c r="L716" s="18"/>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row>
    <row r="717" spans="1:42" ht="12" customHeight="1">
      <c r="A717" s="22"/>
      <c r="B717" s="18"/>
      <c r="C717" s="18"/>
      <c r="D717" s="127"/>
      <c r="E717" s="100"/>
      <c r="F717" s="18"/>
      <c r="G717" s="18"/>
      <c r="H717" s="18"/>
      <c r="I717" s="18"/>
      <c r="J717" s="18"/>
      <c r="K717" s="148"/>
      <c r="L717" s="18"/>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row>
    <row r="718" spans="1:42" ht="29.25" customHeight="1">
      <c r="A718" s="94" t="s">
        <v>100</v>
      </c>
      <c r="B718" s="95" t="s">
        <v>86</v>
      </c>
      <c r="C718" s="96" t="s">
        <v>185</v>
      </c>
      <c r="D718" s="128" t="s">
        <v>106</v>
      </c>
      <c r="E718" s="114"/>
      <c r="F718" s="22"/>
      <c r="G718" s="22"/>
      <c r="H718" s="22"/>
      <c r="I718" s="22"/>
      <c r="J718" s="22"/>
      <c r="K718" s="148"/>
      <c r="L718" s="18"/>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row>
    <row r="719" spans="1:42" ht="12" customHeight="1">
      <c r="A719" s="98">
        <f t="array" ref="A719">IFERROR(INDEX('03.Muestra'!$B$8:$B$17,SMALL(IF("Página Web"='03.Muestra'!$D$8:$D$17,ROW('03.Muestra'!$B$8:$B$17)-MIN(ROW('03.Muestra'!$D$8:$D$17))+1,""),ROW()-718)),"")</f>
        <v>1</v>
      </c>
      <c r="B719" s="129" t="str">
        <f t="array" ref="B719">IFERROR(INDEX('03.Muestra'!$C$8:$C$17,SMALL(IF("Página Web"='03.Muestra'!$D$8:$D$17,ROW('03.Muestra'!$C$8:$C$17)-MIN(ROW('03.Muestra'!$D$8:$D$17))+1,""),ROW()-718)),"")</f>
        <v>Home</v>
      </c>
      <c r="C719" s="130" t="str">
        <f t="array" ref="C719">IFERROR(INDEX('03.Muestra'!$F$8:$F$17,SMALL(IF("Página Web"='03.Muestra'!$D$8:$D$17,ROW('03.Muestra'!$F$8:$F$17)-MIN(ROW('03.Muestra'!$D$8:$D$17))+1,""),ROW()-718)),"")</f>
        <v>https://pigmentoayd.com/</v>
      </c>
      <c r="D719" s="103" t="s">
        <v>87</v>
      </c>
      <c r="E719" s="66" t="str">
        <f t="shared" ref="E719:E728" si="86">IF(D719&lt;&gt;"",IF(AND(B719&lt;&gt;"",C719&lt;&gt;""),"","ERR"),"")</f>
        <v/>
      </c>
      <c r="F719" s="104" t="s">
        <v>89</v>
      </c>
      <c r="G719" s="89" t="s">
        <v>98</v>
      </c>
      <c r="H719" s="84" t="s">
        <v>93</v>
      </c>
      <c r="I719" s="105" t="s">
        <v>91</v>
      </c>
      <c r="J719" s="106" t="s">
        <v>87</v>
      </c>
      <c r="K719" s="131" t="s">
        <v>97</v>
      </c>
      <c r="L719" s="18"/>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row>
    <row r="720" spans="1:42" ht="12" customHeight="1">
      <c r="A720" s="98">
        <f t="array" ref="A720">IFERROR(INDEX('03.Muestra'!$B$8:$B$17,SMALL(IF("Página Web"='03.Muestra'!$D$8:$D$17,ROW('03.Muestra'!$B$8:$B$17)-MIN(ROW('03.Muestra'!$D$8:$D$17))+1,""),ROW()-718)),"")</f>
        <v>2</v>
      </c>
      <c r="B720" s="129" t="str">
        <f t="array" ref="B720">IFERROR(INDEX('03.Muestra'!$C$8:$C$17,SMALL(IF("Página Web"='03.Muestra'!$D$8:$D$17,ROW('03.Muestra'!$C$8:$C$17)-MIN(ROW('03.Muestra'!$D$8:$D$17))+1,""),ROW()-718)),"")</f>
        <v>Contacto</v>
      </c>
      <c r="C720" s="130" t="str">
        <f t="array" ref="C720">IFERROR(INDEX('03.Muestra'!$F$8:$F$17,SMALL(IF("Página Web"='03.Muestra'!$D$8:$D$17,ROW('03.Muestra'!$F$8:$F$17)-MIN(ROW('03.Muestra'!$D$8:$D$17))+1,""),ROW()-718)),"")</f>
        <v>https://pigmentoayd.com/contacto</v>
      </c>
      <c r="D720" s="103" t="s">
        <v>87</v>
      </c>
      <c r="E720" s="66" t="str">
        <f t="shared" si="86"/>
        <v/>
      </c>
      <c r="F720" s="107">
        <f ca="1">COUNTIF($D719:INDIRECT("$D" &amp;  SUM(ROW()-1,'03.Muestra'!$D$20)-1),F719)</f>
        <v>0</v>
      </c>
      <c r="G720" s="107">
        <f ca="1">COUNTIF($D719:INDIRECT("$D" &amp;  SUM(ROW()-1,'03.Muestra'!$D$20)-1),G719)</f>
        <v>0</v>
      </c>
      <c r="H720" s="107">
        <f ca="1">COUNTIF($D719:INDIRECT("$D" &amp;  SUM(ROW()-1,'03.Muestra'!$D$20)-1),H719)</f>
        <v>0</v>
      </c>
      <c r="I720" s="107">
        <f ca="1">COUNTIF($D719:INDIRECT("$D" &amp;  SUM(ROW()-1,'03.Muestra'!$D$20)-1),I719)</f>
        <v>0</v>
      </c>
      <c r="J720" s="107">
        <f ca="1">COUNTIF($D719:INDIRECT("$D" &amp;  SUM(ROW()-1,'03.Muestra'!$D$20)-1),J719)</f>
        <v>3</v>
      </c>
      <c r="K720" s="132">
        <f ca="1">IF(COUNTIF('03.Muestra'!$D$8:$D$17,"Página Web")=0,0,COUNTBLANK($D719:INDIRECT("$D" &amp;  SUM(ROW()-1,COUNTIF('03.Muestra'!$D$8:$D$17,"Página Web"))-1)))</f>
        <v>0</v>
      </c>
      <c r="L720" s="18"/>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row>
    <row r="721" spans="1:42" ht="12" customHeight="1">
      <c r="A721" s="98">
        <f t="array" ref="A721">IFERROR(INDEX('03.Muestra'!$B$8:$B$17,SMALL(IF("Página Web"='03.Muestra'!$D$8:$D$17,ROW('03.Muestra'!$B$8:$B$17)-MIN(ROW('03.Muestra'!$D$8:$D$17))+1,""),ROW()-718)),"")</f>
        <v>3</v>
      </c>
      <c r="B721" s="129" t="str">
        <f t="array" ref="B721">IFERROR(INDEX('03.Muestra'!$C$8:$C$17,SMALL(IF("Página Web"='03.Muestra'!$D$8:$D$17,ROW('03.Muestra'!$C$8:$C$17)-MIN(ROW('03.Muestra'!$D$8:$D$17))+1,""),ROW()-718)),"")</f>
        <v>Servicios</v>
      </c>
      <c r="C721" s="130" t="str">
        <f t="array" ref="C721">IFERROR(INDEX('03.Muestra'!$F$8:$F$17,SMALL(IF("Página Web"='03.Muestra'!$D$8:$D$17,ROW('03.Muestra'!$F$8:$F$17)-MIN(ROW('03.Muestra'!$D$8:$D$17))+1,""),ROW()-718)),"")</f>
        <v>https://pigmentoayd.com/servicios</v>
      </c>
      <c r="D721" s="103" t="s">
        <v>87</v>
      </c>
      <c r="E721" s="66" t="str">
        <f t="shared" si="86"/>
        <v/>
      </c>
      <c r="F721" s="22"/>
      <c r="G721" s="18"/>
      <c r="H721" s="18"/>
      <c r="I721" s="18"/>
      <c r="J721" s="18"/>
      <c r="K721" s="148"/>
      <c r="L721" s="18"/>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row>
    <row r="722" spans="1:42" ht="12" customHeight="1">
      <c r="A722" s="98" t="str">
        <f t="array" ref="A722">IFERROR(INDEX('03.Muestra'!$B$8:$B$17,SMALL(IF("Página Web"='03.Muestra'!$D$8:$D$17,ROW('03.Muestra'!$B$8:$B$17)-MIN(ROW('03.Muestra'!$D$8:$D$17))+1,""),ROW()-718)),"")</f>
        <v/>
      </c>
      <c r="B722" s="129" t="str">
        <f t="array" ref="B722">IFERROR(INDEX('03.Muestra'!$C$8:$C$17,SMALL(IF("Página Web"='03.Muestra'!$D$8:$D$17,ROW('03.Muestra'!$C$8:$C$17)-MIN(ROW('03.Muestra'!$D$8:$D$17))+1,""),ROW()-718)),"")</f>
        <v/>
      </c>
      <c r="C722" s="129" t="str">
        <f t="array" ref="C722">IFERROR(INDEX('03.Muestra'!$F$8:$F$17,SMALL(IF("Página Web"='03.Muestra'!$D$8:$D$17,ROW('03.Muestra'!$F$8:$F$17)-MIN(ROW('03.Muestra'!$D$8:$D$17))+1,""),ROW()-718)),"")</f>
        <v/>
      </c>
      <c r="D722" s="103" t="str">
        <f t="shared" ref="D722:D728" si="87">IF(C722="","",$D$18)</f>
        <v/>
      </c>
      <c r="E722" s="66" t="str">
        <f t="shared" si="86"/>
        <v/>
      </c>
      <c r="F722" s="22"/>
      <c r="G722" s="18"/>
      <c r="H722" s="18"/>
      <c r="I722" s="18"/>
      <c r="J722" s="18"/>
      <c r="K722" s="148"/>
      <c r="L722" s="18"/>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row>
    <row r="723" spans="1:42" ht="12" customHeight="1">
      <c r="A723" s="98" t="str">
        <f t="array" ref="A723">IFERROR(INDEX('03.Muestra'!$B$8:$B$17,SMALL(IF("Página Web"='03.Muestra'!$D$8:$D$17,ROW('03.Muestra'!$B$8:$B$17)-MIN(ROW('03.Muestra'!$D$8:$D$17))+1,""),ROW()-718)),"")</f>
        <v/>
      </c>
      <c r="B723" s="129" t="str">
        <f t="array" ref="B723">IFERROR(INDEX('03.Muestra'!$C$8:$C$17,SMALL(IF("Página Web"='03.Muestra'!$D$8:$D$17,ROW('03.Muestra'!$C$8:$C$17)-MIN(ROW('03.Muestra'!$D$8:$D$17))+1,""),ROW()-718)),"")</f>
        <v/>
      </c>
      <c r="C723" s="129" t="str">
        <f t="array" ref="C723">IFERROR(INDEX('03.Muestra'!$F$8:$F$17,SMALL(IF("Página Web"='03.Muestra'!$D$8:$D$17,ROW('03.Muestra'!$F$8:$F$17)-MIN(ROW('03.Muestra'!$D$8:$D$17))+1,""),ROW()-718)),"")</f>
        <v/>
      </c>
      <c r="D723" s="103" t="str">
        <f t="shared" si="87"/>
        <v/>
      </c>
      <c r="E723" s="66" t="str">
        <f t="shared" si="86"/>
        <v/>
      </c>
      <c r="F723" s="22"/>
      <c r="G723" s="18"/>
      <c r="H723" s="18"/>
      <c r="I723" s="18"/>
      <c r="J723" s="18"/>
      <c r="K723" s="148"/>
      <c r="L723" s="18"/>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row>
    <row r="724" spans="1:42" ht="12" customHeight="1">
      <c r="A724" s="98" t="str">
        <f t="array" ref="A724">IFERROR(INDEX('03.Muestra'!$B$8:$B$17,SMALL(IF("Página Web"='03.Muestra'!$D$8:$D$17,ROW('03.Muestra'!$B$8:$B$17)-MIN(ROW('03.Muestra'!$D$8:$D$17))+1,""),ROW()-718)),"")</f>
        <v/>
      </c>
      <c r="B724" s="129" t="str">
        <f t="array" ref="B724">IFERROR(INDEX('03.Muestra'!$C$8:$C$17,SMALL(IF("Página Web"='03.Muestra'!$D$8:$D$17,ROW('03.Muestra'!$C$8:$C$17)-MIN(ROW('03.Muestra'!$D$8:$D$17))+1,""),ROW()-718)),"")</f>
        <v/>
      </c>
      <c r="C724" s="129" t="str">
        <f t="array" ref="C724">IFERROR(INDEX('03.Muestra'!$F$8:$F$17,SMALL(IF("Página Web"='03.Muestra'!$D$8:$D$17,ROW('03.Muestra'!$F$8:$F$17)-MIN(ROW('03.Muestra'!$D$8:$D$17))+1,""),ROW()-718)),"")</f>
        <v/>
      </c>
      <c r="D724" s="103" t="str">
        <f t="shared" si="87"/>
        <v/>
      </c>
      <c r="E724" s="66" t="str">
        <f t="shared" si="86"/>
        <v/>
      </c>
      <c r="F724" s="22"/>
      <c r="G724" s="18"/>
      <c r="H724" s="18"/>
      <c r="I724" s="18"/>
      <c r="J724" s="18"/>
      <c r="K724" s="148"/>
      <c r="L724" s="18"/>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row>
    <row r="725" spans="1:42" ht="12" customHeight="1">
      <c r="A725" s="98" t="str">
        <f t="array" ref="A725">IFERROR(INDEX('03.Muestra'!$B$8:$B$17,SMALL(IF("Página Web"='03.Muestra'!$D$8:$D$17,ROW('03.Muestra'!$B$8:$B$17)-MIN(ROW('03.Muestra'!$D$8:$D$17))+1,""),ROW()-718)),"")</f>
        <v/>
      </c>
      <c r="B725" s="129" t="str">
        <f t="array" ref="B725">IFERROR(INDEX('03.Muestra'!$C$8:$C$17,SMALL(IF("Página Web"='03.Muestra'!$D$8:$D$17,ROW('03.Muestra'!$C$8:$C$17)-MIN(ROW('03.Muestra'!$D$8:$D$17))+1,""),ROW()-718)),"")</f>
        <v/>
      </c>
      <c r="C725" s="129" t="str">
        <f t="array" ref="C725">IFERROR(INDEX('03.Muestra'!$F$8:$F$17,SMALL(IF("Página Web"='03.Muestra'!$D$8:$D$17,ROW('03.Muestra'!$F$8:$F$17)-MIN(ROW('03.Muestra'!$D$8:$D$17))+1,""),ROW()-718)),"")</f>
        <v/>
      </c>
      <c r="D725" s="103" t="str">
        <f t="shared" si="87"/>
        <v/>
      </c>
      <c r="E725" s="66" t="str">
        <f t="shared" si="86"/>
        <v/>
      </c>
      <c r="F725" s="18"/>
      <c r="G725" s="18"/>
      <c r="H725" s="18"/>
      <c r="I725" s="18"/>
      <c r="J725" s="18"/>
      <c r="K725" s="148"/>
      <c r="L725" s="18"/>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row>
    <row r="726" spans="1:42" ht="12" customHeight="1">
      <c r="A726" s="98" t="str">
        <f t="array" ref="A726">IFERROR(INDEX('03.Muestra'!$B$8:$B$17,SMALL(IF("Página Web"='03.Muestra'!$D$8:$D$17,ROW('03.Muestra'!$B$8:$B$17)-MIN(ROW('03.Muestra'!$D$8:$D$17))+1,""),ROW()-718)),"")</f>
        <v/>
      </c>
      <c r="B726" s="129" t="str">
        <f t="array" ref="B726">IFERROR(INDEX('03.Muestra'!$C$8:$C$17,SMALL(IF("Página Web"='03.Muestra'!$D$8:$D$17,ROW('03.Muestra'!$C$8:$C$17)-MIN(ROW('03.Muestra'!$D$8:$D$17))+1,""),ROW()-718)),"")</f>
        <v/>
      </c>
      <c r="C726" s="129" t="str">
        <f t="array" ref="C726">IFERROR(INDEX('03.Muestra'!$F$8:$F$17,SMALL(IF("Página Web"='03.Muestra'!$D$8:$D$17,ROW('03.Muestra'!$F$8:$F$17)-MIN(ROW('03.Muestra'!$D$8:$D$17))+1,""),ROW()-718)),"")</f>
        <v/>
      </c>
      <c r="D726" s="103" t="str">
        <f t="shared" si="87"/>
        <v/>
      </c>
      <c r="E726" s="66" t="str">
        <f t="shared" si="86"/>
        <v/>
      </c>
      <c r="F726" s="18"/>
      <c r="G726" s="18"/>
      <c r="H726" s="18"/>
      <c r="I726" s="18"/>
      <c r="J726" s="18"/>
      <c r="K726" s="148"/>
      <c r="L726" s="18"/>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row>
    <row r="727" spans="1:42" ht="12" customHeight="1">
      <c r="A727" s="98" t="str">
        <f t="array" ref="A727">IFERROR(INDEX('03.Muestra'!$B$8:$B$17,SMALL(IF("Página Web"='03.Muestra'!$D$8:$D$17,ROW('03.Muestra'!$B$8:$B$17)-MIN(ROW('03.Muestra'!$D$8:$D$17))+1,""),ROW()-718)),"")</f>
        <v/>
      </c>
      <c r="B727" s="129" t="str">
        <f t="array" ref="B727">IFERROR(INDEX('03.Muestra'!$C$8:$C$17,SMALL(IF("Página Web"='03.Muestra'!$D$8:$D$17,ROW('03.Muestra'!$C$8:$C$17)-MIN(ROW('03.Muestra'!$D$8:$D$17))+1,""),ROW()-718)),"")</f>
        <v/>
      </c>
      <c r="C727" s="129" t="str">
        <f t="array" ref="C727">IFERROR(INDEX('03.Muestra'!$F$8:$F$17,SMALL(IF("Página Web"='03.Muestra'!$D$8:$D$17,ROW('03.Muestra'!$F$8:$F$17)-MIN(ROW('03.Muestra'!$D$8:$D$17))+1,""),ROW()-718)),"")</f>
        <v/>
      </c>
      <c r="D727" s="103" t="str">
        <f t="shared" si="87"/>
        <v/>
      </c>
      <c r="E727" s="66" t="str">
        <f t="shared" si="86"/>
        <v/>
      </c>
      <c r="F727" s="18"/>
      <c r="G727" s="18"/>
      <c r="H727" s="18"/>
      <c r="I727" s="18"/>
      <c r="J727" s="18"/>
      <c r="K727" s="148"/>
      <c r="L727" s="18"/>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row>
    <row r="728" spans="1:42" ht="12" customHeight="1">
      <c r="A728" s="98" t="str">
        <f t="array" ref="A728">IFERROR(INDEX('03.Muestra'!$B$8:$B$17,SMALL(IF("Página Web"='03.Muestra'!$D$8:$D$17,ROW('03.Muestra'!$B$8:$B$17)-MIN(ROW('03.Muestra'!$D$8:$D$17))+1,""),ROW()-718)),"")</f>
        <v/>
      </c>
      <c r="B728" s="129" t="str">
        <f t="array" ref="B728">IFERROR(INDEX('03.Muestra'!$C$8:$C$17,SMALL(IF("Página Web"='03.Muestra'!$D$8:$D$17,ROW('03.Muestra'!$C$8:$C$17)-MIN(ROW('03.Muestra'!$D$8:$D$17))+1,""),ROW()-718)),"")</f>
        <v/>
      </c>
      <c r="C728" s="129" t="str">
        <f t="array" ref="C728">IFERROR(INDEX('03.Muestra'!$F$8:$F$17,SMALL(IF("Página Web"='03.Muestra'!$D$8:$D$17,ROW('03.Muestra'!$F$8:$F$17)-MIN(ROW('03.Muestra'!$D$8:$D$17))+1,""),ROW()-718)),"")</f>
        <v/>
      </c>
      <c r="D728" s="103" t="str">
        <f t="shared" si="87"/>
        <v/>
      </c>
      <c r="E728" s="66" t="str">
        <f t="shared" si="86"/>
        <v/>
      </c>
      <c r="F728" s="18"/>
      <c r="G728" s="18"/>
      <c r="H728" s="18"/>
      <c r="I728" s="18"/>
      <c r="J728" s="18"/>
      <c r="K728" s="148"/>
      <c r="L728" s="18"/>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row>
    <row r="729" spans="1:42" ht="12" customHeight="1">
      <c r="A729" s="63"/>
      <c r="B729" s="133"/>
      <c r="C729" s="133"/>
      <c r="D729" s="134"/>
      <c r="E729" s="66"/>
      <c r="F729" s="18"/>
      <c r="G729" s="18"/>
      <c r="H729" s="18"/>
      <c r="I729" s="18"/>
      <c r="J729" s="18"/>
      <c r="K729" s="148"/>
      <c r="L729" s="18"/>
      <c r="M729" s="18"/>
      <c r="N729" s="18"/>
      <c r="O729" s="18"/>
      <c r="P729" s="18"/>
      <c r="Q729" s="18"/>
      <c r="R729" s="18"/>
      <c r="S729" s="18"/>
      <c r="T729" s="18"/>
      <c r="U729" s="18"/>
      <c r="V729" s="18"/>
      <c r="W729" s="18"/>
      <c r="X729" s="18"/>
      <c r="Y729" s="18"/>
      <c r="Z729" s="22"/>
      <c r="AA729" s="22"/>
      <c r="AB729" s="22"/>
      <c r="AC729" s="22"/>
      <c r="AD729" s="22"/>
      <c r="AE729" s="22"/>
      <c r="AF729" s="22"/>
      <c r="AG729" s="22"/>
      <c r="AH729" s="22"/>
      <c r="AI729" s="22"/>
      <c r="AJ729" s="22"/>
      <c r="AK729" s="22"/>
      <c r="AL729" s="22"/>
      <c r="AM729" s="22"/>
      <c r="AN729" s="22"/>
      <c r="AO729" s="22"/>
      <c r="AP729" s="22"/>
    </row>
    <row r="730" spans="1:42" ht="12" customHeight="1">
      <c r="A730" s="22"/>
      <c r="B730" s="18"/>
      <c r="C730" s="18"/>
      <c r="D730" s="127"/>
      <c r="E730" s="66"/>
      <c r="F730" s="18"/>
      <c r="G730" s="18"/>
      <c r="H730" s="18"/>
      <c r="I730" s="18"/>
      <c r="J730" s="18"/>
      <c r="K730" s="148"/>
      <c r="L730" s="18"/>
      <c r="M730" s="18"/>
      <c r="N730" s="18"/>
      <c r="O730" s="18"/>
      <c r="P730" s="18"/>
      <c r="Q730" s="18"/>
      <c r="R730" s="18"/>
      <c r="S730" s="18"/>
      <c r="T730" s="18"/>
      <c r="U730" s="18"/>
      <c r="V730" s="18"/>
      <c r="W730" s="18"/>
      <c r="X730" s="18"/>
      <c r="Y730" s="18"/>
      <c r="Z730" s="22"/>
      <c r="AA730" s="22"/>
      <c r="AB730" s="22"/>
      <c r="AC730" s="22"/>
      <c r="AD730" s="22"/>
      <c r="AE730" s="22"/>
      <c r="AF730" s="22"/>
      <c r="AG730" s="22"/>
      <c r="AH730" s="22"/>
      <c r="AI730" s="22"/>
      <c r="AJ730" s="22"/>
      <c r="AK730" s="22"/>
      <c r="AL730" s="22"/>
      <c r="AM730" s="22"/>
      <c r="AN730" s="22"/>
      <c r="AO730" s="22"/>
      <c r="AP730" s="22"/>
    </row>
    <row r="731" spans="1:42" ht="12.75" customHeight="1">
      <c r="A731" s="111"/>
      <c r="B731" s="112"/>
      <c r="C731" s="111"/>
      <c r="D731" s="135"/>
      <c r="E731" s="113"/>
      <c r="F731" s="18"/>
      <c r="G731" s="18"/>
      <c r="H731" s="18"/>
      <c r="I731" s="18"/>
      <c r="J731" s="18"/>
      <c r="K731" s="148"/>
      <c r="L731" s="18"/>
      <c r="M731" s="18"/>
      <c r="N731" s="18"/>
      <c r="O731" s="18"/>
      <c r="P731" s="18"/>
      <c r="Q731" s="18"/>
      <c r="R731" s="18"/>
      <c r="S731" s="18"/>
      <c r="T731" s="18"/>
      <c r="U731" s="18"/>
      <c r="V731" s="18"/>
      <c r="W731" s="18"/>
      <c r="X731" s="18"/>
      <c r="Y731" s="18"/>
      <c r="Z731" s="22"/>
      <c r="AA731" s="22"/>
      <c r="AB731" s="22"/>
      <c r="AC731" s="22"/>
      <c r="AD731" s="22"/>
      <c r="AE731" s="22"/>
      <c r="AF731" s="22"/>
      <c r="AG731" s="22"/>
      <c r="AH731" s="22"/>
      <c r="AI731" s="22"/>
      <c r="AJ731" s="22"/>
      <c r="AK731" s="22"/>
      <c r="AL731" s="22"/>
      <c r="AM731" s="22"/>
      <c r="AN731" s="22"/>
      <c r="AO731" s="22"/>
      <c r="AP731" s="22"/>
    </row>
    <row r="732" spans="1:42" ht="12" customHeight="1">
      <c r="A732" s="109"/>
      <c r="B732" s="109"/>
      <c r="C732" s="109"/>
      <c r="D732" s="136"/>
      <c r="E732" s="109"/>
      <c r="F732" s="92"/>
      <c r="G732" s="18"/>
      <c r="H732" s="18"/>
      <c r="I732" s="18"/>
      <c r="J732" s="18"/>
      <c r="K732" s="148"/>
      <c r="L732" s="18"/>
      <c r="M732" s="18"/>
      <c r="N732" s="18"/>
      <c r="O732" s="18"/>
      <c r="P732" s="18"/>
      <c r="Q732" s="18"/>
      <c r="R732" s="18"/>
      <c r="S732" s="18"/>
      <c r="T732" s="18"/>
      <c r="U732" s="18"/>
      <c r="V732" s="18"/>
      <c r="W732" s="18"/>
      <c r="X732" s="18"/>
      <c r="Y732" s="18"/>
      <c r="Z732" s="22"/>
      <c r="AA732" s="22"/>
      <c r="AB732" s="22"/>
      <c r="AC732" s="22"/>
      <c r="AD732" s="22"/>
      <c r="AE732" s="22"/>
      <c r="AF732" s="22"/>
      <c r="AG732" s="22"/>
      <c r="AH732" s="22"/>
      <c r="AI732" s="22"/>
      <c r="AJ732" s="22"/>
      <c r="AK732" s="22"/>
      <c r="AL732" s="22"/>
      <c r="AM732" s="22"/>
      <c r="AN732" s="22"/>
      <c r="AO732" s="22"/>
      <c r="AP732" s="22"/>
    </row>
    <row r="733" spans="1:42" ht="12" customHeight="1">
      <c r="A733" s="22"/>
      <c r="B733" s="18"/>
      <c r="C733" s="18"/>
      <c r="D733" s="127"/>
      <c r="E733" s="18"/>
      <c r="F733" s="18"/>
      <c r="G733" s="18"/>
      <c r="H733" s="18"/>
      <c r="I733" s="18"/>
      <c r="J733" s="18"/>
      <c r="K733" s="148"/>
      <c r="L733" s="18"/>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row>
    <row r="734" spans="1:42" ht="12" customHeight="1">
      <c r="A734" s="22"/>
      <c r="B734" s="18"/>
      <c r="C734" s="18"/>
      <c r="D734" s="127"/>
      <c r="E734" s="100"/>
      <c r="F734" s="18"/>
      <c r="G734" s="18"/>
      <c r="H734" s="18"/>
      <c r="I734" s="18"/>
      <c r="J734" s="18"/>
      <c r="K734" s="148"/>
      <c r="L734" s="18"/>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row>
    <row r="735" spans="1:42" ht="29.25" customHeight="1">
      <c r="A735" s="94" t="s">
        <v>100</v>
      </c>
      <c r="B735" s="95" t="s">
        <v>86</v>
      </c>
      <c r="C735" s="96" t="s">
        <v>186</v>
      </c>
      <c r="D735" s="128" t="s">
        <v>106</v>
      </c>
      <c r="E735" s="114"/>
      <c r="F735" s="22"/>
      <c r="G735" s="22"/>
      <c r="H735" s="22"/>
      <c r="I735" s="22"/>
      <c r="J735" s="22"/>
      <c r="K735" s="148"/>
      <c r="L735" s="18"/>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row>
    <row r="736" spans="1:42" ht="12" customHeight="1">
      <c r="A736" s="98">
        <f t="array" ref="A736">IFERROR(INDEX('03.Muestra'!$B$8:$B$17,SMALL(IF("Página Web"='03.Muestra'!$D$8:$D$17,ROW('03.Muestra'!$B$8:$B$17)-MIN(ROW('03.Muestra'!$D$8:$D$17))+1,""),ROW()-735)),"")</f>
        <v>1</v>
      </c>
      <c r="B736" s="129" t="str">
        <f t="array" ref="B736">IFERROR(INDEX('03.Muestra'!$C$8:$C$17,SMALL(IF("Página Web"='03.Muestra'!$D$8:$D$17,ROW('03.Muestra'!$C$8:$C$17)-MIN(ROW('03.Muestra'!$D$8:$D$17))+1,""),ROW()-735)),"")</f>
        <v>Home</v>
      </c>
      <c r="C736" s="130" t="str">
        <f t="array" ref="C736">IFERROR(INDEX('03.Muestra'!$F$8:$F$17,SMALL(IF("Página Web"='03.Muestra'!$D$8:$D$17,ROW('03.Muestra'!$F$8:$F$17)-MIN(ROW('03.Muestra'!$D$8:$D$17))+1,""),ROW()-735)),"")</f>
        <v>https://pigmentoayd.com/</v>
      </c>
      <c r="D736" s="103" t="s">
        <v>87</v>
      </c>
      <c r="E736" s="66" t="str">
        <f t="shared" ref="E736:E745" si="88">IF(D736&lt;&gt;"",IF(AND(B736&lt;&gt;"",C736&lt;&gt;""),"","ERR"),"")</f>
        <v/>
      </c>
      <c r="F736" s="104" t="s">
        <v>89</v>
      </c>
      <c r="G736" s="89" t="s">
        <v>98</v>
      </c>
      <c r="H736" s="84" t="s">
        <v>93</v>
      </c>
      <c r="I736" s="105" t="s">
        <v>91</v>
      </c>
      <c r="J736" s="106" t="s">
        <v>87</v>
      </c>
      <c r="K736" s="131" t="s">
        <v>97</v>
      </c>
      <c r="L736" s="18"/>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row>
    <row r="737" spans="1:42" ht="12" customHeight="1">
      <c r="A737" s="98">
        <f t="array" ref="A737">IFERROR(INDEX('03.Muestra'!$B$8:$B$17,SMALL(IF("Página Web"='03.Muestra'!$D$8:$D$17,ROW('03.Muestra'!$B$8:$B$17)-MIN(ROW('03.Muestra'!$D$8:$D$17))+1,""),ROW()-735)),"")</f>
        <v>2</v>
      </c>
      <c r="B737" s="129" t="str">
        <f t="array" ref="B737">IFERROR(INDEX('03.Muestra'!$C$8:$C$17,SMALL(IF("Página Web"='03.Muestra'!$D$8:$D$17,ROW('03.Muestra'!$C$8:$C$17)-MIN(ROW('03.Muestra'!$D$8:$D$17))+1,""),ROW()-735)),"")</f>
        <v>Contacto</v>
      </c>
      <c r="C737" s="130" t="str">
        <f t="array" ref="C737">IFERROR(INDEX('03.Muestra'!$F$8:$F$17,SMALL(IF("Página Web"='03.Muestra'!$D$8:$D$17,ROW('03.Muestra'!$F$8:$F$17)-MIN(ROW('03.Muestra'!$D$8:$D$17))+1,""),ROW()-735)),"")</f>
        <v>https://pigmentoayd.com/contacto</v>
      </c>
      <c r="D737" s="103" t="s">
        <v>87</v>
      </c>
      <c r="E737" s="66" t="str">
        <f t="shared" si="88"/>
        <v/>
      </c>
      <c r="F737" s="107">
        <f ca="1">COUNTIF($D736:INDIRECT("$D" &amp;  SUM(ROW()-1,'03.Muestra'!$D$20)-1),F736)</f>
        <v>0</v>
      </c>
      <c r="G737" s="107">
        <f ca="1">COUNTIF($D736:INDIRECT("$D" &amp;  SUM(ROW()-1,'03.Muestra'!$D$20)-1),G736)</f>
        <v>0</v>
      </c>
      <c r="H737" s="107">
        <f ca="1">COUNTIF($D736:INDIRECT("$D" &amp;  SUM(ROW()-1,'03.Muestra'!$D$20)-1),H736)</f>
        <v>0</v>
      </c>
      <c r="I737" s="107">
        <f ca="1">COUNTIF($D736:INDIRECT("$D" &amp;  SUM(ROW()-1,'03.Muestra'!$D$20)-1),I736)</f>
        <v>0</v>
      </c>
      <c r="J737" s="107">
        <f ca="1">COUNTIF($D736:INDIRECT("$D" &amp;  SUM(ROW()-1,'03.Muestra'!$D$20)-1),J736)</f>
        <v>3</v>
      </c>
      <c r="K737" s="132">
        <f ca="1">IF(COUNTIF('03.Muestra'!$D$8:$D$17,"Página Web")=0,0,COUNTBLANK($D736:INDIRECT("$D" &amp;  SUM(ROW()-1,COUNTIF('03.Muestra'!$D$8:$D$17,"Página Web"))-1)))</f>
        <v>0</v>
      </c>
      <c r="L737" s="18"/>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row>
    <row r="738" spans="1:42" ht="12" customHeight="1">
      <c r="A738" s="98">
        <f t="array" ref="A738">IFERROR(INDEX('03.Muestra'!$B$8:$B$17,SMALL(IF("Página Web"='03.Muestra'!$D$8:$D$17,ROW('03.Muestra'!$B$8:$B$17)-MIN(ROW('03.Muestra'!$D$8:$D$17))+1,""),ROW()-735)),"")</f>
        <v>3</v>
      </c>
      <c r="B738" s="129" t="str">
        <f t="array" ref="B738">IFERROR(INDEX('03.Muestra'!$C$8:$C$17,SMALL(IF("Página Web"='03.Muestra'!$D$8:$D$17,ROW('03.Muestra'!$C$8:$C$17)-MIN(ROW('03.Muestra'!$D$8:$D$17))+1,""),ROW()-735)),"")</f>
        <v>Servicios</v>
      </c>
      <c r="C738" s="130" t="str">
        <f t="array" ref="C738">IFERROR(INDEX('03.Muestra'!$F$8:$F$17,SMALL(IF("Página Web"='03.Muestra'!$D$8:$D$17,ROW('03.Muestra'!$F$8:$F$17)-MIN(ROW('03.Muestra'!$D$8:$D$17))+1,""),ROW()-735)),"")</f>
        <v>https://pigmentoayd.com/servicios</v>
      </c>
      <c r="D738" s="103" t="s">
        <v>87</v>
      </c>
      <c r="E738" s="66" t="str">
        <f t="shared" si="88"/>
        <v/>
      </c>
      <c r="F738" s="22"/>
      <c r="G738" s="22"/>
      <c r="H738" s="22"/>
      <c r="I738" s="22"/>
      <c r="J738" s="22"/>
      <c r="K738" s="148"/>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row>
    <row r="739" spans="1:42" ht="12" customHeight="1">
      <c r="A739" s="98" t="str">
        <f t="array" ref="A739">IFERROR(INDEX('03.Muestra'!$B$8:$B$17,SMALL(IF("Página Web"='03.Muestra'!$D$8:$D$17,ROW('03.Muestra'!$B$8:$B$17)-MIN(ROW('03.Muestra'!$D$8:$D$17))+1,""),ROW()-735)),"")</f>
        <v/>
      </c>
      <c r="B739" s="129" t="str">
        <f t="array" ref="B739">IFERROR(INDEX('03.Muestra'!$C$8:$C$17,SMALL(IF("Página Web"='03.Muestra'!$D$8:$D$17,ROW('03.Muestra'!$C$8:$C$17)-MIN(ROW('03.Muestra'!$D$8:$D$17))+1,""),ROW()-735)),"")</f>
        <v/>
      </c>
      <c r="C739" s="129" t="str">
        <f t="array" ref="C739">IFERROR(INDEX('03.Muestra'!$F$8:$F$17,SMALL(IF("Página Web"='03.Muestra'!$D$8:$D$17,ROW('03.Muestra'!$F$8:$F$17)-MIN(ROW('03.Muestra'!$D$8:$D$17))+1,""),ROW()-735)),"")</f>
        <v/>
      </c>
      <c r="D739" s="103" t="str">
        <f t="shared" ref="D739:D745" si="89">IF(C739="","",$D$18)</f>
        <v/>
      </c>
      <c r="E739" s="66" t="str">
        <f t="shared" si="88"/>
        <v/>
      </c>
      <c r="F739" s="22"/>
      <c r="G739" s="18"/>
      <c r="H739" s="18"/>
      <c r="I739" s="18"/>
      <c r="J739" s="18"/>
      <c r="K739" s="148"/>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row>
    <row r="740" spans="1:42" ht="12" customHeight="1">
      <c r="A740" s="98" t="str">
        <f t="array" ref="A740">IFERROR(INDEX('03.Muestra'!$B$8:$B$17,SMALL(IF("Página Web"='03.Muestra'!$D$8:$D$17,ROW('03.Muestra'!$B$8:$B$17)-MIN(ROW('03.Muestra'!$D$8:$D$17))+1,""),ROW()-735)),"")</f>
        <v/>
      </c>
      <c r="B740" s="129" t="str">
        <f t="array" ref="B740">IFERROR(INDEX('03.Muestra'!$C$8:$C$17,SMALL(IF("Página Web"='03.Muestra'!$D$8:$D$17,ROW('03.Muestra'!$C$8:$C$17)-MIN(ROW('03.Muestra'!$D$8:$D$17))+1,""),ROW()-735)),"")</f>
        <v/>
      </c>
      <c r="C740" s="129" t="str">
        <f t="array" ref="C740">IFERROR(INDEX('03.Muestra'!$F$8:$F$17,SMALL(IF("Página Web"='03.Muestra'!$D$8:$D$17,ROW('03.Muestra'!$F$8:$F$17)-MIN(ROW('03.Muestra'!$D$8:$D$17))+1,""),ROW()-735)),"")</f>
        <v/>
      </c>
      <c r="D740" s="103" t="str">
        <f t="shared" si="89"/>
        <v/>
      </c>
      <c r="E740" s="66" t="str">
        <f t="shared" si="88"/>
        <v/>
      </c>
      <c r="F740" s="22"/>
      <c r="G740" s="18"/>
      <c r="H740" s="18"/>
      <c r="I740" s="18"/>
      <c r="J740" s="18"/>
      <c r="K740" s="148"/>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row>
    <row r="741" spans="1:42" ht="12" customHeight="1">
      <c r="A741" s="98" t="str">
        <f t="array" ref="A741">IFERROR(INDEX('03.Muestra'!$B$8:$B$17,SMALL(IF("Página Web"='03.Muestra'!$D$8:$D$17,ROW('03.Muestra'!$B$8:$B$17)-MIN(ROW('03.Muestra'!$D$8:$D$17))+1,""),ROW()-735)),"")</f>
        <v/>
      </c>
      <c r="B741" s="129" t="str">
        <f t="array" ref="B741">IFERROR(INDEX('03.Muestra'!$C$8:$C$17,SMALL(IF("Página Web"='03.Muestra'!$D$8:$D$17,ROW('03.Muestra'!$C$8:$C$17)-MIN(ROW('03.Muestra'!$D$8:$D$17))+1,""),ROW()-735)),"")</f>
        <v/>
      </c>
      <c r="C741" s="129" t="str">
        <f t="array" ref="C741">IFERROR(INDEX('03.Muestra'!$F$8:$F$17,SMALL(IF("Página Web"='03.Muestra'!$D$8:$D$17,ROW('03.Muestra'!$F$8:$F$17)-MIN(ROW('03.Muestra'!$D$8:$D$17))+1,""),ROW()-735)),"")</f>
        <v/>
      </c>
      <c r="D741" s="103" t="str">
        <f t="shared" si="89"/>
        <v/>
      </c>
      <c r="E741" s="66" t="str">
        <f t="shared" si="88"/>
        <v/>
      </c>
      <c r="F741" s="22"/>
      <c r="G741" s="18"/>
      <c r="H741" s="18"/>
      <c r="I741" s="18"/>
      <c r="J741" s="18"/>
      <c r="K741" s="148"/>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row>
    <row r="742" spans="1:42" ht="12" customHeight="1">
      <c r="A742" s="98" t="str">
        <f t="array" ref="A742">IFERROR(INDEX('03.Muestra'!$B$8:$B$17,SMALL(IF("Página Web"='03.Muestra'!$D$8:$D$17,ROW('03.Muestra'!$B$8:$B$17)-MIN(ROW('03.Muestra'!$D$8:$D$17))+1,""),ROW()-735)),"")</f>
        <v/>
      </c>
      <c r="B742" s="129" t="str">
        <f t="array" ref="B742">IFERROR(INDEX('03.Muestra'!$C$8:$C$17,SMALL(IF("Página Web"='03.Muestra'!$D$8:$D$17,ROW('03.Muestra'!$C$8:$C$17)-MIN(ROW('03.Muestra'!$D$8:$D$17))+1,""),ROW()-735)),"")</f>
        <v/>
      </c>
      <c r="C742" s="129" t="str">
        <f t="array" ref="C742">IFERROR(INDEX('03.Muestra'!$F$8:$F$17,SMALL(IF("Página Web"='03.Muestra'!$D$8:$D$17,ROW('03.Muestra'!$F$8:$F$17)-MIN(ROW('03.Muestra'!$D$8:$D$17))+1,""),ROW()-735)),"")</f>
        <v/>
      </c>
      <c r="D742" s="103" t="str">
        <f t="shared" si="89"/>
        <v/>
      </c>
      <c r="E742" s="66" t="str">
        <f t="shared" si="88"/>
        <v/>
      </c>
      <c r="F742" s="18"/>
      <c r="G742" s="18"/>
      <c r="H742" s="18"/>
      <c r="I742" s="18"/>
      <c r="J742" s="18"/>
      <c r="K742" s="148"/>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row>
    <row r="743" spans="1:42" ht="12" customHeight="1">
      <c r="A743" s="98" t="str">
        <f t="array" ref="A743">IFERROR(INDEX('03.Muestra'!$B$8:$B$17,SMALL(IF("Página Web"='03.Muestra'!$D$8:$D$17,ROW('03.Muestra'!$B$8:$B$17)-MIN(ROW('03.Muestra'!$D$8:$D$17))+1,""),ROW()-735)),"")</f>
        <v/>
      </c>
      <c r="B743" s="129" t="str">
        <f t="array" ref="B743">IFERROR(INDEX('03.Muestra'!$C$8:$C$17,SMALL(IF("Página Web"='03.Muestra'!$D$8:$D$17,ROW('03.Muestra'!$C$8:$C$17)-MIN(ROW('03.Muestra'!$D$8:$D$17))+1,""),ROW()-735)),"")</f>
        <v/>
      </c>
      <c r="C743" s="129" t="str">
        <f t="array" ref="C743">IFERROR(INDEX('03.Muestra'!$F$8:$F$17,SMALL(IF("Página Web"='03.Muestra'!$D$8:$D$17,ROW('03.Muestra'!$F$8:$F$17)-MIN(ROW('03.Muestra'!$D$8:$D$17))+1,""),ROW()-735)),"")</f>
        <v/>
      </c>
      <c r="D743" s="103" t="str">
        <f t="shared" si="89"/>
        <v/>
      </c>
      <c r="E743" s="66" t="str">
        <f t="shared" si="88"/>
        <v/>
      </c>
      <c r="F743" s="18"/>
      <c r="G743" s="18"/>
      <c r="H743" s="18"/>
      <c r="I743" s="18"/>
      <c r="J743" s="18"/>
      <c r="K743" s="148"/>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row>
    <row r="744" spans="1:42" ht="12" customHeight="1">
      <c r="A744" s="98" t="str">
        <f t="array" ref="A744">IFERROR(INDEX('03.Muestra'!$B$8:$B$17,SMALL(IF("Página Web"='03.Muestra'!$D$8:$D$17,ROW('03.Muestra'!$B$8:$B$17)-MIN(ROW('03.Muestra'!$D$8:$D$17))+1,""),ROW()-735)),"")</f>
        <v/>
      </c>
      <c r="B744" s="129" t="str">
        <f t="array" ref="B744">IFERROR(INDEX('03.Muestra'!$C$8:$C$17,SMALL(IF("Página Web"='03.Muestra'!$D$8:$D$17,ROW('03.Muestra'!$C$8:$C$17)-MIN(ROW('03.Muestra'!$D$8:$D$17))+1,""),ROW()-735)),"")</f>
        <v/>
      </c>
      <c r="C744" s="129" t="str">
        <f t="array" ref="C744">IFERROR(INDEX('03.Muestra'!$F$8:$F$17,SMALL(IF("Página Web"='03.Muestra'!$D$8:$D$17,ROW('03.Muestra'!$F$8:$F$17)-MIN(ROW('03.Muestra'!$D$8:$D$17))+1,""),ROW()-735)),"")</f>
        <v/>
      </c>
      <c r="D744" s="103" t="str">
        <f t="shared" si="89"/>
        <v/>
      </c>
      <c r="E744" s="66" t="str">
        <f t="shared" si="88"/>
        <v/>
      </c>
      <c r="F744" s="18"/>
      <c r="G744" s="18"/>
      <c r="H744" s="18"/>
      <c r="I744" s="18"/>
      <c r="J744" s="18"/>
      <c r="K744" s="148"/>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row>
    <row r="745" spans="1:42" ht="12" customHeight="1">
      <c r="A745" s="98" t="str">
        <f t="array" ref="A745">IFERROR(INDEX('03.Muestra'!$B$8:$B$17,SMALL(IF("Página Web"='03.Muestra'!$D$8:$D$17,ROW('03.Muestra'!$B$8:$B$17)-MIN(ROW('03.Muestra'!$D$8:$D$17))+1,""),ROW()-735)),"")</f>
        <v/>
      </c>
      <c r="B745" s="129" t="str">
        <f t="array" ref="B745">IFERROR(INDEX('03.Muestra'!$C$8:$C$17,SMALL(IF("Página Web"='03.Muestra'!$D$8:$D$17,ROW('03.Muestra'!$C$8:$C$17)-MIN(ROW('03.Muestra'!$D$8:$D$17))+1,""),ROW()-735)),"")</f>
        <v/>
      </c>
      <c r="C745" s="129" t="str">
        <f t="array" ref="C745">IFERROR(INDEX('03.Muestra'!$F$8:$F$17,SMALL(IF("Página Web"='03.Muestra'!$D$8:$D$17,ROW('03.Muestra'!$F$8:$F$17)-MIN(ROW('03.Muestra'!$D$8:$D$17))+1,""),ROW()-735)),"")</f>
        <v/>
      </c>
      <c r="D745" s="103" t="str">
        <f t="shared" si="89"/>
        <v/>
      </c>
      <c r="E745" s="66" t="str">
        <f t="shared" si="88"/>
        <v/>
      </c>
      <c r="F745" s="18"/>
      <c r="G745" s="18"/>
      <c r="H745" s="18"/>
      <c r="I745" s="18"/>
      <c r="J745" s="18"/>
      <c r="K745" s="148"/>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row>
    <row r="746" spans="1:42" ht="12" customHeight="1">
      <c r="A746" s="63"/>
      <c r="B746" s="133"/>
      <c r="C746" s="133"/>
      <c r="D746" s="134"/>
      <c r="E746" s="66"/>
      <c r="F746" s="18"/>
      <c r="G746" s="18"/>
      <c r="H746" s="18"/>
      <c r="I746" s="18"/>
      <c r="J746" s="18"/>
      <c r="K746" s="148"/>
      <c r="L746" s="18"/>
      <c r="M746" s="18"/>
      <c r="N746" s="18"/>
      <c r="O746" s="18"/>
      <c r="P746" s="18"/>
      <c r="Q746" s="18"/>
      <c r="R746" s="18"/>
      <c r="S746" s="18"/>
      <c r="T746" s="18"/>
      <c r="U746" s="18"/>
      <c r="V746" s="18"/>
      <c r="W746" s="18"/>
      <c r="X746" s="18"/>
      <c r="Y746" s="18"/>
      <c r="Z746" s="22"/>
      <c r="AA746" s="22"/>
      <c r="AB746" s="22"/>
      <c r="AC746" s="22"/>
      <c r="AD746" s="22"/>
      <c r="AE746" s="22"/>
      <c r="AF746" s="22"/>
      <c r="AG746" s="22"/>
      <c r="AH746" s="22"/>
      <c r="AI746" s="22"/>
      <c r="AJ746" s="22"/>
      <c r="AK746" s="22"/>
      <c r="AL746" s="22"/>
      <c r="AM746" s="22"/>
      <c r="AN746" s="22"/>
      <c r="AO746" s="22"/>
      <c r="AP746" s="22"/>
    </row>
    <row r="747" spans="1:42" ht="12" customHeight="1">
      <c r="A747" s="22"/>
      <c r="B747" s="18"/>
      <c r="C747" s="18"/>
      <c r="D747" s="127"/>
      <c r="E747" s="66"/>
      <c r="F747" s="18"/>
      <c r="G747" s="18"/>
      <c r="H747" s="18"/>
      <c r="I747" s="18"/>
      <c r="J747" s="18"/>
      <c r="K747" s="148"/>
      <c r="L747" s="18"/>
      <c r="M747" s="18"/>
      <c r="N747" s="18"/>
      <c r="O747" s="18"/>
      <c r="P747" s="18"/>
      <c r="Q747" s="18"/>
      <c r="R747" s="18"/>
      <c r="S747" s="18"/>
      <c r="T747" s="18"/>
      <c r="U747" s="18"/>
      <c r="V747" s="18"/>
      <c r="W747" s="18"/>
      <c r="X747" s="18"/>
      <c r="Y747" s="18"/>
      <c r="Z747" s="22"/>
      <c r="AA747" s="22"/>
      <c r="AB747" s="22"/>
      <c r="AC747" s="22"/>
      <c r="AD747" s="22"/>
      <c r="AE747" s="22"/>
      <c r="AF747" s="22"/>
      <c r="AG747" s="22"/>
      <c r="AH747" s="22"/>
      <c r="AI747" s="22"/>
      <c r="AJ747" s="22"/>
      <c r="AK747" s="22"/>
      <c r="AL747" s="22"/>
      <c r="AM747" s="22"/>
      <c r="AN747" s="22"/>
      <c r="AO747" s="22"/>
      <c r="AP747" s="22"/>
    </row>
    <row r="748" spans="1:42" ht="12.75" customHeight="1">
      <c r="A748" s="111"/>
      <c r="B748" s="112"/>
      <c r="C748" s="111"/>
      <c r="D748" s="135"/>
      <c r="E748" s="113"/>
      <c r="F748" s="18"/>
      <c r="G748" s="18"/>
      <c r="H748" s="18"/>
      <c r="I748" s="18"/>
      <c r="J748" s="18"/>
      <c r="K748" s="148"/>
      <c r="L748" s="18"/>
      <c r="M748" s="18"/>
      <c r="N748" s="18"/>
      <c r="O748" s="18"/>
      <c r="P748" s="18"/>
      <c r="Q748" s="18"/>
      <c r="R748" s="18"/>
      <c r="S748" s="18"/>
      <c r="T748" s="18"/>
      <c r="U748" s="18"/>
      <c r="V748" s="18"/>
      <c r="W748" s="18"/>
      <c r="X748" s="18"/>
      <c r="Y748" s="18"/>
      <c r="Z748" s="22"/>
      <c r="AA748" s="22"/>
      <c r="AB748" s="22"/>
      <c r="AC748" s="22"/>
      <c r="AD748" s="22"/>
      <c r="AE748" s="22"/>
      <c r="AF748" s="22"/>
      <c r="AG748" s="22"/>
      <c r="AH748" s="22"/>
      <c r="AI748" s="22"/>
      <c r="AJ748" s="22"/>
      <c r="AK748" s="22"/>
      <c r="AL748" s="22"/>
      <c r="AM748" s="22"/>
      <c r="AN748" s="22"/>
      <c r="AO748" s="22"/>
      <c r="AP748" s="22"/>
    </row>
    <row r="749" spans="1:42" ht="12" customHeight="1">
      <c r="A749" s="109"/>
      <c r="B749" s="109"/>
      <c r="C749" s="109"/>
      <c r="D749" s="136"/>
      <c r="E749" s="109"/>
      <c r="F749" s="92"/>
      <c r="G749" s="18"/>
      <c r="H749" s="18"/>
      <c r="I749" s="18"/>
      <c r="J749" s="18"/>
      <c r="K749" s="148"/>
      <c r="L749" s="18"/>
      <c r="M749" s="18"/>
      <c r="N749" s="18"/>
      <c r="O749" s="18"/>
      <c r="P749" s="18"/>
      <c r="Q749" s="18"/>
      <c r="R749" s="18"/>
      <c r="S749" s="18"/>
      <c r="T749" s="18"/>
      <c r="U749" s="18"/>
      <c r="V749" s="18"/>
      <c r="W749" s="18"/>
      <c r="X749" s="18"/>
      <c r="Y749" s="18"/>
      <c r="Z749" s="22"/>
      <c r="AA749" s="22"/>
      <c r="AB749" s="22"/>
      <c r="AC749" s="22"/>
      <c r="AD749" s="22"/>
      <c r="AE749" s="22"/>
      <c r="AF749" s="22"/>
      <c r="AG749" s="22"/>
      <c r="AH749" s="22"/>
      <c r="AI749" s="22"/>
      <c r="AJ749" s="22"/>
      <c r="AK749" s="22"/>
      <c r="AL749" s="22"/>
      <c r="AM749" s="22"/>
      <c r="AN749" s="22"/>
      <c r="AO749" s="22"/>
      <c r="AP749" s="22"/>
    </row>
    <row r="750" spans="1:42" ht="12" customHeight="1">
      <c r="A750" s="22"/>
      <c r="B750" s="18"/>
      <c r="C750" s="18"/>
      <c r="D750" s="127"/>
      <c r="E750" s="18"/>
      <c r="F750" s="18"/>
      <c r="G750" s="18"/>
      <c r="H750" s="18"/>
      <c r="I750" s="18"/>
      <c r="J750" s="18"/>
      <c r="K750" s="148"/>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row>
    <row r="751" spans="1:42" ht="12" customHeight="1">
      <c r="A751" s="22"/>
      <c r="B751" s="18"/>
      <c r="C751" s="18"/>
      <c r="D751" s="127"/>
      <c r="E751" s="100"/>
      <c r="F751" s="18"/>
      <c r="G751" s="18"/>
      <c r="H751" s="18"/>
      <c r="I751" s="18"/>
      <c r="J751" s="18"/>
      <c r="K751" s="148"/>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row>
    <row r="752" spans="1:42" ht="29.25" customHeight="1">
      <c r="A752" s="94" t="s">
        <v>100</v>
      </c>
      <c r="B752" s="95" t="s">
        <v>86</v>
      </c>
      <c r="C752" s="96" t="s">
        <v>187</v>
      </c>
      <c r="D752" s="128" t="s">
        <v>106</v>
      </c>
      <c r="E752" s="114"/>
      <c r="F752" s="22"/>
      <c r="G752" s="22"/>
      <c r="H752" s="22"/>
      <c r="I752" s="22"/>
      <c r="J752" s="22"/>
      <c r="K752" s="148"/>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row>
    <row r="753" spans="1:42" ht="12" customHeight="1">
      <c r="A753" s="98">
        <f t="array" ref="A753">IFERROR(INDEX('03.Muestra'!$B$8:$B$17,SMALL(IF("Página Web"='03.Muestra'!$D$8:$D$17,ROW('03.Muestra'!$B$8:$B$17)-MIN(ROW('03.Muestra'!$D$8:$D$17))+1,""),ROW()-752)),"")</f>
        <v>1</v>
      </c>
      <c r="B753" s="129" t="str">
        <f t="array" ref="B753">IFERROR(INDEX('03.Muestra'!$C$8:$C$17,SMALL(IF("Página Web"='03.Muestra'!$D$8:$D$17,ROW('03.Muestra'!$C$8:$C$17)-MIN(ROW('03.Muestra'!$D$8:$D$17))+1,""),ROW()-752)),"")</f>
        <v>Home</v>
      </c>
      <c r="C753" s="130" t="str">
        <f t="array" ref="C753">IFERROR(INDEX('03.Muestra'!$F$8:$F$17,SMALL(IF("Página Web"='03.Muestra'!$D$8:$D$17,ROW('03.Muestra'!$F$8:$F$17)-MIN(ROW('03.Muestra'!$D$8:$D$17))+1,""),ROW()-752)),"")</f>
        <v>https://pigmentoayd.com/</v>
      </c>
      <c r="D753" s="103" t="s">
        <v>91</v>
      </c>
      <c r="E753" s="66" t="str">
        <f t="shared" ref="E753:E762" si="90">IF(D753&lt;&gt;"",IF(AND(B753&lt;&gt;"",C753&lt;&gt;""),"","ERR"),"")</f>
        <v/>
      </c>
      <c r="F753" s="104" t="s">
        <v>89</v>
      </c>
      <c r="G753" s="89" t="s">
        <v>98</v>
      </c>
      <c r="H753" s="84" t="s">
        <v>93</v>
      </c>
      <c r="I753" s="105" t="s">
        <v>91</v>
      </c>
      <c r="J753" s="106" t="s">
        <v>87</v>
      </c>
      <c r="K753" s="131" t="s">
        <v>97</v>
      </c>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row>
    <row r="754" spans="1:42" ht="12" customHeight="1">
      <c r="A754" s="98">
        <f t="array" ref="A754">IFERROR(INDEX('03.Muestra'!$B$8:$B$17,SMALL(IF("Página Web"='03.Muestra'!$D$8:$D$17,ROW('03.Muestra'!$B$8:$B$17)-MIN(ROW('03.Muestra'!$D$8:$D$17))+1,""),ROW()-752)),"")</f>
        <v>2</v>
      </c>
      <c r="B754" s="129" t="str">
        <f t="array" ref="B754">IFERROR(INDEX('03.Muestra'!$C$8:$C$17,SMALL(IF("Página Web"='03.Muestra'!$D$8:$D$17,ROW('03.Muestra'!$C$8:$C$17)-MIN(ROW('03.Muestra'!$D$8:$D$17))+1,""),ROW()-752)),"")</f>
        <v>Contacto</v>
      </c>
      <c r="C754" s="130" t="str">
        <f t="array" ref="C754">IFERROR(INDEX('03.Muestra'!$F$8:$F$17,SMALL(IF("Página Web"='03.Muestra'!$D$8:$D$17,ROW('03.Muestra'!$F$8:$F$17)-MIN(ROW('03.Muestra'!$D$8:$D$17))+1,""),ROW()-752)),"")</f>
        <v>https://pigmentoayd.com/contacto</v>
      </c>
      <c r="D754" s="103" t="s">
        <v>91</v>
      </c>
      <c r="E754" s="66" t="str">
        <f t="shared" si="90"/>
        <v/>
      </c>
      <c r="F754" s="107">
        <f ca="1">COUNTIF($D753:INDIRECT("$D" &amp;  SUM(ROW()-1,'03.Muestra'!$D$20)-1),F753)</f>
        <v>0</v>
      </c>
      <c r="G754" s="107">
        <f ca="1">COUNTIF($D753:INDIRECT("$D" &amp;  SUM(ROW()-1,'03.Muestra'!$D$20)-1),G753)</f>
        <v>0</v>
      </c>
      <c r="H754" s="107">
        <f ca="1">COUNTIF($D753:INDIRECT("$D" &amp;  SUM(ROW()-1,'03.Muestra'!$D$20)-1),H753)</f>
        <v>0</v>
      </c>
      <c r="I754" s="107">
        <f ca="1">COUNTIF($D753:INDIRECT("$D" &amp;  SUM(ROW()-1,'03.Muestra'!$D$20)-1),I753)</f>
        <v>3</v>
      </c>
      <c r="J754" s="107">
        <f ca="1">COUNTIF($D753:INDIRECT("$D" &amp;  SUM(ROW()-1,'03.Muestra'!$D$20)-1),J753)</f>
        <v>0</v>
      </c>
      <c r="K754" s="132">
        <f ca="1">IF(COUNTIF('03.Muestra'!$D$8:$D$17,"Página Web")=0,0,COUNTBLANK($D753:INDIRECT("$D" &amp;  SUM(ROW()-1,COUNTIF('03.Muestra'!$D$8:$D$17,"Página Web"))-1)))</f>
        <v>0</v>
      </c>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row>
    <row r="755" spans="1:42" ht="12" customHeight="1">
      <c r="A755" s="98">
        <f t="array" ref="A755">IFERROR(INDEX('03.Muestra'!$B$8:$B$17,SMALL(IF("Página Web"='03.Muestra'!$D$8:$D$17,ROW('03.Muestra'!$B$8:$B$17)-MIN(ROW('03.Muestra'!$D$8:$D$17))+1,""),ROW()-752)),"")</f>
        <v>3</v>
      </c>
      <c r="B755" s="129" t="str">
        <f t="array" ref="B755">IFERROR(INDEX('03.Muestra'!$C$8:$C$17,SMALL(IF("Página Web"='03.Muestra'!$D$8:$D$17,ROW('03.Muestra'!$C$8:$C$17)-MIN(ROW('03.Muestra'!$D$8:$D$17))+1,""),ROW()-752)),"")</f>
        <v>Servicios</v>
      </c>
      <c r="C755" s="130" t="str">
        <f t="array" ref="C755">IFERROR(INDEX('03.Muestra'!$F$8:$F$17,SMALL(IF("Página Web"='03.Muestra'!$D$8:$D$17,ROW('03.Muestra'!$F$8:$F$17)-MIN(ROW('03.Muestra'!$D$8:$D$17))+1,""),ROW()-752)),"")</f>
        <v>https://pigmentoayd.com/servicios</v>
      </c>
      <c r="D755" s="103" t="s">
        <v>91</v>
      </c>
      <c r="E755" s="66" t="str">
        <f t="shared" si="90"/>
        <v/>
      </c>
      <c r="F755" s="22"/>
      <c r="G755" s="18"/>
      <c r="H755" s="18"/>
      <c r="I755" s="18"/>
      <c r="J755" s="18"/>
      <c r="K755" s="148"/>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row>
    <row r="756" spans="1:42" ht="12" customHeight="1">
      <c r="A756" s="98" t="str">
        <f t="array" ref="A756">IFERROR(INDEX('03.Muestra'!$B$8:$B$17,SMALL(IF("Página Web"='03.Muestra'!$D$8:$D$17,ROW('03.Muestra'!$B$8:$B$17)-MIN(ROW('03.Muestra'!$D$8:$D$17))+1,""),ROW()-752)),"")</f>
        <v/>
      </c>
      <c r="B756" s="129" t="str">
        <f t="array" ref="B756">IFERROR(INDEX('03.Muestra'!$C$8:$C$17,SMALL(IF("Página Web"='03.Muestra'!$D$8:$D$17,ROW('03.Muestra'!$C$8:$C$17)-MIN(ROW('03.Muestra'!$D$8:$D$17))+1,""),ROW()-752)),"")</f>
        <v/>
      </c>
      <c r="C756" s="129" t="str">
        <f t="array" ref="C756">IFERROR(INDEX('03.Muestra'!$F$8:$F$17,SMALL(IF("Página Web"='03.Muestra'!$D$8:$D$17,ROW('03.Muestra'!$F$8:$F$17)-MIN(ROW('03.Muestra'!$D$8:$D$17))+1,""),ROW()-752)),"")</f>
        <v/>
      </c>
      <c r="D756" s="103" t="str">
        <f t="shared" ref="D756:D762" si="91">IF(C756="","",$D$18)</f>
        <v/>
      </c>
      <c r="E756" s="66" t="str">
        <f t="shared" si="90"/>
        <v/>
      </c>
      <c r="F756" s="22"/>
      <c r="G756" s="18"/>
      <c r="H756" s="18"/>
      <c r="I756" s="18"/>
      <c r="J756" s="18"/>
      <c r="K756" s="148"/>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row>
    <row r="757" spans="1:42" ht="12" customHeight="1">
      <c r="A757" s="98" t="str">
        <f t="array" ref="A757">IFERROR(INDEX('03.Muestra'!$B$8:$B$17,SMALL(IF("Página Web"='03.Muestra'!$D$8:$D$17,ROW('03.Muestra'!$B$8:$B$17)-MIN(ROW('03.Muestra'!$D$8:$D$17))+1,""),ROW()-752)),"")</f>
        <v/>
      </c>
      <c r="B757" s="129" t="str">
        <f t="array" ref="B757">IFERROR(INDEX('03.Muestra'!$C$8:$C$17,SMALL(IF("Página Web"='03.Muestra'!$D$8:$D$17,ROW('03.Muestra'!$C$8:$C$17)-MIN(ROW('03.Muestra'!$D$8:$D$17))+1,""),ROW()-752)),"")</f>
        <v/>
      </c>
      <c r="C757" s="129" t="str">
        <f t="array" ref="C757">IFERROR(INDEX('03.Muestra'!$F$8:$F$17,SMALL(IF("Página Web"='03.Muestra'!$D$8:$D$17,ROW('03.Muestra'!$F$8:$F$17)-MIN(ROW('03.Muestra'!$D$8:$D$17))+1,""),ROW()-752)),"")</f>
        <v/>
      </c>
      <c r="D757" s="103" t="str">
        <f t="shared" si="91"/>
        <v/>
      </c>
      <c r="E757" s="66" t="str">
        <f t="shared" si="90"/>
        <v/>
      </c>
      <c r="F757" s="22"/>
      <c r="G757" s="18"/>
      <c r="H757" s="18"/>
      <c r="I757" s="18"/>
      <c r="J757" s="18"/>
      <c r="K757" s="148"/>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row>
    <row r="758" spans="1:42" ht="12" customHeight="1">
      <c r="A758" s="98" t="str">
        <f t="array" ref="A758">IFERROR(INDEX('03.Muestra'!$B$8:$B$17,SMALL(IF("Página Web"='03.Muestra'!$D$8:$D$17,ROW('03.Muestra'!$B$8:$B$17)-MIN(ROW('03.Muestra'!$D$8:$D$17))+1,""),ROW()-752)),"")</f>
        <v/>
      </c>
      <c r="B758" s="129" t="str">
        <f t="array" ref="B758">IFERROR(INDEX('03.Muestra'!$C$8:$C$17,SMALL(IF("Página Web"='03.Muestra'!$D$8:$D$17,ROW('03.Muestra'!$C$8:$C$17)-MIN(ROW('03.Muestra'!$D$8:$D$17))+1,""),ROW()-752)),"")</f>
        <v/>
      </c>
      <c r="C758" s="129" t="str">
        <f t="array" ref="C758">IFERROR(INDEX('03.Muestra'!$F$8:$F$17,SMALL(IF("Página Web"='03.Muestra'!$D$8:$D$17,ROW('03.Muestra'!$F$8:$F$17)-MIN(ROW('03.Muestra'!$D$8:$D$17))+1,""),ROW()-752)),"")</f>
        <v/>
      </c>
      <c r="D758" s="103" t="str">
        <f t="shared" si="91"/>
        <v/>
      </c>
      <c r="E758" s="66" t="str">
        <f t="shared" si="90"/>
        <v/>
      </c>
      <c r="F758" s="22"/>
      <c r="G758" s="18"/>
      <c r="H758" s="18"/>
      <c r="I758" s="18"/>
      <c r="J758" s="18"/>
      <c r="K758" s="148"/>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row>
    <row r="759" spans="1:42" ht="12" customHeight="1">
      <c r="A759" s="98" t="str">
        <f t="array" ref="A759">IFERROR(INDEX('03.Muestra'!$B$8:$B$17,SMALL(IF("Página Web"='03.Muestra'!$D$8:$D$17,ROW('03.Muestra'!$B$8:$B$17)-MIN(ROW('03.Muestra'!$D$8:$D$17))+1,""),ROW()-752)),"")</f>
        <v/>
      </c>
      <c r="B759" s="129" t="str">
        <f t="array" ref="B759">IFERROR(INDEX('03.Muestra'!$C$8:$C$17,SMALL(IF("Página Web"='03.Muestra'!$D$8:$D$17,ROW('03.Muestra'!$C$8:$C$17)-MIN(ROW('03.Muestra'!$D$8:$D$17))+1,""),ROW()-752)),"")</f>
        <v/>
      </c>
      <c r="C759" s="129" t="str">
        <f t="array" ref="C759">IFERROR(INDEX('03.Muestra'!$F$8:$F$17,SMALL(IF("Página Web"='03.Muestra'!$D$8:$D$17,ROW('03.Muestra'!$F$8:$F$17)-MIN(ROW('03.Muestra'!$D$8:$D$17))+1,""),ROW()-752)),"")</f>
        <v/>
      </c>
      <c r="D759" s="103" t="str">
        <f t="shared" si="91"/>
        <v/>
      </c>
      <c r="E759" s="66" t="str">
        <f t="shared" si="90"/>
        <v/>
      </c>
      <c r="F759" s="18"/>
      <c r="G759" s="18"/>
      <c r="H759" s="18"/>
      <c r="I759" s="18"/>
      <c r="J759" s="18"/>
      <c r="K759" s="148"/>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row>
    <row r="760" spans="1:42" ht="12" customHeight="1">
      <c r="A760" s="98" t="str">
        <f t="array" ref="A760">IFERROR(INDEX('03.Muestra'!$B$8:$B$17,SMALL(IF("Página Web"='03.Muestra'!$D$8:$D$17,ROW('03.Muestra'!$B$8:$B$17)-MIN(ROW('03.Muestra'!$D$8:$D$17))+1,""),ROW()-752)),"")</f>
        <v/>
      </c>
      <c r="B760" s="129" t="str">
        <f t="array" ref="B760">IFERROR(INDEX('03.Muestra'!$C$8:$C$17,SMALL(IF("Página Web"='03.Muestra'!$D$8:$D$17,ROW('03.Muestra'!$C$8:$C$17)-MIN(ROW('03.Muestra'!$D$8:$D$17))+1,""),ROW()-752)),"")</f>
        <v/>
      </c>
      <c r="C760" s="129" t="str">
        <f t="array" ref="C760">IFERROR(INDEX('03.Muestra'!$F$8:$F$17,SMALL(IF("Página Web"='03.Muestra'!$D$8:$D$17,ROW('03.Muestra'!$F$8:$F$17)-MIN(ROW('03.Muestra'!$D$8:$D$17))+1,""),ROW()-752)),"")</f>
        <v/>
      </c>
      <c r="D760" s="103" t="str">
        <f t="shared" si="91"/>
        <v/>
      </c>
      <c r="E760" s="66" t="str">
        <f t="shared" si="90"/>
        <v/>
      </c>
      <c r="F760" s="18"/>
      <c r="G760" s="18"/>
      <c r="H760" s="18"/>
      <c r="I760" s="18"/>
      <c r="J760" s="18"/>
      <c r="K760" s="148"/>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row>
    <row r="761" spans="1:42" ht="12" customHeight="1">
      <c r="A761" s="98" t="str">
        <f t="array" ref="A761">IFERROR(INDEX('03.Muestra'!$B$8:$B$17,SMALL(IF("Página Web"='03.Muestra'!$D$8:$D$17,ROW('03.Muestra'!$B$8:$B$17)-MIN(ROW('03.Muestra'!$D$8:$D$17))+1,""),ROW()-752)),"")</f>
        <v/>
      </c>
      <c r="B761" s="129" t="str">
        <f t="array" ref="B761">IFERROR(INDEX('03.Muestra'!$C$8:$C$17,SMALL(IF("Página Web"='03.Muestra'!$D$8:$D$17,ROW('03.Muestra'!$C$8:$C$17)-MIN(ROW('03.Muestra'!$D$8:$D$17))+1,""),ROW()-752)),"")</f>
        <v/>
      </c>
      <c r="C761" s="129" t="str">
        <f t="array" ref="C761">IFERROR(INDEX('03.Muestra'!$F$8:$F$17,SMALL(IF("Página Web"='03.Muestra'!$D$8:$D$17,ROW('03.Muestra'!$F$8:$F$17)-MIN(ROW('03.Muestra'!$D$8:$D$17))+1,""),ROW()-752)),"")</f>
        <v/>
      </c>
      <c r="D761" s="103" t="str">
        <f t="shared" si="91"/>
        <v/>
      </c>
      <c r="E761" s="66" t="str">
        <f t="shared" si="90"/>
        <v/>
      </c>
      <c r="F761" s="18"/>
      <c r="G761" s="18"/>
      <c r="H761" s="18"/>
      <c r="I761" s="18"/>
      <c r="J761" s="18"/>
      <c r="K761" s="148"/>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row>
    <row r="762" spans="1:42" ht="12" customHeight="1">
      <c r="A762" s="98" t="str">
        <f t="array" ref="A762">IFERROR(INDEX('03.Muestra'!$B$8:$B$17,SMALL(IF("Página Web"='03.Muestra'!$D$8:$D$17,ROW('03.Muestra'!$B$8:$B$17)-MIN(ROW('03.Muestra'!$D$8:$D$17))+1,""),ROW()-752)),"")</f>
        <v/>
      </c>
      <c r="B762" s="129" t="str">
        <f t="array" ref="B762">IFERROR(INDEX('03.Muestra'!$C$8:$C$17,SMALL(IF("Página Web"='03.Muestra'!$D$8:$D$17,ROW('03.Muestra'!$C$8:$C$17)-MIN(ROW('03.Muestra'!$D$8:$D$17))+1,""),ROW()-752)),"")</f>
        <v/>
      </c>
      <c r="C762" s="129" t="str">
        <f t="array" ref="C762">IFERROR(INDEX('03.Muestra'!$F$8:$F$17,SMALL(IF("Página Web"='03.Muestra'!$D$8:$D$17,ROW('03.Muestra'!$F$8:$F$17)-MIN(ROW('03.Muestra'!$D$8:$D$17))+1,""),ROW()-752)),"")</f>
        <v/>
      </c>
      <c r="D762" s="103" t="str">
        <f t="shared" si="91"/>
        <v/>
      </c>
      <c r="E762" s="66" t="str">
        <f t="shared" si="90"/>
        <v/>
      </c>
      <c r="F762" s="18"/>
      <c r="G762" s="18"/>
      <c r="H762" s="18"/>
      <c r="I762" s="18"/>
      <c r="J762" s="18"/>
      <c r="K762" s="148"/>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row>
    <row r="763" spans="1:42" ht="12" customHeight="1">
      <c r="A763" s="63"/>
      <c r="B763" s="133"/>
      <c r="C763" s="133"/>
      <c r="D763" s="134"/>
      <c r="E763" s="66"/>
      <c r="F763" s="18"/>
      <c r="G763" s="18"/>
      <c r="H763" s="18"/>
      <c r="I763" s="18"/>
      <c r="J763" s="18"/>
      <c r="K763" s="148"/>
      <c r="L763" s="18"/>
      <c r="M763" s="18"/>
      <c r="N763" s="18"/>
      <c r="O763" s="18"/>
      <c r="P763" s="18"/>
      <c r="Q763" s="18"/>
      <c r="R763" s="18"/>
      <c r="S763" s="18"/>
      <c r="T763" s="18"/>
      <c r="U763" s="18"/>
      <c r="V763" s="18"/>
      <c r="W763" s="18"/>
      <c r="X763" s="18"/>
      <c r="Y763" s="18"/>
      <c r="Z763" s="22"/>
      <c r="AA763" s="22"/>
      <c r="AB763" s="22"/>
      <c r="AC763" s="22"/>
      <c r="AD763" s="22"/>
      <c r="AE763" s="22"/>
      <c r="AF763" s="22"/>
      <c r="AG763" s="22"/>
      <c r="AH763" s="22"/>
      <c r="AI763" s="22"/>
      <c r="AJ763" s="22"/>
      <c r="AK763" s="22"/>
      <c r="AL763" s="22"/>
      <c r="AM763" s="22"/>
      <c r="AN763" s="22"/>
      <c r="AO763" s="22"/>
      <c r="AP763" s="22"/>
    </row>
    <row r="764" spans="1:42" ht="12" customHeight="1">
      <c r="A764" s="22"/>
      <c r="B764" s="18"/>
      <c r="C764" s="18"/>
      <c r="D764" s="127"/>
      <c r="E764" s="66"/>
      <c r="F764" s="18"/>
      <c r="G764" s="18"/>
      <c r="H764" s="18"/>
      <c r="I764" s="18"/>
      <c r="J764" s="18"/>
      <c r="K764" s="148"/>
      <c r="L764" s="18"/>
      <c r="M764" s="18"/>
      <c r="N764" s="18"/>
      <c r="O764" s="18"/>
      <c r="P764" s="18"/>
      <c r="Q764" s="18"/>
      <c r="R764" s="18"/>
      <c r="S764" s="18"/>
      <c r="T764" s="18"/>
      <c r="U764" s="18"/>
      <c r="V764" s="18"/>
      <c r="W764" s="18"/>
      <c r="X764" s="18"/>
      <c r="Y764" s="18"/>
      <c r="Z764" s="22"/>
      <c r="AA764" s="22"/>
      <c r="AB764" s="22"/>
      <c r="AC764" s="22"/>
      <c r="AD764" s="22"/>
      <c r="AE764" s="22"/>
      <c r="AF764" s="22"/>
      <c r="AG764" s="22"/>
      <c r="AH764" s="22"/>
      <c r="AI764" s="22"/>
      <c r="AJ764" s="22"/>
      <c r="AK764" s="22"/>
      <c r="AL764" s="22"/>
      <c r="AM764" s="22"/>
      <c r="AN764" s="22"/>
      <c r="AO764" s="22"/>
      <c r="AP764" s="22"/>
    </row>
    <row r="765" spans="1:42" ht="12.75" customHeight="1">
      <c r="A765" s="111"/>
      <c r="B765" s="112"/>
      <c r="C765" s="111"/>
      <c r="D765" s="135"/>
      <c r="E765" s="113"/>
      <c r="F765" s="18"/>
      <c r="G765" s="18"/>
      <c r="H765" s="18"/>
      <c r="I765" s="18"/>
      <c r="J765" s="18"/>
      <c r="K765" s="148"/>
      <c r="L765" s="18"/>
      <c r="M765" s="18"/>
      <c r="N765" s="18"/>
      <c r="O765" s="18"/>
      <c r="P765" s="18"/>
      <c r="Q765" s="18"/>
      <c r="R765" s="18"/>
      <c r="S765" s="18"/>
      <c r="T765" s="18"/>
      <c r="U765" s="18"/>
      <c r="V765" s="18"/>
      <c r="W765" s="18"/>
      <c r="X765" s="18"/>
      <c r="Y765" s="18"/>
      <c r="Z765" s="22"/>
      <c r="AA765" s="22"/>
      <c r="AB765" s="22"/>
      <c r="AC765" s="22"/>
      <c r="AD765" s="22"/>
      <c r="AE765" s="22"/>
      <c r="AF765" s="22"/>
      <c r="AG765" s="22"/>
      <c r="AH765" s="22"/>
      <c r="AI765" s="22"/>
      <c r="AJ765" s="22"/>
      <c r="AK765" s="22"/>
      <c r="AL765" s="22"/>
      <c r="AM765" s="22"/>
      <c r="AN765" s="22"/>
      <c r="AO765" s="22"/>
      <c r="AP765" s="22"/>
    </row>
    <row r="766" spans="1:42" ht="12" customHeight="1">
      <c r="A766" s="109"/>
      <c r="B766" s="109"/>
      <c r="C766" s="109"/>
      <c r="D766" s="136"/>
      <c r="E766" s="109"/>
      <c r="F766" s="92"/>
      <c r="G766" s="18"/>
      <c r="H766" s="18"/>
      <c r="I766" s="18"/>
      <c r="J766" s="18"/>
      <c r="K766" s="148"/>
      <c r="L766" s="18"/>
      <c r="M766" s="18"/>
      <c r="N766" s="18"/>
      <c r="O766" s="18"/>
      <c r="P766" s="18"/>
      <c r="Q766" s="18"/>
      <c r="R766" s="18"/>
      <c r="S766" s="18"/>
      <c r="T766" s="18"/>
      <c r="U766" s="18"/>
      <c r="V766" s="18"/>
      <c r="W766" s="18"/>
      <c r="X766" s="18"/>
      <c r="Y766" s="18"/>
      <c r="Z766" s="22"/>
      <c r="AA766" s="22"/>
      <c r="AB766" s="22"/>
      <c r="AC766" s="22"/>
      <c r="AD766" s="22"/>
      <c r="AE766" s="22"/>
      <c r="AF766" s="22"/>
      <c r="AG766" s="22"/>
      <c r="AH766" s="22"/>
      <c r="AI766" s="22"/>
      <c r="AJ766" s="22"/>
      <c r="AK766" s="22"/>
      <c r="AL766" s="22"/>
      <c r="AM766" s="22"/>
      <c r="AN766" s="22"/>
      <c r="AO766" s="22"/>
      <c r="AP766" s="22"/>
    </row>
    <row r="767" spans="1:42" ht="12" customHeight="1">
      <c r="A767" s="22"/>
      <c r="B767" s="18"/>
      <c r="C767" s="18"/>
      <c r="D767" s="127"/>
      <c r="E767" s="18"/>
      <c r="F767" s="18"/>
      <c r="G767" s="18"/>
      <c r="H767" s="18"/>
      <c r="I767" s="18"/>
      <c r="J767" s="18"/>
      <c r="K767" s="148"/>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row>
    <row r="768" spans="1:42" ht="12" customHeight="1">
      <c r="A768" s="22"/>
      <c r="B768" s="18"/>
      <c r="C768" s="18"/>
      <c r="D768" s="127"/>
      <c r="E768" s="100"/>
      <c r="F768" s="18"/>
      <c r="G768" s="18"/>
      <c r="H768" s="18"/>
      <c r="I768" s="18"/>
      <c r="J768" s="18"/>
      <c r="K768" s="148"/>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row>
    <row r="769" spans="1:42" ht="29.25" customHeight="1">
      <c r="A769" s="94" t="s">
        <v>100</v>
      </c>
      <c r="B769" s="95" t="s">
        <v>86</v>
      </c>
      <c r="C769" s="96" t="s">
        <v>188</v>
      </c>
      <c r="D769" s="128" t="s">
        <v>106</v>
      </c>
      <c r="E769" s="114"/>
      <c r="F769" s="22"/>
      <c r="G769" s="22"/>
      <c r="H769" s="22"/>
      <c r="I769" s="22"/>
      <c r="J769" s="22"/>
      <c r="K769" s="148"/>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row>
    <row r="770" spans="1:42" ht="12" customHeight="1">
      <c r="A770" s="98">
        <f t="array" ref="A770">IFERROR(INDEX('03.Muestra'!$B$8:$B$17,SMALL(IF("Página Web"='03.Muestra'!$D$8:$D$17,ROW('03.Muestra'!$B$8:$B$17)-MIN(ROW('03.Muestra'!$D$8:$D$17))+1,""),ROW()-769)),"")</f>
        <v>1</v>
      </c>
      <c r="B770" s="129" t="str">
        <f t="array" ref="B770">IFERROR(INDEX('03.Muestra'!$C$8:$C$17,SMALL(IF("Página Web"='03.Muestra'!$D$8:$D$17,ROW('03.Muestra'!$C$8:$C$17)-MIN(ROW('03.Muestra'!$D$8:$D$17))+1,""),ROW()-769)),"")</f>
        <v>Home</v>
      </c>
      <c r="C770" s="130" t="str">
        <f t="array" ref="C770">IFERROR(INDEX('03.Muestra'!$F$8:$F$17,SMALL(IF("Página Web"='03.Muestra'!$D$8:$D$17,ROW('03.Muestra'!$F$8:$F$17)-MIN(ROW('03.Muestra'!$D$8:$D$17))+1,""),ROW()-769)),"")</f>
        <v>https://pigmentoayd.com/</v>
      </c>
      <c r="D770" s="103" t="s">
        <v>91</v>
      </c>
      <c r="E770" s="66" t="str">
        <f t="shared" ref="E770:E779" si="92">IF(D770&lt;&gt;"",IF(AND(B770&lt;&gt;"",C770&lt;&gt;""),"","ERR"),"")</f>
        <v/>
      </c>
      <c r="F770" s="104" t="s">
        <v>89</v>
      </c>
      <c r="G770" s="89" t="s">
        <v>98</v>
      </c>
      <c r="H770" s="84" t="s">
        <v>93</v>
      </c>
      <c r="I770" s="105" t="s">
        <v>91</v>
      </c>
      <c r="J770" s="106" t="s">
        <v>87</v>
      </c>
      <c r="K770" s="131" t="s">
        <v>97</v>
      </c>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row>
    <row r="771" spans="1:42" ht="12" customHeight="1">
      <c r="A771" s="98">
        <f t="array" ref="A771">IFERROR(INDEX('03.Muestra'!$B$8:$B$17,SMALL(IF("Página Web"='03.Muestra'!$D$8:$D$17,ROW('03.Muestra'!$B$8:$B$17)-MIN(ROW('03.Muestra'!$D$8:$D$17))+1,""),ROW()-769)),"")</f>
        <v>2</v>
      </c>
      <c r="B771" s="129" t="str">
        <f t="array" ref="B771">IFERROR(INDEX('03.Muestra'!$C$8:$C$17,SMALL(IF("Página Web"='03.Muestra'!$D$8:$D$17,ROW('03.Muestra'!$C$8:$C$17)-MIN(ROW('03.Muestra'!$D$8:$D$17))+1,""),ROW()-769)),"")</f>
        <v>Contacto</v>
      </c>
      <c r="C771" s="130" t="str">
        <f t="array" ref="C771">IFERROR(INDEX('03.Muestra'!$F$8:$F$17,SMALL(IF("Página Web"='03.Muestra'!$D$8:$D$17,ROW('03.Muestra'!$F$8:$F$17)-MIN(ROW('03.Muestra'!$D$8:$D$17))+1,""),ROW()-769)),"")</f>
        <v>https://pigmentoayd.com/contacto</v>
      </c>
      <c r="D771" s="103" t="s">
        <v>91</v>
      </c>
      <c r="E771" s="66" t="str">
        <f t="shared" si="92"/>
        <v/>
      </c>
      <c r="F771" s="107">
        <f ca="1">COUNTIF($D770:INDIRECT("$D" &amp;  SUM(ROW()-1,'03.Muestra'!$D$20)-1),F770)</f>
        <v>0</v>
      </c>
      <c r="G771" s="107">
        <f ca="1">COUNTIF($D770:INDIRECT("$D" &amp;  SUM(ROW()-1,'03.Muestra'!$D$20)-1),G770)</f>
        <v>0</v>
      </c>
      <c r="H771" s="107">
        <f ca="1">COUNTIF($D770:INDIRECT("$D" &amp;  SUM(ROW()-1,'03.Muestra'!$D$20)-1),H770)</f>
        <v>0</v>
      </c>
      <c r="I771" s="107">
        <f ca="1">COUNTIF($D770:INDIRECT("$D" &amp;  SUM(ROW()-1,'03.Muestra'!$D$20)-1),I770)</f>
        <v>3</v>
      </c>
      <c r="J771" s="107">
        <f ca="1">COUNTIF($D770:INDIRECT("$D" &amp;  SUM(ROW()-1,'03.Muestra'!$D$20)-1),J770)</f>
        <v>0</v>
      </c>
      <c r="K771" s="132">
        <f ca="1">IF(COUNTIF('03.Muestra'!$D$8:$D$17,"Página Web")=0,0,COUNTBLANK($D770:INDIRECT("$D" &amp;  SUM(ROW()-1,COUNTIF('03.Muestra'!$D$8:$D$17,"Página Web"))-1)))</f>
        <v>0</v>
      </c>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row>
    <row r="772" spans="1:42" ht="12" customHeight="1">
      <c r="A772" s="98">
        <f t="array" ref="A772">IFERROR(INDEX('03.Muestra'!$B$8:$B$17,SMALL(IF("Página Web"='03.Muestra'!$D$8:$D$17,ROW('03.Muestra'!$B$8:$B$17)-MIN(ROW('03.Muestra'!$D$8:$D$17))+1,""),ROW()-769)),"")</f>
        <v>3</v>
      </c>
      <c r="B772" s="129" t="str">
        <f t="array" ref="B772">IFERROR(INDEX('03.Muestra'!$C$8:$C$17,SMALL(IF("Página Web"='03.Muestra'!$D$8:$D$17,ROW('03.Muestra'!$C$8:$C$17)-MIN(ROW('03.Muestra'!$D$8:$D$17))+1,""),ROW()-769)),"")</f>
        <v>Servicios</v>
      </c>
      <c r="C772" s="130" t="str">
        <f t="array" ref="C772">IFERROR(INDEX('03.Muestra'!$F$8:$F$17,SMALL(IF("Página Web"='03.Muestra'!$D$8:$D$17,ROW('03.Muestra'!$F$8:$F$17)-MIN(ROW('03.Muestra'!$D$8:$D$17))+1,""),ROW()-769)),"")</f>
        <v>https://pigmentoayd.com/servicios</v>
      </c>
      <c r="D772" s="103" t="s">
        <v>91</v>
      </c>
      <c r="E772" s="66" t="str">
        <f t="shared" si="92"/>
        <v/>
      </c>
      <c r="F772" s="22"/>
      <c r="G772" s="18"/>
      <c r="H772" s="18"/>
      <c r="I772" s="18"/>
      <c r="J772" s="18"/>
      <c r="K772" s="148"/>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row>
    <row r="773" spans="1:42" ht="12" customHeight="1">
      <c r="A773" s="98" t="str">
        <f t="array" ref="A773">IFERROR(INDEX('03.Muestra'!$B$8:$B$17,SMALL(IF("Página Web"='03.Muestra'!$D$8:$D$17,ROW('03.Muestra'!$B$8:$B$17)-MIN(ROW('03.Muestra'!$D$8:$D$17))+1,""),ROW()-769)),"")</f>
        <v/>
      </c>
      <c r="B773" s="129" t="str">
        <f t="array" ref="B773">IFERROR(INDEX('03.Muestra'!$C$8:$C$17,SMALL(IF("Página Web"='03.Muestra'!$D$8:$D$17,ROW('03.Muestra'!$C$8:$C$17)-MIN(ROW('03.Muestra'!$D$8:$D$17))+1,""),ROW()-769)),"")</f>
        <v/>
      </c>
      <c r="C773" s="129" t="str">
        <f t="array" ref="C773">IFERROR(INDEX('03.Muestra'!$F$8:$F$17,SMALL(IF("Página Web"='03.Muestra'!$D$8:$D$17,ROW('03.Muestra'!$F$8:$F$17)-MIN(ROW('03.Muestra'!$D$8:$D$17))+1,""),ROW()-769)),"")</f>
        <v/>
      </c>
      <c r="D773" s="103" t="str">
        <f t="shared" ref="D773:D779" si="93">IF(C773="","",$D$18)</f>
        <v/>
      </c>
      <c r="E773" s="66" t="str">
        <f t="shared" si="92"/>
        <v/>
      </c>
      <c r="F773" s="22"/>
      <c r="G773" s="18"/>
      <c r="H773" s="18"/>
      <c r="I773" s="18"/>
      <c r="J773" s="18"/>
      <c r="K773" s="148"/>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row>
    <row r="774" spans="1:42" ht="12" customHeight="1">
      <c r="A774" s="98" t="str">
        <f t="array" ref="A774">IFERROR(INDEX('03.Muestra'!$B$8:$B$17,SMALL(IF("Página Web"='03.Muestra'!$D$8:$D$17,ROW('03.Muestra'!$B$8:$B$17)-MIN(ROW('03.Muestra'!$D$8:$D$17))+1,""),ROW()-769)),"")</f>
        <v/>
      </c>
      <c r="B774" s="129" t="str">
        <f t="array" ref="B774">IFERROR(INDEX('03.Muestra'!$C$8:$C$17,SMALL(IF("Página Web"='03.Muestra'!$D$8:$D$17,ROW('03.Muestra'!$C$8:$C$17)-MIN(ROW('03.Muestra'!$D$8:$D$17))+1,""),ROW()-769)),"")</f>
        <v/>
      </c>
      <c r="C774" s="129" t="str">
        <f t="array" ref="C774">IFERROR(INDEX('03.Muestra'!$F$8:$F$17,SMALL(IF("Página Web"='03.Muestra'!$D$8:$D$17,ROW('03.Muestra'!$F$8:$F$17)-MIN(ROW('03.Muestra'!$D$8:$D$17))+1,""),ROW()-769)),"")</f>
        <v/>
      </c>
      <c r="D774" s="103" t="str">
        <f t="shared" si="93"/>
        <v/>
      </c>
      <c r="E774" s="66" t="str">
        <f t="shared" si="92"/>
        <v/>
      </c>
      <c r="F774" s="22"/>
      <c r="G774" s="18"/>
      <c r="H774" s="18"/>
      <c r="I774" s="18"/>
      <c r="J774" s="18"/>
      <c r="K774" s="148"/>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row>
    <row r="775" spans="1:42" ht="12" customHeight="1">
      <c r="A775" s="98" t="str">
        <f t="array" ref="A775">IFERROR(INDEX('03.Muestra'!$B$8:$B$17,SMALL(IF("Página Web"='03.Muestra'!$D$8:$D$17,ROW('03.Muestra'!$B$8:$B$17)-MIN(ROW('03.Muestra'!$D$8:$D$17))+1,""),ROW()-769)),"")</f>
        <v/>
      </c>
      <c r="B775" s="129" t="str">
        <f t="array" ref="B775">IFERROR(INDEX('03.Muestra'!$C$8:$C$17,SMALL(IF("Página Web"='03.Muestra'!$D$8:$D$17,ROW('03.Muestra'!$C$8:$C$17)-MIN(ROW('03.Muestra'!$D$8:$D$17))+1,""),ROW()-769)),"")</f>
        <v/>
      </c>
      <c r="C775" s="129" t="str">
        <f t="array" ref="C775">IFERROR(INDEX('03.Muestra'!$F$8:$F$17,SMALL(IF("Página Web"='03.Muestra'!$D$8:$D$17,ROW('03.Muestra'!$F$8:$F$17)-MIN(ROW('03.Muestra'!$D$8:$D$17))+1,""),ROW()-769)),"")</f>
        <v/>
      </c>
      <c r="D775" s="103" t="str">
        <f t="shared" si="93"/>
        <v/>
      </c>
      <c r="E775" s="66" t="str">
        <f t="shared" si="92"/>
        <v/>
      </c>
      <c r="F775" s="22"/>
      <c r="G775" s="18"/>
      <c r="H775" s="18"/>
      <c r="I775" s="18"/>
      <c r="J775" s="18"/>
      <c r="K775" s="148"/>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row>
    <row r="776" spans="1:42" ht="12" customHeight="1">
      <c r="A776" s="98" t="str">
        <f t="array" ref="A776">IFERROR(INDEX('03.Muestra'!$B$8:$B$17,SMALL(IF("Página Web"='03.Muestra'!$D$8:$D$17,ROW('03.Muestra'!$B$8:$B$17)-MIN(ROW('03.Muestra'!$D$8:$D$17))+1,""),ROW()-769)),"")</f>
        <v/>
      </c>
      <c r="B776" s="129" t="str">
        <f t="array" ref="B776">IFERROR(INDEX('03.Muestra'!$C$8:$C$17,SMALL(IF("Página Web"='03.Muestra'!$D$8:$D$17,ROW('03.Muestra'!$C$8:$C$17)-MIN(ROW('03.Muestra'!$D$8:$D$17))+1,""),ROW()-769)),"")</f>
        <v/>
      </c>
      <c r="C776" s="129" t="str">
        <f t="array" ref="C776">IFERROR(INDEX('03.Muestra'!$F$8:$F$17,SMALL(IF("Página Web"='03.Muestra'!$D$8:$D$17,ROW('03.Muestra'!$F$8:$F$17)-MIN(ROW('03.Muestra'!$D$8:$D$17))+1,""),ROW()-769)),"")</f>
        <v/>
      </c>
      <c r="D776" s="103" t="str">
        <f t="shared" si="93"/>
        <v/>
      </c>
      <c r="E776" s="66" t="str">
        <f t="shared" si="92"/>
        <v/>
      </c>
      <c r="F776" s="18"/>
      <c r="G776" s="18"/>
      <c r="H776" s="18"/>
      <c r="I776" s="18"/>
      <c r="J776" s="18"/>
      <c r="K776" s="148"/>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row>
    <row r="777" spans="1:42" ht="12" customHeight="1">
      <c r="A777" s="98" t="str">
        <f t="array" ref="A777">IFERROR(INDEX('03.Muestra'!$B$8:$B$17,SMALL(IF("Página Web"='03.Muestra'!$D$8:$D$17,ROW('03.Muestra'!$B$8:$B$17)-MIN(ROW('03.Muestra'!$D$8:$D$17))+1,""),ROW()-769)),"")</f>
        <v/>
      </c>
      <c r="B777" s="129" t="str">
        <f t="array" ref="B777">IFERROR(INDEX('03.Muestra'!$C$8:$C$17,SMALL(IF("Página Web"='03.Muestra'!$D$8:$D$17,ROW('03.Muestra'!$C$8:$C$17)-MIN(ROW('03.Muestra'!$D$8:$D$17))+1,""),ROW()-769)),"")</f>
        <v/>
      </c>
      <c r="C777" s="129" t="str">
        <f t="array" ref="C777">IFERROR(INDEX('03.Muestra'!$F$8:$F$17,SMALL(IF("Página Web"='03.Muestra'!$D$8:$D$17,ROW('03.Muestra'!$F$8:$F$17)-MIN(ROW('03.Muestra'!$D$8:$D$17))+1,""),ROW()-769)),"")</f>
        <v/>
      </c>
      <c r="D777" s="103" t="str">
        <f t="shared" si="93"/>
        <v/>
      </c>
      <c r="E777" s="66" t="str">
        <f t="shared" si="92"/>
        <v/>
      </c>
      <c r="F777" s="18"/>
      <c r="G777" s="18"/>
      <c r="H777" s="18"/>
      <c r="I777" s="18"/>
      <c r="J777" s="18"/>
      <c r="K777" s="148"/>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row>
    <row r="778" spans="1:42" ht="12" customHeight="1">
      <c r="A778" s="98" t="str">
        <f t="array" ref="A778">IFERROR(INDEX('03.Muestra'!$B$8:$B$17,SMALL(IF("Página Web"='03.Muestra'!$D$8:$D$17,ROW('03.Muestra'!$B$8:$B$17)-MIN(ROW('03.Muestra'!$D$8:$D$17))+1,""),ROW()-769)),"")</f>
        <v/>
      </c>
      <c r="B778" s="129" t="str">
        <f t="array" ref="B778">IFERROR(INDEX('03.Muestra'!$C$8:$C$17,SMALL(IF("Página Web"='03.Muestra'!$D$8:$D$17,ROW('03.Muestra'!$C$8:$C$17)-MIN(ROW('03.Muestra'!$D$8:$D$17))+1,""),ROW()-769)),"")</f>
        <v/>
      </c>
      <c r="C778" s="129" t="str">
        <f t="array" ref="C778">IFERROR(INDEX('03.Muestra'!$F$8:$F$17,SMALL(IF("Página Web"='03.Muestra'!$D$8:$D$17,ROW('03.Muestra'!$F$8:$F$17)-MIN(ROW('03.Muestra'!$D$8:$D$17))+1,""),ROW()-769)),"")</f>
        <v/>
      </c>
      <c r="D778" s="103" t="str">
        <f t="shared" si="93"/>
        <v/>
      </c>
      <c r="E778" s="66" t="str">
        <f t="shared" si="92"/>
        <v/>
      </c>
      <c r="F778" s="18"/>
      <c r="G778" s="18"/>
      <c r="H778" s="18"/>
      <c r="I778" s="18"/>
      <c r="J778" s="18"/>
      <c r="K778" s="148"/>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row>
    <row r="779" spans="1:42" ht="12" customHeight="1">
      <c r="A779" s="98" t="str">
        <f t="array" ref="A779">IFERROR(INDEX('03.Muestra'!$B$8:$B$17,SMALL(IF("Página Web"='03.Muestra'!$D$8:$D$17,ROW('03.Muestra'!$B$8:$B$17)-MIN(ROW('03.Muestra'!$D$8:$D$17))+1,""),ROW()-769)),"")</f>
        <v/>
      </c>
      <c r="B779" s="129" t="str">
        <f t="array" ref="B779">IFERROR(INDEX('03.Muestra'!$C$8:$C$17,SMALL(IF("Página Web"='03.Muestra'!$D$8:$D$17,ROW('03.Muestra'!$C$8:$C$17)-MIN(ROW('03.Muestra'!$D$8:$D$17))+1,""),ROW()-769)),"")</f>
        <v/>
      </c>
      <c r="C779" s="129" t="str">
        <f t="array" ref="C779">IFERROR(INDEX('03.Muestra'!$F$8:$F$17,SMALL(IF("Página Web"='03.Muestra'!$D$8:$D$17,ROW('03.Muestra'!$F$8:$F$17)-MIN(ROW('03.Muestra'!$D$8:$D$17))+1,""),ROW()-769)),"")</f>
        <v/>
      </c>
      <c r="D779" s="103" t="str">
        <f t="shared" si="93"/>
        <v/>
      </c>
      <c r="E779" s="66" t="str">
        <f t="shared" si="92"/>
        <v/>
      </c>
      <c r="F779" s="18"/>
      <c r="G779" s="18"/>
      <c r="H779" s="18"/>
      <c r="I779" s="18"/>
      <c r="J779" s="18"/>
      <c r="K779" s="148"/>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row>
    <row r="780" spans="1:42" ht="12" customHeight="1">
      <c r="A780" s="63"/>
      <c r="B780" s="133"/>
      <c r="C780" s="133"/>
      <c r="D780" s="134"/>
      <c r="E780" s="66"/>
      <c r="F780" s="18"/>
      <c r="G780" s="18"/>
      <c r="H780" s="18"/>
      <c r="I780" s="18"/>
      <c r="J780" s="18"/>
      <c r="K780" s="148"/>
      <c r="L780" s="18"/>
      <c r="M780" s="18"/>
      <c r="N780" s="18"/>
      <c r="O780" s="18"/>
      <c r="P780" s="18"/>
      <c r="Q780" s="18"/>
      <c r="R780" s="18"/>
      <c r="S780" s="18"/>
      <c r="T780" s="18"/>
      <c r="U780" s="18"/>
      <c r="V780" s="18"/>
      <c r="W780" s="18"/>
      <c r="X780" s="18"/>
      <c r="Y780" s="18"/>
      <c r="Z780" s="22"/>
      <c r="AA780" s="22"/>
      <c r="AB780" s="22"/>
      <c r="AC780" s="22"/>
      <c r="AD780" s="22"/>
      <c r="AE780" s="22"/>
      <c r="AF780" s="22"/>
      <c r="AG780" s="22"/>
      <c r="AH780" s="22"/>
      <c r="AI780" s="22"/>
      <c r="AJ780" s="22"/>
      <c r="AK780" s="22"/>
      <c r="AL780" s="22"/>
      <c r="AM780" s="22"/>
      <c r="AN780" s="22"/>
      <c r="AO780" s="22"/>
      <c r="AP780" s="22"/>
    </row>
    <row r="781" spans="1:42" ht="12" customHeight="1">
      <c r="A781" s="22"/>
      <c r="B781" s="18"/>
      <c r="C781" s="18"/>
      <c r="D781" s="127"/>
      <c r="E781" s="66"/>
      <c r="F781" s="18"/>
      <c r="G781" s="18"/>
      <c r="H781" s="18"/>
      <c r="I781" s="18"/>
      <c r="J781" s="18"/>
      <c r="K781" s="148"/>
      <c r="L781" s="18"/>
      <c r="M781" s="18"/>
      <c r="N781" s="18"/>
      <c r="O781" s="18"/>
      <c r="P781" s="18"/>
      <c r="Q781" s="18"/>
      <c r="R781" s="18"/>
      <c r="S781" s="18"/>
      <c r="T781" s="18"/>
      <c r="U781" s="18"/>
      <c r="V781" s="18"/>
      <c r="W781" s="18"/>
      <c r="X781" s="18"/>
      <c r="Y781" s="18"/>
      <c r="Z781" s="22"/>
      <c r="AA781" s="22"/>
      <c r="AB781" s="22"/>
      <c r="AC781" s="22"/>
      <c r="AD781" s="22"/>
      <c r="AE781" s="22"/>
      <c r="AF781" s="22"/>
      <c r="AG781" s="22"/>
      <c r="AH781" s="22"/>
      <c r="AI781" s="22"/>
      <c r="AJ781" s="22"/>
      <c r="AK781" s="22"/>
      <c r="AL781" s="22"/>
      <c r="AM781" s="22"/>
      <c r="AN781" s="22"/>
      <c r="AO781" s="22"/>
      <c r="AP781" s="22"/>
    </row>
    <row r="782" spans="1:42" ht="12.75" customHeight="1">
      <c r="A782" s="111"/>
      <c r="B782" s="112"/>
      <c r="C782" s="111"/>
      <c r="D782" s="135"/>
      <c r="E782" s="113"/>
      <c r="F782" s="18"/>
      <c r="G782" s="18"/>
      <c r="H782" s="18"/>
      <c r="I782" s="18"/>
      <c r="J782" s="18"/>
      <c r="K782" s="148"/>
      <c r="L782" s="18"/>
      <c r="M782" s="18"/>
      <c r="N782" s="18"/>
      <c r="O782" s="18"/>
      <c r="P782" s="18"/>
      <c r="Q782" s="18"/>
      <c r="R782" s="18"/>
      <c r="S782" s="18"/>
      <c r="T782" s="18"/>
      <c r="U782" s="18"/>
      <c r="V782" s="18"/>
      <c r="W782" s="18"/>
      <c r="X782" s="18"/>
      <c r="Y782" s="18"/>
      <c r="Z782" s="22"/>
      <c r="AA782" s="22"/>
      <c r="AB782" s="22"/>
      <c r="AC782" s="22"/>
      <c r="AD782" s="22"/>
      <c r="AE782" s="22"/>
      <c r="AF782" s="22"/>
      <c r="AG782" s="22"/>
      <c r="AH782" s="22"/>
      <c r="AI782" s="22"/>
      <c r="AJ782" s="22"/>
      <c r="AK782" s="22"/>
      <c r="AL782" s="22"/>
      <c r="AM782" s="22"/>
      <c r="AN782" s="22"/>
      <c r="AO782" s="22"/>
      <c r="AP782" s="22"/>
    </row>
    <row r="783" spans="1:42" ht="12" customHeight="1">
      <c r="A783" s="109"/>
      <c r="B783" s="109"/>
      <c r="C783" s="109"/>
      <c r="D783" s="136"/>
      <c r="E783" s="109"/>
      <c r="F783" s="92"/>
      <c r="G783" s="18"/>
      <c r="H783" s="18"/>
      <c r="I783" s="18"/>
      <c r="J783" s="18"/>
      <c r="K783" s="148"/>
      <c r="L783" s="18"/>
      <c r="M783" s="18"/>
      <c r="N783" s="18"/>
      <c r="O783" s="18"/>
      <c r="P783" s="18"/>
      <c r="Q783" s="18"/>
      <c r="R783" s="18"/>
      <c r="S783" s="18"/>
      <c r="T783" s="18"/>
      <c r="U783" s="18"/>
      <c r="V783" s="18"/>
      <c r="W783" s="18"/>
      <c r="X783" s="18"/>
      <c r="Y783" s="18"/>
      <c r="Z783" s="22"/>
      <c r="AA783" s="22"/>
      <c r="AB783" s="22"/>
      <c r="AC783" s="22"/>
      <c r="AD783" s="22"/>
      <c r="AE783" s="22"/>
      <c r="AF783" s="22"/>
      <c r="AG783" s="22"/>
      <c r="AH783" s="22"/>
      <c r="AI783" s="22"/>
      <c r="AJ783" s="22"/>
      <c r="AK783" s="22"/>
      <c r="AL783" s="22"/>
      <c r="AM783" s="22"/>
      <c r="AN783" s="22"/>
      <c r="AO783" s="22"/>
      <c r="AP783" s="22"/>
    </row>
    <row r="784" spans="1:42" ht="12" customHeight="1">
      <c r="A784" s="22"/>
      <c r="B784" s="18"/>
      <c r="C784" s="18"/>
      <c r="D784" s="127"/>
      <c r="E784" s="18"/>
      <c r="F784" s="18"/>
      <c r="G784" s="18"/>
      <c r="H784" s="18"/>
      <c r="I784" s="18"/>
      <c r="J784" s="18"/>
      <c r="K784" s="148"/>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row>
    <row r="785" spans="1:42" ht="12" customHeight="1">
      <c r="A785" s="22"/>
      <c r="B785" s="18"/>
      <c r="C785" s="18"/>
      <c r="D785" s="127"/>
      <c r="E785" s="100"/>
      <c r="F785" s="18"/>
      <c r="G785" s="18"/>
      <c r="H785" s="18"/>
      <c r="I785" s="18"/>
      <c r="J785" s="18"/>
      <c r="K785" s="148"/>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row>
    <row r="786" spans="1:42" ht="29.25" customHeight="1">
      <c r="A786" s="94" t="s">
        <v>100</v>
      </c>
      <c r="B786" s="95" t="s">
        <v>86</v>
      </c>
      <c r="C786" s="96" t="s">
        <v>189</v>
      </c>
      <c r="D786" s="128" t="s">
        <v>106</v>
      </c>
      <c r="E786" s="114"/>
      <c r="F786" s="22"/>
      <c r="G786" s="22"/>
      <c r="H786" s="22"/>
      <c r="I786" s="22"/>
      <c r="J786" s="22"/>
      <c r="K786" s="148"/>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row>
    <row r="787" spans="1:42" ht="12" customHeight="1">
      <c r="A787" s="98">
        <f t="array" ref="A787">IFERROR(INDEX('03.Muestra'!$B$8:$B$17,SMALL(IF("Página Web"='03.Muestra'!$D$8:$D$17,ROW('03.Muestra'!$B$8:$B$17)-MIN(ROW('03.Muestra'!$D$8:$D$17))+1,""),ROW()-786)),"")</f>
        <v>1</v>
      </c>
      <c r="B787" s="129" t="str">
        <f t="array" ref="B787">IFERROR(INDEX('03.Muestra'!$C$8:$C$17,SMALL(IF("Página Web"='03.Muestra'!$D$8:$D$17,ROW('03.Muestra'!$C$8:$C$17)-MIN(ROW('03.Muestra'!$D$8:$D$17))+1,""),ROW()-786)),"")</f>
        <v>Home</v>
      </c>
      <c r="C787" s="130" t="str">
        <f t="array" ref="C787">IFERROR(INDEX('03.Muestra'!$F$8:$F$17,SMALL(IF("Página Web"='03.Muestra'!$D$8:$D$17,ROW('03.Muestra'!$F$8:$F$17)-MIN(ROW('03.Muestra'!$D$8:$D$17))+1,""),ROW()-786)),"")</f>
        <v>https://pigmentoayd.com/</v>
      </c>
      <c r="D787" s="103" t="str">
        <f t="shared" ref="D787:D796" si="94">IF(C787="","",$D$18)</f>
        <v>N/A</v>
      </c>
      <c r="E787" s="66" t="str">
        <f t="shared" ref="E787:E796" si="95">IF(D787&lt;&gt;"",IF(AND(B787&lt;&gt;"",C787&lt;&gt;""),"","ERR"),"")</f>
        <v/>
      </c>
      <c r="F787" s="104" t="s">
        <v>89</v>
      </c>
      <c r="G787" s="89" t="s">
        <v>98</v>
      </c>
      <c r="H787" s="84" t="s">
        <v>93</v>
      </c>
      <c r="I787" s="105" t="s">
        <v>91</v>
      </c>
      <c r="J787" s="106" t="s">
        <v>87</v>
      </c>
      <c r="K787" s="131" t="s">
        <v>97</v>
      </c>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row>
    <row r="788" spans="1:42" ht="12" customHeight="1">
      <c r="A788" s="98">
        <f t="array" ref="A788">IFERROR(INDEX('03.Muestra'!$B$8:$B$17,SMALL(IF("Página Web"='03.Muestra'!$D$8:$D$17,ROW('03.Muestra'!$B$8:$B$17)-MIN(ROW('03.Muestra'!$D$8:$D$17))+1,""),ROW()-786)),"")</f>
        <v>2</v>
      </c>
      <c r="B788" s="129" t="str">
        <f t="array" ref="B788">IFERROR(INDEX('03.Muestra'!$C$8:$C$17,SMALL(IF("Página Web"='03.Muestra'!$D$8:$D$17,ROW('03.Muestra'!$C$8:$C$17)-MIN(ROW('03.Muestra'!$D$8:$D$17))+1,""),ROW()-786)),"")</f>
        <v>Contacto</v>
      </c>
      <c r="C788" s="130" t="str">
        <f t="array" ref="C788">IFERROR(INDEX('03.Muestra'!$F$8:$F$17,SMALL(IF("Página Web"='03.Muestra'!$D$8:$D$17,ROW('03.Muestra'!$F$8:$F$17)-MIN(ROW('03.Muestra'!$D$8:$D$17))+1,""),ROW()-786)),"")</f>
        <v>https://pigmentoayd.com/contacto</v>
      </c>
      <c r="D788" s="103" t="str">
        <f t="shared" si="94"/>
        <v>N/A</v>
      </c>
      <c r="E788" s="66" t="str">
        <f t="shared" si="95"/>
        <v/>
      </c>
      <c r="F788" s="107">
        <f ca="1">COUNTIF($D787:INDIRECT("$D" &amp;  SUM(ROW()-1,'03.Muestra'!$D$20)-1),F787)</f>
        <v>0</v>
      </c>
      <c r="G788" s="107">
        <f ca="1">COUNTIF($D787:INDIRECT("$D" &amp;  SUM(ROW()-1,'03.Muestra'!$D$20)-1),G787)</f>
        <v>0</v>
      </c>
      <c r="H788" s="107">
        <f ca="1">COUNTIF($D787:INDIRECT("$D" &amp;  SUM(ROW()-1,'03.Muestra'!$D$20)-1),H787)</f>
        <v>3</v>
      </c>
      <c r="I788" s="107">
        <f ca="1">COUNTIF($D787:INDIRECT("$D" &amp;  SUM(ROW()-1,'03.Muestra'!$D$20)-1),I787)</f>
        <v>0</v>
      </c>
      <c r="J788" s="107">
        <f ca="1">COUNTIF($D787:INDIRECT("$D" &amp;  SUM(ROW()-1,'03.Muestra'!$D$20)-1),J787)</f>
        <v>0</v>
      </c>
      <c r="K788" s="132">
        <f ca="1">IF(COUNTIF('03.Muestra'!$D$8:$D$17,"Página Web")=0,0,COUNTBLANK($D787:INDIRECT("$D" &amp;  SUM(ROW()-1,COUNTIF('03.Muestra'!$D$8:$D$17,"Página Web"))-1)))</f>
        <v>0</v>
      </c>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row>
    <row r="789" spans="1:42" ht="12" customHeight="1">
      <c r="A789" s="98">
        <f t="array" ref="A789">IFERROR(INDEX('03.Muestra'!$B$8:$B$17,SMALL(IF("Página Web"='03.Muestra'!$D$8:$D$17,ROW('03.Muestra'!$B$8:$B$17)-MIN(ROW('03.Muestra'!$D$8:$D$17))+1,""),ROW()-786)),"")</f>
        <v>3</v>
      </c>
      <c r="B789" s="129" t="str">
        <f t="array" ref="B789">IFERROR(INDEX('03.Muestra'!$C$8:$C$17,SMALL(IF("Página Web"='03.Muestra'!$D$8:$D$17,ROW('03.Muestra'!$C$8:$C$17)-MIN(ROW('03.Muestra'!$D$8:$D$17))+1,""),ROW()-786)),"")</f>
        <v>Servicios</v>
      </c>
      <c r="C789" s="130" t="str">
        <f t="array" ref="C789">IFERROR(INDEX('03.Muestra'!$F$8:$F$17,SMALL(IF("Página Web"='03.Muestra'!$D$8:$D$17,ROW('03.Muestra'!$F$8:$F$17)-MIN(ROW('03.Muestra'!$D$8:$D$17))+1,""),ROW()-786)),"")</f>
        <v>https://pigmentoayd.com/servicios</v>
      </c>
      <c r="D789" s="103" t="str">
        <f t="shared" si="94"/>
        <v>N/A</v>
      </c>
      <c r="E789" s="66" t="str">
        <f t="shared" si="95"/>
        <v/>
      </c>
      <c r="F789" s="22"/>
      <c r="G789" s="18"/>
      <c r="H789" s="18"/>
      <c r="I789" s="18"/>
      <c r="J789" s="18"/>
      <c r="K789" s="148"/>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row>
    <row r="790" spans="1:42" ht="12" customHeight="1">
      <c r="A790" s="98" t="str">
        <f t="array" ref="A790">IFERROR(INDEX('03.Muestra'!$B$8:$B$17,SMALL(IF("Página Web"='03.Muestra'!$D$8:$D$17,ROW('03.Muestra'!$B$8:$B$17)-MIN(ROW('03.Muestra'!$D$8:$D$17))+1,""),ROW()-786)),"")</f>
        <v/>
      </c>
      <c r="B790" s="129" t="str">
        <f t="array" ref="B790">IFERROR(INDEX('03.Muestra'!$C$8:$C$17,SMALL(IF("Página Web"='03.Muestra'!$D$8:$D$17,ROW('03.Muestra'!$C$8:$C$17)-MIN(ROW('03.Muestra'!$D$8:$D$17))+1,""),ROW()-786)),"")</f>
        <v/>
      </c>
      <c r="C790" s="129" t="str">
        <f t="array" ref="C790">IFERROR(INDEX('03.Muestra'!$F$8:$F$17,SMALL(IF("Página Web"='03.Muestra'!$D$8:$D$17,ROW('03.Muestra'!$F$8:$F$17)-MIN(ROW('03.Muestra'!$D$8:$D$17))+1,""),ROW()-786)),"")</f>
        <v/>
      </c>
      <c r="D790" s="103" t="str">
        <f t="shared" si="94"/>
        <v/>
      </c>
      <c r="E790" s="66" t="str">
        <f t="shared" si="95"/>
        <v/>
      </c>
      <c r="F790" s="22"/>
      <c r="G790" s="18"/>
      <c r="H790" s="18"/>
      <c r="I790" s="18"/>
      <c r="J790" s="18"/>
      <c r="K790" s="148"/>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row>
    <row r="791" spans="1:42" ht="12" customHeight="1">
      <c r="A791" s="98" t="str">
        <f t="array" ref="A791">IFERROR(INDEX('03.Muestra'!$B$8:$B$17,SMALL(IF("Página Web"='03.Muestra'!$D$8:$D$17,ROW('03.Muestra'!$B$8:$B$17)-MIN(ROW('03.Muestra'!$D$8:$D$17))+1,""),ROW()-786)),"")</f>
        <v/>
      </c>
      <c r="B791" s="129" t="str">
        <f t="array" ref="B791">IFERROR(INDEX('03.Muestra'!$C$8:$C$17,SMALL(IF("Página Web"='03.Muestra'!$D$8:$D$17,ROW('03.Muestra'!$C$8:$C$17)-MIN(ROW('03.Muestra'!$D$8:$D$17))+1,""),ROW()-786)),"")</f>
        <v/>
      </c>
      <c r="C791" s="129" t="str">
        <f t="array" ref="C791">IFERROR(INDEX('03.Muestra'!$F$8:$F$17,SMALL(IF("Página Web"='03.Muestra'!$D$8:$D$17,ROW('03.Muestra'!$F$8:$F$17)-MIN(ROW('03.Muestra'!$D$8:$D$17))+1,""),ROW()-786)),"")</f>
        <v/>
      </c>
      <c r="D791" s="103" t="str">
        <f t="shared" si="94"/>
        <v/>
      </c>
      <c r="E791" s="66" t="str">
        <f t="shared" si="95"/>
        <v/>
      </c>
      <c r="F791" s="22"/>
      <c r="G791" s="18"/>
      <c r="H791" s="18"/>
      <c r="I791" s="18"/>
      <c r="J791" s="18"/>
      <c r="K791" s="148"/>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row>
    <row r="792" spans="1:42" ht="12" customHeight="1">
      <c r="A792" s="98" t="str">
        <f t="array" ref="A792">IFERROR(INDEX('03.Muestra'!$B$8:$B$17,SMALL(IF("Página Web"='03.Muestra'!$D$8:$D$17,ROW('03.Muestra'!$B$8:$B$17)-MIN(ROW('03.Muestra'!$D$8:$D$17))+1,""),ROW()-786)),"")</f>
        <v/>
      </c>
      <c r="B792" s="129" t="str">
        <f t="array" ref="B792">IFERROR(INDEX('03.Muestra'!$C$8:$C$17,SMALL(IF("Página Web"='03.Muestra'!$D$8:$D$17,ROW('03.Muestra'!$C$8:$C$17)-MIN(ROW('03.Muestra'!$D$8:$D$17))+1,""),ROW()-786)),"")</f>
        <v/>
      </c>
      <c r="C792" s="129" t="str">
        <f t="array" ref="C792">IFERROR(INDEX('03.Muestra'!$F$8:$F$17,SMALL(IF("Página Web"='03.Muestra'!$D$8:$D$17,ROW('03.Muestra'!$F$8:$F$17)-MIN(ROW('03.Muestra'!$D$8:$D$17))+1,""),ROW()-786)),"")</f>
        <v/>
      </c>
      <c r="D792" s="103" t="str">
        <f t="shared" si="94"/>
        <v/>
      </c>
      <c r="E792" s="66" t="str">
        <f t="shared" si="95"/>
        <v/>
      </c>
      <c r="F792" s="22"/>
      <c r="G792" s="18"/>
      <c r="H792" s="18"/>
      <c r="I792" s="18"/>
      <c r="J792" s="18"/>
      <c r="K792" s="148"/>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row>
    <row r="793" spans="1:42" ht="12" customHeight="1">
      <c r="A793" s="98" t="str">
        <f t="array" ref="A793">IFERROR(INDEX('03.Muestra'!$B$8:$B$17,SMALL(IF("Página Web"='03.Muestra'!$D$8:$D$17,ROW('03.Muestra'!$B$8:$B$17)-MIN(ROW('03.Muestra'!$D$8:$D$17))+1,""),ROW()-786)),"")</f>
        <v/>
      </c>
      <c r="B793" s="129" t="str">
        <f t="array" ref="B793">IFERROR(INDEX('03.Muestra'!$C$8:$C$17,SMALL(IF("Página Web"='03.Muestra'!$D$8:$D$17,ROW('03.Muestra'!$C$8:$C$17)-MIN(ROW('03.Muestra'!$D$8:$D$17))+1,""),ROW()-786)),"")</f>
        <v/>
      </c>
      <c r="C793" s="129" t="str">
        <f t="array" ref="C793">IFERROR(INDEX('03.Muestra'!$F$8:$F$17,SMALL(IF("Página Web"='03.Muestra'!$D$8:$D$17,ROW('03.Muestra'!$F$8:$F$17)-MIN(ROW('03.Muestra'!$D$8:$D$17))+1,""),ROW()-786)),"")</f>
        <v/>
      </c>
      <c r="D793" s="103" t="str">
        <f t="shared" si="94"/>
        <v/>
      </c>
      <c r="E793" s="66" t="str">
        <f t="shared" si="95"/>
        <v/>
      </c>
      <c r="F793" s="18"/>
      <c r="G793" s="18"/>
      <c r="H793" s="18"/>
      <c r="I793" s="18"/>
      <c r="J793" s="18"/>
      <c r="K793" s="148"/>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row>
    <row r="794" spans="1:42" ht="12" customHeight="1">
      <c r="A794" s="98" t="str">
        <f t="array" ref="A794">IFERROR(INDEX('03.Muestra'!$B$8:$B$17,SMALL(IF("Página Web"='03.Muestra'!$D$8:$D$17,ROW('03.Muestra'!$B$8:$B$17)-MIN(ROW('03.Muestra'!$D$8:$D$17))+1,""),ROW()-786)),"")</f>
        <v/>
      </c>
      <c r="B794" s="129" t="str">
        <f t="array" ref="B794">IFERROR(INDEX('03.Muestra'!$C$8:$C$17,SMALL(IF("Página Web"='03.Muestra'!$D$8:$D$17,ROW('03.Muestra'!$C$8:$C$17)-MIN(ROW('03.Muestra'!$D$8:$D$17))+1,""),ROW()-786)),"")</f>
        <v/>
      </c>
      <c r="C794" s="129" t="str">
        <f t="array" ref="C794">IFERROR(INDEX('03.Muestra'!$F$8:$F$17,SMALL(IF("Página Web"='03.Muestra'!$D$8:$D$17,ROW('03.Muestra'!$F$8:$F$17)-MIN(ROW('03.Muestra'!$D$8:$D$17))+1,""),ROW()-786)),"")</f>
        <v/>
      </c>
      <c r="D794" s="103" t="str">
        <f t="shared" si="94"/>
        <v/>
      </c>
      <c r="E794" s="66" t="str">
        <f t="shared" si="95"/>
        <v/>
      </c>
      <c r="F794" s="18"/>
      <c r="G794" s="18"/>
      <c r="H794" s="18"/>
      <c r="I794" s="18"/>
      <c r="J794" s="18"/>
      <c r="K794" s="148"/>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row>
    <row r="795" spans="1:42" ht="12" customHeight="1">
      <c r="A795" s="98" t="str">
        <f t="array" ref="A795">IFERROR(INDEX('03.Muestra'!$B$8:$B$17,SMALL(IF("Página Web"='03.Muestra'!$D$8:$D$17,ROW('03.Muestra'!$B$8:$B$17)-MIN(ROW('03.Muestra'!$D$8:$D$17))+1,""),ROW()-786)),"")</f>
        <v/>
      </c>
      <c r="B795" s="129" t="str">
        <f t="array" ref="B795">IFERROR(INDEX('03.Muestra'!$C$8:$C$17,SMALL(IF("Página Web"='03.Muestra'!$D$8:$D$17,ROW('03.Muestra'!$C$8:$C$17)-MIN(ROW('03.Muestra'!$D$8:$D$17))+1,""),ROW()-786)),"")</f>
        <v/>
      </c>
      <c r="C795" s="129" t="str">
        <f t="array" ref="C795">IFERROR(INDEX('03.Muestra'!$F$8:$F$17,SMALL(IF("Página Web"='03.Muestra'!$D$8:$D$17,ROW('03.Muestra'!$F$8:$F$17)-MIN(ROW('03.Muestra'!$D$8:$D$17))+1,""),ROW()-786)),"")</f>
        <v/>
      </c>
      <c r="D795" s="103" t="str">
        <f t="shared" si="94"/>
        <v/>
      </c>
      <c r="E795" s="66" t="str">
        <f t="shared" si="95"/>
        <v/>
      </c>
      <c r="F795" s="18"/>
      <c r="G795" s="18"/>
      <c r="H795" s="18"/>
      <c r="I795" s="18"/>
      <c r="J795" s="18"/>
      <c r="K795" s="148"/>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row>
    <row r="796" spans="1:42" ht="12" customHeight="1">
      <c r="A796" s="98" t="str">
        <f t="array" ref="A796">IFERROR(INDEX('03.Muestra'!$B$8:$B$17,SMALL(IF("Página Web"='03.Muestra'!$D$8:$D$17,ROW('03.Muestra'!$B$8:$B$17)-MIN(ROW('03.Muestra'!$D$8:$D$17))+1,""),ROW()-786)),"")</f>
        <v/>
      </c>
      <c r="B796" s="129" t="str">
        <f t="array" ref="B796">IFERROR(INDEX('03.Muestra'!$C$8:$C$17,SMALL(IF("Página Web"='03.Muestra'!$D$8:$D$17,ROW('03.Muestra'!$C$8:$C$17)-MIN(ROW('03.Muestra'!$D$8:$D$17))+1,""),ROW()-786)),"")</f>
        <v/>
      </c>
      <c r="C796" s="129" t="str">
        <f t="array" ref="C796">IFERROR(INDEX('03.Muestra'!$F$8:$F$17,SMALL(IF("Página Web"='03.Muestra'!$D$8:$D$17,ROW('03.Muestra'!$F$8:$F$17)-MIN(ROW('03.Muestra'!$D$8:$D$17))+1,""),ROW()-786)),"")</f>
        <v/>
      </c>
      <c r="D796" s="103" t="str">
        <f t="shared" si="94"/>
        <v/>
      </c>
      <c r="E796" s="66" t="str">
        <f t="shared" si="95"/>
        <v/>
      </c>
      <c r="F796" s="18"/>
      <c r="G796" s="18"/>
      <c r="H796" s="18"/>
      <c r="I796" s="18"/>
      <c r="J796" s="18"/>
      <c r="K796" s="148"/>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row>
    <row r="797" spans="1:42" ht="12" customHeight="1">
      <c r="A797" s="63"/>
      <c r="B797" s="133"/>
      <c r="C797" s="133"/>
      <c r="D797" s="134"/>
      <c r="E797" s="66"/>
      <c r="F797" s="18"/>
      <c r="G797" s="18"/>
      <c r="H797" s="18"/>
      <c r="I797" s="18"/>
      <c r="J797" s="18"/>
      <c r="K797" s="148"/>
      <c r="L797" s="18"/>
      <c r="M797" s="18"/>
      <c r="N797" s="18"/>
      <c r="O797" s="18"/>
      <c r="P797" s="18"/>
      <c r="Q797" s="18"/>
      <c r="R797" s="18"/>
      <c r="S797" s="18"/>
      <c r="T797" s="18"/>
      <c r="U797" s="18"/>
      <c r="V797" s="18"/>
      <c r="W797" s="18"/>
      <c r="X797" s="18"/>
      <c r="Y797" s="18"/>
      <c r="Z797" s="22"/>
      <c r="AA797" s="22"/>
      <c r="AB797" s="22"/>
      <c r="AC797" s="22"/>
      <c r="AD797" s="22"/>
      <c r="AE797" s="22"/>
      <c r="AF797" s="22"/>
      <c r="AG797" s="22"/>
      <c r="AH797" s="22"/>
      <c r="AI797" s="22"/>
      <c r="AJ797" s="22"/>
      <c r="AK797" s="22"/>
      <c r="AL797" s="22"/>
      <c r="AM797" s="22"/>
      <c r="AN797" s="22"/>
      <c r="AO797" s="22"/>
      <c r="AP797" s="22"/>
    </row>
    <row r="798" spans="1:42" ht="12" customHeight="1">
      <c r="A798" s="22"/>
      <c r="B798" s="18"/>
      <c r="C798" s="18"/>
      <c r="D798" s="127"/>
      <c r="E798" s="66"/>
      <c r="F798" s="18"/>
      <c r="G798" s="18"/>
      <c r="H798" s="18"/>
      <c r="I798" s="18"/>
      <c r="J798" s="18"/>
      <c r="K798" s="148"/>
      <c r="L798" s="18"/>
      <c r="M798" s="18"/>
      <c r="N798" s="18"/>
      <c r="O798" s="18"/>
      <c r="P798" s="18"/>
      <c r="Q798" s="18"/>
      <c r="R798" s="18"/>
      <c r="S798" s="18"/>
      <c r="T798" s="18"/>
      <c r="U798" s="18"/>
      <c r="V798" s="18"/>
      <c r="W798" s="18"/>
      <c r="X798" s="18"/>
      <c r="Y798" s="18"/>
      <c r="Z798" s="22"/>
      <c r="AA798" s="22"/>
      <c r="AB798" s="22"/>
      <c r="AC798" s="22"/>
      <c r="AD798" s="22"/>
      <c r="AE798" s="22"/>
      <c r="AF798" s="22"/>
      <c r="AG798" s="22"/>
      <c r="AH798" s="22"/>
      <c r="AI798" s="22"/>
      <c r="AJ798" s="22"/>
      <c r="AK798" s="22"/>
      <c r="AL798" s="22"/>
      <c r="AM798" s="22"/>
      <c r="AN798" s="22"/>
      <c r="AO798" s="22"/>
      <c r="AP798" s="22"/>
    </row>
    <row r="799" spans="1:42" ht="12.75" customHeight="1">
      <c r="A799" s="111"/>
      <c r="B799" s="112"/>
      <c r="C799" s="111"/>
      <c r="D799" s="135"/>
      <c r="E799" s="113"/>
      <c r="F799" s="18"/>
      <c r="G799" s="18"/>
      <c r="H799" s="18"/>
      <c r="I799" s="18"/>
      <c r="J799" s="18"/>
      <c r="K799" s="148"/>
      <c r="L799" s="18"/>
      <c r="M799" s="18"/>
      <c r="N799" s="18"/>
      <c r="O799" s="18"/>
      <c r="P799" s="18"/>
      <c r="Q799" s="18"/>
      <c r="R799" s="18"/>
      <c r="S799" s="18"/>
      <c r="T799" s="18"/>
      <c r="U799" s="18"/>
      <c r="V799" s="18"/>
      <c r="W799" s="18"/>
      <c r="X799" s="18"/>
      <c r="Y799" s="18"/>
      <c r="Z799" s="22"/>
      <c r="AA799" s="22"/>
      <c r="AB799" s="22"/>
      <c r="AC799" s="22"/>
      <c r="AD799" s="22"/>
      <c r="AE799" s="22"/>
      <c r="AF799" s="22"/>
      <c r="AG799" s="22"/>
      <c r="AH799" s="22"/>
      <c r="AI799" s="22"/>
      <c r="AJ799" s="22"/>
      <c r="AK799" s="22"/>
      <c r="AL799" s="22"/>
      <c r="AM799" s="22"/>
      <c r="AN799" s="22"/>
      <c r="AO799" s="22"/>
      <c r="AP799" s="22"/>
    </row>
    <row r="800" spans="1:42" ht="12" customHeight="1">
      <c r="A800" s="109"/>
      <c r="B800" s="109"/>
      <c r="C800" s="109"/>
      <c r="D800" s="136"/>
      <c r="E800" s="109"/>
      <c r="F800" s="92"/>
      <c r="G800" s="18"/>
      <c r="H800" s="18"/>
      <c r="I800" s="18"/>
      <c r="J800" s="18"/>
      <c r="K800" s="148"/>
      <c r="L800" s="18"/>
      <c r="M800" s="18"/>
      <c r="N800" s="18"/>
      <c r="O800" s="18"/>
      <c r="P800" s="18"/>
      <c r="Q800" s="18"/>
      <c r="R800" s="18"/>
      <c r="S800" s="18"/>
      <c r="T800" s="18"/>
      <c r="U800" s="18"/>
      <c r="V800" s="18"/>
      <c r="W800" s="18"/>
      <c r="X800" s="18"/>
      <c r="Y800" s="18"/>
      <c r="Z800" s="22"/>
      <c r="AA800" s="22"/>
      <c r="AB800" s="22"/>
      <c r="AC800" s="22"/>
      <c r="AD800" s="22"/>
      <c r="AE800" s="22"/>
      <c r="AF800" s="22"/>
      <c r="AG800" s="22"/>
      <c r="AH800" s="22"/>
      <c r="AI800" s="22"/>
      <c r="AJ800" s="22"/>
      <c r="AK800" s="22"/>
      <c r="AL800" s="22"/>
      <c r="AM800" s="22"/>
      <c r="AN800" s="22"/>
      <c r="AO800" s="22"/>
      <c r="AP800" s="22"/>
    </row>
    <row r="801" spans="1:42" ht="12" customHeight="1">
      <c r="A801" s="22"/>
      <c r="B801" s="18"/>
      <c r="C801" s="18"/>
      <c r="D801" s="127"/>
      <c r="E801" s="18"/>
      <c r="F801" s="18"/>
      <c r="G801" s="18"/>
      <c r="H801" s="18"/>
      <c r="I801" s="18"/>
      <c r="J801" s="18"/>
      <c r="K801" s="148"/>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row>
    <row r="802" spans="1:42" ht="12" customHeight="1">
      <c r="A802" s="22"/>
      <c r="B802" s="18"/>
      <c r="C802" s="18"/>
      <c r="D802" s="127"/>
      <c r="E802" s="100"/>
      <c r="F802" s="22"/>
      <c r="G802" s="22"/>
      <c r="H802" s="22"/>
      <c r="I802" s="22"/>
      <c r="J802" s="22"/>
      <c r="K802" s="148"/>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row>
    <row r="803" spans="1:42" ht="29.25" customHeight="1">
      <c r="A803" s="94" t="s">
        <v>100</v>
      </c>
      <c r="B803" s="95" t="s">
        <v>86</v>
      </c>
      <c r="C803" s="96" t="s">
        <v>190</v>
      </c>
      <c r="D803" s="128" t="s">
        <v>106</v>
      </c>
      <c r="E803" s="114"/>
      <c r="F803" s="22"/>
      <c r="G803" s="22"/>
      <c r="H803" s="22"/>
      <c r="I803" s="22"/>
      <c r="J803" s="22"/>
      <c r="K803" s="148"/>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row>
    <row r="804" spans="1:42" ht="12" customHeight="1">
      <c r="A804" s="98">
        <f t="array" ref="A804">IFERROR(INDEX('03.Muestra'!$B$8:$B$17,SMALL(IF("Página Web"='03.Muestra'!$D$8:$D$17,ROW('03.Muestra'!$B$8:$B$17)-MIN(ROW('03.Muestra'!$D$8:$D$17))+1,""),ROW()-803)),"")</f>
        <v>1</v>
      </c>
      <c r="B804" s="129" t="str">
        <f t="array" ref="B804">IFERROR(INDEX('03.Muestra'!$C$8:$C$17,SMALL(IF("Página Web"='03.Muestra'!$D$8:$D$17,ROW('03.Muestra'!$C$8:$C$17)-MIN(ROW('03.Muestra'!$D$8:$D$17))+1,""),ROW()-803)),"")</f>
        <v>Home</v>
      </c>
      <c r="C804" s="130" t="str">
        <f t="array" ref="C804">IFERROR(INDEX('03.Muestra'!$F$8:$F$17,SMALL(IF("Página Web"='03.Muestra'!$D$8:$D$17,ROW('03.Muestra'!$F$8:$F$17)-MIN(ROW('03.Muestra'!$D$8:$D$17))+1,""),ROW()-803)),"")</f>
        <v>https://pigmentoayd.com/</v>
      </c>
      <c r="D804" s="103" t="str">
        <f t="shared" ref="D804:D813" si="96">IF(C804="","",$D$18)</f>
        <v>N/A</v>
      </c>
      <c r="E804" s="66" t="str">
        <f t="shared" ref="E804:E813" si="97">IF(D804&lt;&gt;"",IF(AND(B804&lt;&gt;"",C804&lt;&gt;""),"","ERR"),"")</f>
        <v/>
      </c>
      <c r="F804" s="104" t="s">
        <v>89</v>
      </c>
      <c r="G804" s="89" t="s">
        <v>98</v>
      </c>
      <c r="H804" s="84" t="s">
        <v>93</v>
      </c>
      <c r="I804" s="105" t="s">
        <v>91</v>
      </c>
      <c r="J804" s="106" t="s">
        <v>87</v>
      </c>
      <c r="K804" s="131" t="s">
        <v>97</v>
      </c>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row>
    <row r="805" spans="1:42" ht="12" customHeight="1">
      <c r="A805" s="98">
        <f t="array" ref="A805">IFERROR(INDEX('03.Muestra'!$B$8:$B$17,SMALL(IF("Página Web"='03.Muestra'!$D$8:$D$17,ROW('03.Muestra'!$B$8:$B$17)-MIN(ROW('03.Muestra'!$D$8:$D$17))+1,""),ROW()-803)),"")</f>
        <v>2</v>
      </c>
      <c r="B805" s="129" t="str">
        <f t="array" ref="B805">IFERROR(INDEX('03.Muestra'!$C$8:$C$17,SMALL(IF("Página Web"='03.Muestra'!$D$8:$D$17,ROW('03.Muestra'!$C$8:$C$17)-MIN(ROW('03.Muestra'!$D$8:$D$17))+1,""),ROW()-803)),"")</f>
        <v>Contacto</v>
      </c>
      <c r="C805" s="130" t="str">
        <f t="array" ref="C805">IFERROR(INDEX('03.Muestra'!$F$8:$F$17,SMALL(IF("Página Web"='03.Muestra'!$D$8:$D$17,ROW('03.Muestra'!$F$8:$F$17)-MIN(ROW('03.Muestra'!$D$8:$D$17))+1,""),ROW()-803)),"")</f>
        <v>https://pigmentoayd.com/contacto</v>
      </c>
      <c r="D805" s="103" t="str">
        <f t="shared" si="96"/>
        <v>N/A</v>
      </c>
      <c r="E805" s="66" t="str">
        <f t="shared" si="97"/>
        <v/>
      </c>
      <c r="F805" s="107">
        <f ca="1">COUNTIF($D804:INDIRECT("$D" &amp;  SUM(ROW()-1,'03.Muestra'!$D$20)-1),F804)</f>
        <v>0</v>
      </c>
      <c r="G805" s="107">
        <f ca="1">COUNTIF($D804:INDIRECT("$D" &amp;  SUM(ROW()-1,'03.Muestra'!$D$20)-1),G804)</f>
        <v>0</v>
      </c>
      <c r="H805" s="107">
        <f ca="1">COUNTIF($D804:INDIRECT("$D" &amp;  SUM(ROW()-1,'03.Muestra'!$D$20)-1),H804)</f>
        <v>3</v>
      </c>
      <c r="I805" s="107">
        <f ca="1">COUNTIF($D804:INDIRECT("$D" &amp;  SUM(ROW()-1,'03.Muestra'!$D$20)-1),I804)</f>
        <v>0</v>
      </c>
      <c r="J805" s="107">
        <f ca="1">COUNTIF($D804:INDIRECT("$D" &amp;  SUM(ROW()-1,'03.Muestra'!$D$20)-1),J804)</f>
        <v>0</v>
      </c>
      <c r="K805" s="132">
        <f ca="1">IF(COUNTIF('03.Muestra'!$D$8:$D$17,"Página Web")=0,0,COUNTBLANK($D804:INDIRECT("$D" &amp;  SUM(ROW()-1,COUNTIF('03.Muestra'!$D$8:$D$17,"Página Web"))-1)))</f>
        <v>0</v>
      </c>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row>
    <row r="806" spans="1:42" ht="12" customHeight="1">
      <c r="A806" s="98">
        <f t="array" ref="A806">IFERROR(INDEX('03.Muestra'!$B$8:$B$17,SMALL(IF("Página Web"='03.Muestra'!$D$8:$D$17,ROW('03.Muestra'!$B$8:$B$17)-MIN(ROW('03.Muestra'!$D$8:$D$17))+1,""),ROW()-803)),"")</f>
        <v>3</v>
      </c>
      <c r="B806" s="129" t="str">
        <f t="array" ref="B806">IFERROR(INDEX('03.Muestra'!$C$8:$C$17,SMALL(IF("Página Web"='03.Muestra'!$D$8:$D$17,ROW('03.Muestra'!$C$8:$C$17)-MIN(ROW('03.Muestra'!$D$8:$D$17))+1,""),ROW()-803)),"")</f>
        <v>Servicios</v>
      </c>
      <c r="C806" s="130" t="str">
        <f t="array" ref="C806">IFERROR(INDEX('03.Muestra'!$F$8:$F$17,SMALL(IF("Página Web"='03.Muestra'!$D$8:$D$17,ROW('03.Muestra'!$F$8:$F$17)-MIN(ROW('03.Muestra'!$D$8:$D$17))+1,""),ROW()-803)),"")</f>
        <v>https://pigmentoayd.com/servicios</v>
      </c>
      <c r="D806" s="103" t="str">
        <f t="shared" si="96"/>
        <v>N/A</v>
      </c>
      <c r="E806" s="66" t="str">
        <f t="shared" si="97"/>
        <v/>
      </c>
      <c r="F806" s="18"/>
      <c r="G806" s="18"/>
      <c r="H806" s="18"/>
      <c r="I806" s="18"/>
      <c r="J806" s="18"/>
      <c r="K806" s="148"/>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row>
    <row r="807" spans="1:42" ht="12" customHeight="1">
      <c r="A807" s="98" t="str">
        <f t="array" ref="A807">IFERROR(INDEX('03.Muestra'!$B$8:$B$17,SMALL(IF("Página Web"='03.Muestra'!$D$8:$D$17,ROW('03.Muestra'!$B$8:$B$17)-MIN(ROW('03.Muestra'!$D$8:$D$17))+1,""),ROW()-803)),"")</f>
        <v/>
      </c>
      <c r="B807" s="129" t="str">
        <f t="array" ref="B807">IFERROR(INDEX('03.Muestra'!$C$8:$C$17,SMALL(IF("Página Web"='03.Muestra'!$D$8:$D$17,ROW('03.Muestra'!$C$8:$C$17)-MIN(ROW('03.Muestra'!$D$8:$D$17))+1,""),ROW()-803)),"")</f>
        <v/>
      </c>
      <c r="C807" s="129" t="str">
        <f t="array" ref="C807">IFERROR(INDEX('03.Muestra'!$F$8:$F$17,SMALL(IF("Página Web"='03.Muestra'!$D$8:$D$17,ROW('03.Muestra'!$F$8:$F$17)-MIN(ROW('03.Muestra'!$D$8:$D$17))+1,""),ROW()-803)),"")</f>
        <v/>
      </c>
      <c r="D807" s="103" t="str">
        <f t="shared" si="96"/>
        <v/>
      </c>
      <c r="E807" s="66" t="str">
        <f t="shared" si="97"/>
        <v/>
      </c>
      <c r="F807" s="18"/>
      <c r="G807" s="18"/>
      <c r="H807" s="18"/>
      <c r="I807" s="18"/>
      <c r="J807" s="18"/>
      <c r="K807" s="154"/>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row>
    <row r="808" spans="1:42" ht="12" customHeight="1">
      <c r="A808" s="98" t="str">
        <f t="array" ref="A808">IFERROR(INDEX('03.Muestra'!$B$8:$B$17,SMALL(IF("Página Web"='03.Muestra'!$D$8:$D$17,ROW('03.Muestra'!$B$8:$B$17)-MIN(ROW('03.Muestra'!$D$8:$D$17))+1,""),ROW()-803)),"")</f>
        <v/>
      </c>
      <c r="B808" s="129" t="str">
        <f t="array" ref="B808">IFERROR(INDEX('03.Muestra'!$C$8:$C$17,SMALL(IF("Página Web"='03.Muestra'!$D$8:$D$17,ROW('03.Muestra'!$C$8:$C$17)-MIN(ROW('03.Muestra'!$D$8:$D$17))+1,""),ROW()-803)),"")</f>
        <v/>
      </c>
      <c r="C808" s="129" t="str">
        <f t="array" ref="C808">IFERROR(INDEX('03.Muestra'!$F$8:$F$17,SMALL(IF("Página Web"='03.Muestra'!$D$8:$D$17,ROW('03.Muestra'!$F$8:$F$17)-MIN(ROW('03.Muestra'!$D$8:$D$17))+1,""),ROW()-803)),"")</f>
        <v/>
      </c>
      <c r="D808" s="103" t="str">
        <f t="shared" si="96"/>
        <v/>
      </c>
      <c r="E808" s="66" t="str">
        <f t="shared" si="97"/>
        <v/>
      </c>
      <c r="F808" s="65"/>
      <c r="G808" s="18"/>
      <c r="H808" s="18"/>
      <c r="I808" s="18"/>
      <c r="J808" s="18"/>
      <c r="K808" s="154"/>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row>
    <row r="809" spans="1:42" ht="12" customHeight="1">
      <c r="A809" s="98" t="str">
        <f t="array" ref="A809">IFERROR(INDEX('03.Muestra'!$B$8:$B$17,SMALL(IF("Página Web"='03.Muestra'!$D$8:$D$17,ROW('03.Muestra'!$B$8:$B$17)-MIN(ROW('03.Muestra'!$D$8:$D$17))+1,""),ROW()-803)),"")</f>
        <v/>
      </c>
      <c r="B809" s="129" t="str">
        <f t="array" ref="B809">IFERROR(INDEX('03.Muestra'!$C$8:$C$17,SMALL(IF("Página Web"='03.Muestra'!$D$8:$D$17,ROW('03.Muestra'!$C$8:$C$17)-MIN(ROW('03.Muestra'!$D$8:$D$17))+1,""),ROW()-803)),"")</f>
        <v/>
      </c>
      <c r="C809" s="129" t="str">
        <f t="array" ref="C809">IFERROR(INDEX('03.Muestra'!$F$8:$F$17,SMALL(IF("Página Web"='03.Muestra'!$D$8:$D$17,ROW('03.Muestra'!$F$8:$F$17)-MIN(ROW('03.Muestra'!$D$8:$D$17))+1,""),ROW()-803)),"")</f>
        <v/>
      </c>
      <c r="D809" s="103" t="str">
        <f t="shared" si="96"/>
        <v/>
      </c>
      <c r="E809" s="66" t="str">
        <f t="shared" si="97"/>
        <v/>
      </c>
      <c r="F809" s="18"/>
      <c r="G809" s="18"/>
      <c r="H809" s="18"/>
      <c r="I809" s="18"/>
      <c r="J809" s="18"/>
      <c r="K809" s="154"/>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row>
    <row r="810" spans="1:42" ht="12" customHeight="1">
      <c r="A810" s="98" t="str">
        <f t="array" ref="A810">IFERROR(INDEX('03.Muestra'!$B$8:$B$17,SMALL(IF("Página Web"='03.Muestra'!$D$8:$D$17,ROW('03.Muestra'!$B$8:$B$17)-MIN(ROW('03.Muestra'!$D$8:$D$17))+1,""),ROW()-803)),"")</f>
        <v/>
      </c>
      <c r="B810" s="129" t="str">
        <f t="array" ref="B810">IFERROR(INDEX('03.Muestra'!$C$8:$C$17,SMALL(IF("Página Web"='03.Muestra'!$D$8:$D$17,ROW('03.Muestra'!$C$8:$C$17)-MIN(ROW('03.Muestra'!$D$8:$D$17))+1,""),ROW()-803)),"")</f>
        <v/>
      </c>
      <c r="C810" s="129" t="str">
        <f t="array" ref="C810">IFERROR(INDEX('03.Muestra'!$F$8:$F$17,SMALL(IF("Página Web"='03.Muestra'!$D$8:$D$17,ROW('03.Muestra'!$F$8:$F$17)-MIN(ROW('03.Muestra'!$D$8:$D$17))+1,""),ROW()-803)),"")</f>
        <v/>
      </c>
      <c r="D810" s="103" t="str">
        <f t="shared" si="96"/>
        <v/>
      </c>
      <c r="E810" s="66" t="str">
        <f t="shared" si="97"/>
        <v/>
      </c>
      <c r="F810" s="18"/>
      <c r="G810" s="18"/>
      <c r="H810" s="18"/>
      <c r="I810" s="18"/>
      <c r="J810" s="18"/>
      <c r="K810" s="148"/>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row>
    <row r="811" spans="1:42" ht="12" customHeight="1">
      <c r="A811" s="98" t="str">
        <f t="array" ref="A811">IFERROR(INDEX('03.Muestra'!$B$8:$B$17,SMALL(IF("Página Web"='03.Muestra'!$D$8:$D$17,ROW('03.Muestra'!$B$8:$B$17)-MIN(ROW('03.Muestra'!$D$8:$D$17))+1,""),ROW()-803)),"")</f>
        <v/>
      </c>
      <c r="B811" s="129" t="str">
        <f t="array" ref="B811">IFERROR(INDEX('03.Muestra'!$C$8:$C$17,SMALL(IF("Página Web"='03.Muestra'!$D$8:$D$17,ROW('03.Muestra'!$C$8:$C$17)-MIN(ROW('03.Muestra'!$D$8:$D$17))+1,""),ROW()-803)),"")</f>
        <v/>
      </c>
      <c r="C811" s="129" t="str">
        <f t="array" ref="C811">IFERROR(INDEX('03.Muestra'!$F$8:$F$17,SMALL(IF("Página Web"='03.Muestra'!$D$8:$D$17,ROW('03.Muestra'!$F$8:$F$17)-MIN(ROW('03.Muestra'!$D$8:$D$17))+1,""),ROW()-803)),"")</f>
        <v/>
      </c>
      <c r="D811" s="103" t="str">
        <f t="shared" si="96"/>
        <v/>
      </c>
      <c r="E811" s="66" t="str">
        <f t="shared" si="97"/>
        <v/>
      </c>
      <c r="F811" s="18"/>
      <c r="G811" s="18"/>
      <c r="H811" s="18"/>
      <c r="I811" s="18"/>
      <c r="J811" s="18"/>
      <c r="K811" s="148"/>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row>
    <row r="812" spans="1:42" ht="12" customHeight="1">
      <c r="A812" s="98" t="str">
        <f t="array" ref="A812">IFERROR(INDEX('03.Muestra'!$B$8:$B$17,SMALL(IF("Página Web"='03.Muestra'!$D$8:$D$17,ROW('03.Muestra'!$B$8:$B$17)-MIN(ROW('03.Muestra'!$D$8:$D$17))+1,""),ROW()-803)),"")</f>
        <v/>
      </c>
      <c r="B812" s="129" t="str">
        <f t="array" ref="B812">IFERROR(INDEX('03.Muestra'!$C$8:$C$17,SMALL(IF("Página Web"='03.Muestra'!$D$8:$D$17,ROW('03.Muestra'!$C$8:$C$17)-MIN(ROW('03.Muestra'!$D$8:$D$17))+1,""),ROW()-803)),"")</f>
        <v/>
      </c>
      <c r="C812" s="129" t="str">
        <f t="array" ref="C812">IFERROR(INDEX('03.Muestra'!$F$8:$F$17,SMALL(IF("Página Web"='03.Muestra'!$D$8:$D$17,ROW('03.Muestra'!$F$8:$F$17)-MIN(ROW('03.Muestra'!$D$8:$D$17))+1,""),ROW()-803)),"")</f>
        <v/>
      </c>
      <c r="D812" s="103" t="str">
        <f t="shared" si="96"/>
        <v/>
      </c>
      <c r="E812" s="66" t="str">
        <f t="shared" si="97"/>
        <v/>
      </c>
      <c r="F812" s="18"/>
      <c r="G812" s="18"/>
      <c r="H812" s="18"/>
      <c r="I812" s="18"/>
      <c r="J812" s="18"/>
      <c r="K812" s="148"/>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row>
    <row r="813" spans="1:42" ht="12" customHeight="1">
      <c r="A813" s="98" t="str">
        <f t="array" ref="A813">IFERROR(INDEX('03.Muestra'!$B$8:$B$17,SMALL(IF("Página Web"='03.Muestra'!$D$8:$D$17,ROW('03.Muestra'!$B$8:$B$17)-MIN(ROW('03.Muestra'!$D$8:$D$17))+1,""),ROW()-803)),"")</f>
        <v/>
      </c>
      <c r="B813" s="129" t="str">
        <f t="array" ref="B813">IFERROR(INDEX('03.Muestra'!$C$8:$C$17,SMALL(IF("Página Web"='03.Muestra'!$D$8:$D$17,ROW('03.Muestra'!$C$8:$C$17)-MIN(ROW('03.Muestra'!$D$8:$D$17))+1,""),ROW()-803)),"")</f>
        <v/>
      </c>
      <c r="C813" s="129" t="str">
        <f t="array" ref="C813">IFERROR(INDEX('03.Muestra'!$F$8:$F$17,SMALL(IF("Página Web"='03.Muestra'!$D$8:$D$17,ROW('03.Muestra'!$F$8:$F$17)-MIN(ROW('03.Muestra'!$D$8:$D$17))+1,""),ROW()-803)),"")</f>
        <v/>
      </c>
      <c r="D813" s="103" t="str">
        <f t="shared" si="96"/>
        <v/>
      </c>
      <c r="E813" s="66" t="str">
        <f t="shared" si="97"/>
        <v/>
      </c>
      <c r="F813" s="18"/>
      <c r="G813" s="18"/>
      <c r="H813" s="18"/>
      <c r="I813" s="18"/>
      <c r="J813" s="18"/>
      <c r="K813" s="148"/>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row>
    <row r="814" spans="1:42" ht="12" customHeight="1">
      <c r="A814" s="63"/>
      <c r="B814" s="133"/>
      <c r="C814" s="133"/>
      <c r="D814" s="134"/>
      <c r="E814" s="66"/>
      <c r="F814" s="18"/>
      <c r="G814" s="18"/>
      <c r="H814" s="18"/>
      <c r="I814" s="18"/>
      <c r="J814" s="18"/>
      <c r="K814" s="148"/>
      <c r="L814" s="18"/>
      <c r="M814" s="18"/>
      <c r="N814" s="18"/>
      <c r="O814" s="18"/>
      <c r="P814" s="18"/>
      <c r="Q814" s="18"/>
      <c r="R814" s="18"/>
      <c r="S814" s="18"/>
      <c r="T814" s="18"/>
      <c r="U814" s="18"/>
      <c r="V814" s="18"/>
      <c r="W814" s="18"/>
      <c r="X814" s="18"/>
      <c r="Y814" s="18"/>
      <c r="Z814" s="22"/>
      <c r="AA814" s="22"/>
      <c r="AB814" s="22"/>
      <c r="AC814" s="22"/>
      <c r="AD814" s="22"/>
      <c r="AE814" s="22"/>
      <c r="AF814" s="22"/>
      <c r="AG814" s="22"/>
      <c r="AH814" s="22"/>
      <c r="AI814" s="22"/>
      <c r="AJ814" s="22"/>
      <c r="AK814" s="22"/>
      <c r="AL814" s="22"/>
      <c r="AM814" s="22"/>
      <c r="AN814" s="22"/>
      <c r="AO814" s="22"/>
      <c r="AP814" s="22"/>
    </row>
    <row r="815" spans="1:42" ht="12" customHeight="1">
      <c r="A815" s="22"/>
      <c r="B815" s="18"/>
      <c r="C815" s="18"/>
      <c r="D815" s="127"/>
      <c r="E815" s="66"/>
      <c r="F815" s="18"/>
      <c r="G815" s="18"/>
      <c r="H815" s="18"/>
      <c r="I815" s="18"/>
      <c r="J815" s="18"/>
      <c r="K815" s="148"/>
      <c r="L815" s="18"/>
      <c r="M815" s="18"/>
      <c r="N815" s="18"/>
      <c r="O815" s="18"/>
      <c r="P815" s="18"/>
      <c r="Q815" s="18"/>
      <c r="R815" s="18"/>
      <c r="S815" s="18"/>
      <c r="T815" s="18"/>
      <c r="U815" s="18"/>
      <c r="V815" s="18"/>
      <c r="W815" s="18"/>
      <c r="X815" s="18"/>
      <c r="Y815" s="18"/>
      <c r="Z815" s="22"/>
      <c r="AA815" s="22"/>
      <c r="AB815" s="22"/>
      <c r="AC815" s="22"/>
      <c r="AD815" s="22"/>
      <c r="AE815" s="22"/>
      <c r="AF815" s="22"/>
      <c r="AG815" s="22"/>
      <c r="AH815" s="22"/>
      <c r="AI815" s="22"/>
      <c r="AJ815" s="22"/>
      <c r="AK815" s="22"/>
      <c r="AL815" s="22"/>
      <c r="AM815" s="22"/>
      <c r="AN815" s="22"/>
      <c r="AO815" s="22"/>
      <c r="AP815" s="22"/>
    </row>
    <row r="816" spans="1:42" ht="12.75" customHeight="1">
      <c r="A816" s="111"/>
      <c r="B816" s="112"/>
      <c r="C816" s="111"/>
      <c r="D816" s="135"/>
      <c r="E816" s="113"/>
      <c r="F816" s="18"/>
      <c r="G816" s="18"/>
      <c r="H816" s="18"/>
      <c r="I816" s="18"/>
      <c r="J816" s="18"/>
      <c r="K816" s="148"/>
      <c r="L816" s="18"/>
      <c r="M816" s="18"/>
      <c r="N816" s="18"/>
      <c r="O816" s="18"/>
      <c r="P816" s="18"/>
      <c r="Q816" s="18"/>
      <c r="R816" s="18"/>
      <c r="S816" s="18"/>
      <c r="T816" s="18"/>
      <c r="U816" s="18"/>
      <c r="V816" s="18"/>
      <c r="W816" s="18"/>
      <c r="X816" s="18"/>
      <c r="Y816" s="18"/>
      <c r="Z816" s="22"/>
      <c r="AA816" s="22"/>
      <c r="AB816" s="22"/>
      <c r="AC816" s="22"/>
      <c r="AD816" s="22"/>
      <c r="AE816" s="22"/>
      <c r="AF816" s="22"/>
      <c r="AG816" s="22"/>
      <c r="AH816" s="22"/>
      <c r="AI816" s="22"/>
      <c r="AJ816" s="22"/>
      <c r="AK816" s="22"/>
      <c r="AL816" s="22"/>
      <c r="AM816" s="22"/>
      <c r="AN816" s="22"/>
      <c r="AO816" s="22"/>
      <c r="AP816" s="22"/>
    </row>
    <row r="817" spans="1:42" ht="12" customHeight="1">
      <c r="A817" s="109"/>
      <c r="B817" s="109"/>
      <c r="C817" s="109"/>
      <c r="D817" s="136"/>
      <c r="E817" s="109"/>
      <c r="F817" s="92"/>
      <c r="G817" s="18"/>
      <c r="H817" s="18"/>
      <c r="I817" s="18"/>
      <c r="J817" s="18"/>
      <c r="K817" s="148"/>
      <c r="L817" s="18"/>
      <c r="M817" s="18"/>
      <c r="N817" s="18"/>
      <c r="O817" s="18"/>
      <c r="P817" s="18"/>
      <c r="Q817" s="18"/>
      <c r="R817" s="18"/>
      <c r="S817" s="18"/>
      <c r="T817" s="18"/>
      <c r="U817" s="18"/>
      <c r="V817" s="18"/>
      <c r="W817" s="18"/>
      <c r="X817" s="18"/>
      <c r="Y817" s="18"/>
      <c r="Z817" s="22"/>
      <c r="AA817" s="22"/>
      <c r="AB817" s="22"/>
      <c r="AC817" s="22"/>
      <c r="AD817" s="22"/>
      <c r="AE817" s="22"/>
      <c r="AF817" s="22"/>
      <c r="AG817" s="22"/>
      <c r="AH817" s="22"/>
      <c r="AI817" s="22"/>
      <c r="AJ817" s="22"/>
      <c r="AK817" s="22"/>
      <c r="AL817" s="22"/>
      <c r="AM817" s="22"/>
      <c r="AN817" s="22"/>
      <c r="AO817" s="22"/>
      <c r="AP817" s="22"/>
    </row>
    <row r="818" spans="1:42" ht="12" customHeight="1">
      <c r="A818" s="22"/>
      <c r="B818" s="18"/>
      <c r="C818" s="18"/>
      <c r="D818" s="127"/>
      <c r="E818" s="18"/>
      <c r="F818" s="18"/>
      <c r="G818" s="18"/>
      <c r="H818" s="18"/>
      <c r="I818" s="18"/>
      <c r="J818" s="18"/>
      <c r="K818" s="148"/>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row>
    <row r="819" spans="1:42" ht="12" customHeight="1">
      <c r="A819" s="22"/>
      <c r="B819" s="18"/>
      <c r="C819" s="18"/>
      <c r="D819" s="127"/>
      <c r="E819" s="100"/>
      <c r="F819" s="18"/>
      <c r="G819" s="18"/>
      <c r="H819" s="18"/>
      <c r="I819" s="18"/>
      <c r="J819" s="18"/>
      <c r="K819" s="148"/>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row>
    <row r="820" spans="1:42" ht="29.25" customHeight="1">
      <c r="A820" s="94" t="s">
        <v>100</v>
      </c>
      <c r="B820" s="95" t="s">
        <v>86</v>
      </c>
      <c r="C820" s="96" t="s">
        <v>191</v>
      </c>
      <c r="D820" s="128" t="s">
        <v>106</v>
      </c>
      <c r="E820" s="114"/>
      <c r="F820" s="22"/>
      <c r="G820" s="22"/>
      <c r="H820" s="22"/>
      <c r="I820" s="22"/>
      <c r="J820" s="22"/>
      <c r="K820" s="148"/>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row>
    <row r="821" spans="1:42" ht="12" customHeight="1">
      <c r="A821" s="98">
        <f t="array" ref="A821">IFERROR(INDEX('03.Muestra'!$B$8:$B$17,SMALL(IF("Página Web"='03.Muestra'!$D$8:$D$17,ROW('03.Muestra'!$B$8:$B$17)-MIN(ROW('03.Muestra'!$D$8:$D$17))+1,""),ROW()-820)),"")</f>
        <v>1</v>
      </c>
      <c r="B821" s="129" t="str">
        <f t="array" ref="B821">IFERROR(INDEX('03.Muestra'!$C$8:$C$17,SMALL(IF("Página Web"='03.Muestra'!$D$8:$D$17,ROW('03.Muestra'!$C$8:$C$17)-MIN(ROW('03.Muestra'!$D$8:$D$17))+1,""),ROW()-820)),"")</f>
        <v>Home</v>
      </c>
      <c r="C821" s="130" t="str">
        <f t="array" ref="C821">IFERROR(INDEX('03.Muestra'!$F$8:$F$17,SMALL(IF("Página Web"='03.Muestra'!$D$8:$D$17,ROW('03.Muestra'!$F$8:$F$17)-MIN(ROW('03.Muestra'!$D$8:$D$17))+1,""),ROW()-820)),"")</f>
        <v>https://pigmentoayd.com/</v>
      </c>
      <c r="D821" s="103" t="str">
        <f t="shared" ref="D821:D830" si="98">IF(C821="","",$D$18)</f>
        <v>N/A</v>
      </c>
      <c r="E821" s="66" t="str">
        <f t="shared" ref="E821:E830" si="99">IF(D821&lt;&gt;"",IF(AND(B821&lt;&gt;"",C821&lt;&gt;""),"","ERR"),"")</f>
        <v/>
      </c>
      <c r="F821" s="104" t="s">
        <v>89</v>
      </c>
      <c r="G821" s="89" t="s">
        <v>98</v>
      </c>
      <c r="H821" s="84" t="s">
        <v>93</v>
      </c>
      <c r="I821" s="105" t="s">
        <v>91</v>
      </c>
      <c r="J821" s="106" t="s">
        <v>87</v>
      </c>
      <c r="K821" s="131" t="s">
        <v>97</v>
      </c>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row>
    <row r="822" spans="1:42" ht="12" customHeight="1">
      <c r="A822" s="98">
        <f t="array" ref="A822">IFERROR(INDEX('03.Muestra'!$B$8:$B$17,SMALL(IF("Página Web"='03.Muestra'!$D$8:$D$17,ROW('03.Muestra'!$B$8:$B$17)-MIN(ROW('03.Muestra'!$D$8:$D$17))+1,""),ROW()-820)),"")</f>
        <v>2</v>
      </c>
      <c r="B822" s="129" t="str">
        <f t="array" ref="B822">IFERROR(INDEX('03.Muestra'!$C$8:$C$17,SMALL(IF("Página Web"='03.Muestra'!$D$8:$D$17,ROW('03.Muestra'!$C$8:$C$17)-MIN(ROW('03.Muestra'!$D$8:$D$17))+1,""),ROW()-820)),"")</f>
        <v>Contacto</v>
      </c>
      <c r="C822" s="130" t="str">
        <f t="array" ref="C822">IFERROR(INDEX('03.Muestra'!$F$8:$F$17,SMALL(IF("Página Web"='03.Muestra'!$D$8:$D$17,ROW('03.Muestra'!$F$8:$F$17)-MIN(ROW('03.Muestra'!$D$8:$D$17))+1,""),ROW()-820)),"")</f>
        <v>https://pigmentoayd.com/contacto</v>
      </c>
      <c r="D822" s="103" t="str">
        <f t="shared" si="98"/>
        <v>N/A</v>
      </c>
      <c r="E822" s="66" t="str">
        <f t="shared" si="99"/>
        <v/>
      </c>
      <c r="F822" s="107">
        <f ca="1">COUNTIF($D821:INDIRECT("$D" &amp;  SUM(ROW()-1,'03.Muestra'!$D$20)-1),F821)</f>
        <v>0</v>
      </c>
      <c r="G822" s="107">
        <f ca="1">COUNTIF($D821:INDIRECT("$D" &amp;  SUM(ROW()-1,'03.Muestra'!$D$20)-1),G821)</f>
        <v>0</v>
      </c>
      <c r="H822" s="107">
        <f ca="1">COUNTIF($D821:INDIRECT("$D" &amp;  SUM(ROW()-1,'03.Muestra'!$D$20)-1),H821)</f>
        <v>3</v>
      </c>
      <c r="I822" s="107">
        <f ca="1">COUNTIF($D821:INDIRECT("$D" &amp;  SUM(ROW()-1,'03.Muestra'!$D$20)-1),I821)</f>
        <v>0</v>
      </c>
      <c r="J822" s="107">
        <f ca="1">COUNTIF($D821:INDIRECT("$D" &amp;  SUM(ROW()-1,'03.Muestra'!$D$20)-1),J821)</f>
        <v>0</v>
      </c>
      <c r="K822" s="132">
        <f ca="1">IF(COUNTIF('03.Muestra'!$D$8:$D$17,"Página Web")=0,0,COUNTBLANK($D821:INDIRECT("$D" &amp;  SUM(ROW()-1,COUNTIF('03.Muestra'!$D$8:$D$17,"Página Web"))-1)))</f>
        <v>0</v>
      </c>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row>
    <row r="823" spans="1:42" ht="12" customHeight="1">
      <c r="A823" s="98">
        <f t="array" ref="A823">IFERROR(INDEX('03.Muestra'!$B$8:$B$17,SMALL(IF("Página Web"='03.Muestra'!$D$8:$D$17,ROW('03.Muestra'!$B$8:$B$17)-MIN(ROW('03.Muestra'!$D$8:$D$17))+1,""),ROW()-820)),"")</f>
        <v>3</v>
      </c>
      <c r="B823" s="129" t="str">
        <f t="array" ref="B823">IFERROR(INDEX('03.Muestra'!$C$8:$C$17,SMALL(IF("Página Web"='03.Muestra'!$D$8:$D$17,ROW('03.Muestra'!$C$8:$C$17)-MIN(ROW('03.Muestra'!$D$8:$D$17))+1,""),ROW()-820)),"")</f>
        <v>Servicios</v>
      </c>
      <c r="C823" s="130" t="str">
        <f t="array" ref="C823">IFERROR(INDEX('03.Muestra'!$F$8:$F$17,SMALL(IF("Página Web"='03.Muestra'!$D$8:$D$17,ROW('03.Muestra'!$F$8:$F$17)-MIN(ROW('03.Muestra'!$D$8:$D$17))+1,""),ROW()-820)),"")</f>
        <v>https://pigmentoayd.com/servicios</v>
      </c>
      <c r="D823" s="103" t="str">
        <f t="shared" si="98"/>
        <v>N/A</v>
      </c>
      <c r="E823" s="66" t="str">
        <f t="shared" si="99"/>
        <v/>
      </c>
      <c r="F823" s="22"/>
      <c r="G823" s="18"/>
      <c r="H823" s="18"/>
      <c r="I823" s="18"/>
      <c r="J823" s="18"/>
      <c r="K823" s="148"/>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row>
    <row r="824" spans="1:42" ht="12" customHeight="1">
      <c r="A824" s="98" t="str">
        <f t="array" ref="A824">IFERROR(INDEX('03.Muestra'!$B$8:$B$17,SMALL(IF("Página Web"='03.Muestra'!$D$8:$D$17,ROW('03.Muestra'!$B$8:$B$17)-MIN(ROW('03.Muestra'!$D$8:$D$17))+1,""),ROW()-820)),"")</f>
        <v/>
      </c>
      <c r="B824" s="129" t="str">
        <f t="array" ref="B824">IFERROR(INDEX('03.Muestra'!$C$8:$C$17,SMALL(IF("Página Web"='03.Muestra'!$D$8:$D$17,ROW('03.Muestra'!$C$8:$C$17)-MIN(ROW('03.Muestra'!$D$8:$D$17))+1,""),ROW()-820)),"")</f>
        <v/>
      </c>
      <c r="C824" s="129" t="str">
        <f t="array" ref="C824">IFERROR(INDEX('03.Muestra'!$F$8:$F$17,SMALL(IF("Página Web"='03.Muestra'!$D$8:$D$17,ROW('03.Muestra'!$F$8:$F$17)-MIN(ROW('03.Muestra'!$D$8:$D$17))+1,""),ROW()-820)),"")</f>
        <v/>
      </c>
      <c r="D824" s="103" t="str">
        <f t="shared" si="98"/>
        <v/>
      </c>
      <c r="E824" s="66" t="str">
        <f t="shared" si="99"/>
        <v/>
      </c>
      <c r="F824" s="22"/>
      <c r="G824" s="18"/>
      <c r="H824" s="18"/>
      <c r="I824" s="18"/>
      <c r="J824" s="18"/>
      <c r="K824" s="148"/>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row>
    <row r="825" spans="1:42" ht="12" customHeight="1">
      <c r="A825" s="98" t="str">
        <f t="array" ref="A825">IFERROR(INDEX('03.Muestra'!$B$8:$B$17,SMALL(IF("Página Web"='03.Muestra'!$D$8:$D$17,ROW('03.Muestra'!$B$8:$B$17)-MIN(ROW('03.Muestra'!$D$8:$D$17))+1,""),ROW()-820)),"")</f>
        <v/>
      </c>
      <c r="B825" s="129" t="str">
        <f t="array" ref="B825">IFERROR(INDEX('03.Muestra'!$C$8:$C$17,SMALL(IF("Página Web"='03.Muestra'!$D$8:$D$17,ROW('03.Muestra'!$C$8:$C$17)-MIN(ROW('03.Muestra'!$D$8:$D$17))+1,""),ROW()-820)),"")</f>
        <v/>
      </c>
      <c r="C825" s="129" t="str">
        <f t="array" ref="C825">IFERROR(INDEX('03.Muestra'!$F$8:$F$17,SMALL(IF("Página Web"='03.Muestra'!$D$8:$D$17,ROW('03.Muestra'!$F$8:$F$17)-MIN(ROW('03.Muestra'!$D$8:$D$17))+1,""),ROW()-820)),"")</f>
        <v/>
      </c>
      <c r="D825" s="103" t="str">
        <f t="shared" si="98"/>
        <v/>
      </c>
      <c r="E825" s="66" t="str">
        <f t="shared" si="99"/>
        <v/>
      </c>
      <c r="F825" s="22"/>
      <c r="G825" s="18"/>
      <c r="H825" s="18"/>
      <c r="I825" s="18"/>
      <c r="J825" s="18"/>
      <c r="K825" s="148"/>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row>
    <row r="826" spans="1:42" ht="12" customHeight="1">
      <c r="A826" s="98" t="str">
        <f t="array" ref="A826">IFERROR(INDEX('03.Muestra'!$B$8:$B$17,SMALL(IF("Página Web"='03.Muestra'!$D$8:$D$17,ROW('03.Muestra'!$B$8:$B$17)-MIN(ROW('03.Muestra'!$D$8:$D$17))+1,""),ROW()-820)),"")</f>
        <v/>
      </c>
      <c r="B826" s="129" t="str">
        <f t="array" ref="B826">IFERROR(INDEX('03.Muestra'!$C$8:$C$17,SMALL(IF("Página Web"='03.Muestra'!$D$8:$D$17,ROW('03.Muestra'!$C$8:$C$17)-MIN(ROW('03.Muestra'!$D$8:$D$17))+1,""),ROW()-820)),"")</f>
        <v/>
      </c>
      <c r="C826" s="129" t="str">
        <f t="array" ref="C826">IFERROR(INDEX('03.Muestra'!$F$8:$F$17,SMALL(IF("Página Web"='03.Muestra'!$D$8:$D$17,ROW('03.Muestra'!$F$8:$F$17)-MIN(ROW('03.Muestra'!$D$8:$D$17))+1,""),ROW()-820)),"")</f>
        <v/>
      </c>
      <c r="D826" s="103" t="str">
        <f t="shared" si="98"/>
        <v/>
      </c>
      <c r="E826" s="66" t="str">
        <f t="shared" si="99"/>
        <v/>
      </c>
      <c r="F826" s="22"/>
      <c r="G826" s="18"/>
      <c r="H826" s="18"/>
      <c r="I826" s="18"/>
      <c r="J826" s="18"/>
      <c r="K826" s="148"/>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row>
    <row r="827" spans="1:42" ht="12" customHeight="1">
      <c r="A827" s="98" t="str">
        <f t="array" ref="A827">IFERROR(INDEX('03.Muestra'!$B$8:$B$17,SMALL(IF("Página Web"='03.Muestra'!$D$8:$D$17,ROW('03.Muestra'!$B$8:$B$17)-MIN(ROW('03.Muestra'!$D$8:$D$17))+1,""),ROW()-820)),"")</f>
        <v/>
      </c>
      <c r="B827" s="129" t="str">
        <f t="array" ref="B827">IFERROR(INDEX('03.Muestra'!$C$8:$C$17,SMALL(IF("Página Web"='03.Muestra'!$D$8:$D$17,ROW('03.Muestra'!$C$8:$C$17)-MIN(ROW('03.Muestra'!$D$8:$D$17))+1,""),ROW()-820)),"")</f>
        <v/>
      </c>
      <c r="C827" s="129" t="str">
        <f t="array" ref="C827">IFERROR(INDEX('03.Muestra'!$F$8:$F$17,SMALL(IF("Página Web"='03.Muestra'!$D$8:$D$17,ROW('03.Muestra'!$F$8:$F$17)-MIN(ROW('03.Muestra'!$D$8:$D$17))+1,""),ROW()-820)),"")</f>
        <v/>
      </c>
      <c r="D827" s="103" t="str">
        <f t="shared" si="98"/>
        <v/>
      </c>
      <c r="E827" s="66" t="str">
        <f t="shared" si="99"/>
        <v/>
      </c>
      <c r="F827" s="18"/>
      <c r="G827" s="18"/>
      <c r="H827" s="18"/>
      <c r="I827" s="18"/>
      <c r="J827" s="18"/>
      <c r="K827" s="148"/>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row>
    <row r="828" spans="1:42" ht="12" customHeight="1">
      <c r="A828" s="98" t="str">
        <f t="array" ref="A828">IFERROR(INDEX('03.Muestra'!$B$8:$B$17,SMALL(IF("Página Web"='03.Muestra'!$D$8:$D$17,ROW('03.Muestra'!$B$8:$B$17)-MIN(ROW('03.Muestra'!$D$8:$D$17))+1,""),ROW()-820)),"")</f>
        <v/>
      </c>
      <c r="B828" s="129" t="str">
        <f t="array" ref="B828">IFERROR(INDEX('03.Muestra'!$C$8:$C$17,SMALL(IF("Página Web"='03.Muestra'!$D$8:$D$17,ROW('03.Muestra'!$C$8:$C$17)-MIN(ROW('03.Muestra'!$D$8:$D$17))+1,""),ROW()-820)),"")</f>
        <v/>
      </c>
      <c r="C828" s="129" t="str">
        <f t="array" ref="C828">IFERROR(INDEX('03.Muestra'!$F$8:$F$17,SMALL(IF("Página Web"='03.Muestra'!$D$8:$D$17,ROW('03.Muestra'!$F$8:$F$17)-MIN(ROW('03.Muestra'!$D$8:$D$17))+1,""),ROW()-820)),"")</f>
        <v/>
      </c>
      <c r="D828" s="103" t="str">
        <f t="shared" si="98"/>
        <v/>
      </c>
      <c r="E828" s="66" t="str">
        <f t="shared" si="99"/>
        <v/>
      </c>
      <c r="F828" s="18"/>
      <c r="G828" s="18"/>
      <c r="H828" s="18"/>
      <c r="I828" s="18"/>
      <c r="J828" s="18"/>
      <c r="K828" s="148"/>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row>
    <row r="829" spans="1:42" ht="12" customHeight="1">
      <c r="A829" s="98" t="str">
        <f t="array" ref="A829">IFERROR(INDEX('03.Muestra'!$B$8:$B$17,SMALL(IF("Página Web"='03.Muestra'!$D$8:$D$17,ROW('03.Muestra'!$B$8:$B$17)-MIN(ROW('03.Muestra'!$D$8:$D$17))+1,""),ROW()-820)),"")</f>
        <v/>
      </c>
      <c r="B829" s="129" t="str">
        <f t="array" ref="B829">IFERROR(INDEX('03.Muestra'!$C$8:$C$17,SMALL(IF("Página Web"='03.Muestra'!$D$8:$D$17,ROW('03.Muestra'!$C$8:$C$17)-MIN(ROW('03.Muestra'!$D$8:$D$17))+1,""),ROW()-820)),"")</f>
        <v/>
      </c>
      <c r="C829" s="129" t="str">
        <f t="array" ref="C829">IFERROR(INDEX('03.Muestra'!$F$8:$F$17,SMALL(IF("Página Web"='03.Muestra'!$D$8:$D$17,ROW('03.Muestra'!$F$8:$F$17)-MIN(ROW('03.Muestra'!$D$8:$D$17))+1,""),ROW()-820)),"")</f>
        <v/>
      </c>
      <c r="D829" s="103" t="str">
        <f t="shared" si="98"/>
        <v/>
      </c>
      <c r="E829" s="66" t="str">
        <f t="shared" si="99"/>
        <v/>
      </c>
      <c r="F829" s="18"/>
      <c r="G829" s="18"/>
      <c r="H829" s="18"/>
      <c r="I829" s="18"/>
      <c r="J829" s="18"/>
      <c r="K829" s="148"/>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row>
    <row r="830" spans="1:42" ht="12" customHeight="1">
      <c r="A830" s="98" t="str">
        <f t="array" ref="A830">IFERROR(INDEX('03.Muestra'!$B$8:$B$17,SMALL(IF("Página Web"='03.Muestra'!$D$8:$D$17,ROW('03.Muestra'!$B$8:$B$17)-MIN(ROW('03.Muestra'!$D$8:$D$17))+1,""),ROW()-820)),"")</f>
        <v/>
      </c>
      <c r="B830" s="129" t="str">
        <f t="array" ref="B830">IFERROR(INDEX('03.Muestra'!$C$8:$C$17,SMALL(IF("Página Web"='03.Muestra'!$D$8:$D$17,ROW('03.Muestra'!$C$8:$C$17)-MIN(ROW('03.Muestra'!$D$8:$D$17))+1,""),ROW()-820)),"")</f>
        <v/>
      </c>
      <c r="C830" s="129" t="str">
        <f t="array" ref="C830">IFERROR(INDEX('03.Muestra'!$F$8:$F$17,SMALL(IF("Página Web"='03.Muestra'!$D$8:$D$17,ROW('03.Muestra'!$F$8:$F$17)-MIN(ROW('03.Muestra'!$D$8:$D$17))+1,""),ROW()-820)),"")</f>
        <v/>
      </c>
      <c r="D830" s="103" t="str">
        <f t="shared" si="98"/>
        <v/>
      </c>
      <c r="E830" s="66" t="str">
        <f t="shared" si="99"/>
        <v/>
      </c>
      <c r="F830" s="18"/>
      <c r="G830" s="18"/>
      <c r="H830" s="18"/>
      <c r="I830" s="18"/>
      <c r="J830" s="18"/>
      <c r="K830" s="148"/>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row>
    <row r="831" spans="1:42" ht="12" customHeight="1">
      <c r="A831" s="63"/>
      <c r="B831" s="133"/>
      <c r="C831" s="133"/>
      <c r="D831" s="134"/>
      <c r="E831" s="66"/>
      <c r="F831" s="18"/>
      <c r="G831" s="18"/>
      <c r="H831" s="18"/>
      <c r="I831" s="18"/>
      <c r="J831" s="18"/>
      <c r="K831" s="148"/>
      <c r="L831" s="18"/>
      <c r="M831" s="18"/>
      <c r="N831" s="18"/>
      <c r="O831" s="18"/>
      <c r="P831" s="18"/>
      <c r="Q831" s="18"/>
      <c r="R831" s="18"/>
      <c r="S831" s="18"/>
      <c r="T831" s="18"/>
      <c r="U831" s="18"/>
      <c r="V831" s="18"/>
      <c r="W831" s="18"/>
      <c r="X831" s="18"/>
      <c r="Y831" s="18"/>
      <c r="Z831" s="22"/>
      <c r="AA831" s="22"/>
      <c r="AB831" s="22"/>
      <c r="AC831" s="22"/>
      <c r="AD831" s="22"/>
      <c r="AE831" s="22"/>
      <c r="AF831" s="22"/>
      <c r="AG831" s="22"/>
      <c r="AH831" s="22"/>
      <c r="AI831" s="22"/>
      <c r="AJ831" s="22"/>
      <c r="AK831" s="22"/>
      <c r="AL831" s="22"/>
      <c r="AM831" s="22"/>
      <c r="AN831" s="22"/>
      <c r="AO831" s="22"/>
      <c r="AP831" s="22"/>
    </row>
    <row r="832" spans="1:42" ht="12" customHeight="1">
      <c r="A832" s="22"/>
      <c r="B832" s="18"/>
      <c r="C832" s="18"/>
      <c r="D832" s="127"/>
      <c r="E832" s="66"/>
      <c r="F832" s="18"/>
      <c r="G832" s="18"/>
      <c r="H832" s="18"/>
      <c r="I832" s="18"/>
      <c r="J832" s="18"/>
      <c r="K832" s="148"/>
      <c r="L832" s="18"/>
      <c r="M832" s="18"/>
      <c r="N832" s="18"/>
      <c r="O832" s="18"/>
      <c r="P832" s="18"/>
      <c r="Q832" s="18"/>
      <c r="R832" s="18"/>
      <c r="S832" s="18"/>
      <c r="T832" s="18"/>
      <c r="U832" s="18"/>
      <c r="V832" s="18"/>
      <c r="W832" s="18"/>
      <c r="X832" s="18"/>
      <c r="Y832" s="18"/>
      <c r="Z832" s="22"/>
      <c r="AA832" s="22"/>
      <c r="AB832" s="22"/>
      <c r="AC832" s="22"/>
      <c r="AD832" s="22"/>
      <c r="AE832" s="22"/>
      <c r="AF832" s="22"/>
      <c r="AG832" s="22"/>
      <c r="AH832" s="22"/>
      <c r="AI832" s="22"/>
      <c r="AJ832" s="22"/>
      <c r="AK832" s="22"/>
      <c r="AL832" s="22"/>
      <c r="AM832" s="22"/>
      <c r="AN832" s="22"/>
      <c r="AO832" s="22"/>
      <c r="AP832" s="22"/>
    </row>
    <row r="833" spans="1:42" ht="12.75" customHeight="1">
      <c r="A833" s="111"/>
      <c r="B833" s="112"/>
      <c r="C833" s="111"/>
      <c r="D833" s="135"/>
      <c r="E833" s="113"/>
      <c r="F833" s="18"/>
      <c r="G833" s="18"/>
      <c r="H833" s="18"/>
      <c r="I833" s="18"/>
      <c r="J833" s="18"/>
      <c r="K833" s="148"/>
      <c r="L833" s="18"/>
      <c r="M833" s="18"/>
      <c r="N833" s="18"/>
      <c r="O833" s="18"/>
      <c r="P833" s="18"/>
      <c r="Q833" s="18"/>
      <c r="R833" s="18"/>
      <c r="S833" s="18"/>
      <c r="T833" s="18"/>
      <c r="U833" s="18"/>
      <c r="V833" s="18"/>
      <c r="W833" s="18"/>
      <c r="X833" s="18"/>
      <c r="Y833" s="18"/>
      <c r="Z833" s="22"/>
      <c r="AA833" s="22"/>
      <c r="AB833" s="22"/>
      <c r="AC833" s="22"/>
      <c r="AD833" s="22"/>
      <c r="AE833" s="22"/>
      <c r="AF833" s="22"/>
      <c r="AG833" s="22"/>
      <c r="AH833" s="22"/>
      <c r="AI833" s="22"/>
      <c r="AJ833" s="22"/>
      <c r="AK833" s="22"/>
      <c r="AL833" s="22"/>
      <c r="AM833" s="22"/>
      <c r="AN833" s="22"/>
      <c r="AO833" s="22"/>
      <c r="AP833" s="22"/>
    </row>
    <row r="834" spans="1:42" ht="12" customHeight="1">
      <c r="A834" s="109"/>
      <c r="B834" s="109"/>
      <c r="C834" s="109"/>
      <c r="D834" s="136"/>
      <c r="E834" s="109"/>
      <c r="F834" s="92"/>
      <c r="G834" s="18"/>
      <c r="H834" s="18"/>
      <c r="I834" s="18"/>
      <c r="J834" s="18"/>
      <c r="K834" s="148"/>
      <c r="L834" s="18"/>
      <c r="M834" s="18"/>
      <c r="N834" s="18"/>
      <c r="O834" s="18"/>
      <c r="P834" s="18"/>
      <c r="Q834" s="18"/>
      <c r="R834" s="18"/>
      <c r="S834" s="18"/>
      <c r="T834" s="18"/>
      <c r="U834" s="18"/>
      <c r="V834" s="18"/>
      <c r="W834" s="18"/>
      <c r="X834" s="18"/>
      <c r="Y834" s="18"/>
      <c r="Z834" s="22"/>
      <c r="AA834" s="22"/>
      <c r="AB834" s="22"/>
      <c r="AC834" s="22"/>
      <c r="AD834" s="22"/>
      <c r="AE834" s="22"/>
      <c r="AF834" s="22"/>
      <c r="AG834" s="22"/>
      <c r="AH834" s="22"/>
      <c r="AI834" s="22"/>
      <c r="AJ834" s="22"/>
      <c r="AK834" s="22"/>
      <c r="AL834" s="22"/>
      <c r="AM834" s="22"/>
      <c r="AN834" s="22"/>
      <c r="AO834" s="22"/>
      <c r="AP834" s="22"/>
    </row>
    <row r="835" spans="1:42" ht="12" customHeight="1">
      <c r="A835" s="22"/>
      <c r="B835" s="18"/>
      <c r="C835" s="18"/>
      <c r="D835" s="127"/>
      <c r="E835" s="18"/>
      <c r="F835" s="18"/>
      <c r="G835" s="18"/>
      <c r="H835" s="18"/>
      <c r="I835" s="18"/>
      <c r="J835" s="18"/>
      <c r="K835" s="148"/>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row>
    <row r="836" spans="1:42" ht="12" customHeight="1">
      <c r="A836" s="22"/>
      <c r="B836" s="18"/>
      <c r="C836" s="18"/>
      <c r="D836" s="127"/>
      <c r="E836" s="100"/>
      <c r="F836" s="18"/>
      <c r="G836" s="18"/>
      <c r="H836" s="18"/>
      <c r="I836" s="18"/>
      <c r="J836" s="18"/>
      <c r="K836" s="148"/>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row>
    <row r="837" spans="1:42" ht="29.25" customHeight="1">
      <c r="A837" s="94" t="s">
        <v>100</v>
      </c>
      <c r="B837" s="95" t="s">
        <v>86</v>
      </c>
      <c r="C837" s="96" t="s">
        <v>192</v>
      </c>
      <c r="D837" s="128" t="s">
        <v>106</v>
      </c>
      <c r="E837" s="114"/>
      <c r="F837" s="22"/>
      <c r="G837" s="22"/>
      <c r="H837" s="22"/>
      <c r="I837" s="22"/>
      <c r="J837" s="22"/>
      <c r="K837" s="148"/>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row>
    <row r="838" spans="1:42" ht="12" customHeight="1">
      <c r="A838" s="98">
        <f t="array" ref="A838">IFERROR(INDEX('03.Muestra'!$B$8:$B$17,SMALL(IF("Página Web"='03.Muestra'!$D$8:$D$17,ROW('03.Muestra'!$B$8:$B$17)-MIN(ROW('03.Muestra'!$D$8:$D$17))+1,""),ROW()-837)),"")</f>
        <v>1</v>
      </c>
      <c r="B838" s="129" t="str">
        <f t="array" ref="B838">IFERROR(INDEX('03.Muestra'!$C$8:$C$17,SMALL(IF("Página Web"='03.Muestra'!$D$8:$D$17,ROW('03.Muestra'!$C$8:$C$17)-MIN(ROW('03.Muestra'!$D$8:$D$17))+1,""),ROW()-837)),"")</f>
        <v>Home</v>
      </c>
      <c r="C838" s="130" t="str">
        <f t="array" ref="C838">IFERROR(INDEX('03.Muestra'!$F$8:$F$17,SMALL(IF("Página Web"='03.Muestra'!$D$8:$D$17,ROW('03.Muestra'!$F$8:$F$17)-MIN(ROW('03.Muestra'!$D$8:$D$17))+1,""),ROW()-837)),"")</f>
        <v>https://pigmentoayd.com/</v>
      </c>
      <c r="D838" s="103" t="s">
        <v>91</v>
      </c>
      <c r="E838" s="66" t="str">
        <f t="shared" ref="E838:E847" si="100">IF(D838&lt;&gt;"",IF(AND(B838&lt;&gt;"",C838&lt;&gt;""),"","ERR"),"")</f>
        <v/>
      </c>
      <c r="F838" s="104" t="s">
        <v>89</v>
      </c>
      <c r="G838" s="89" t="s">
        <v>98</v>
      </c>
      <c r="H838" s="84" t="s">
        <v>93</v>
      </c>
      <c r="I838" s="105" t="s">
        <v>91</v>
      </c>
      <c r="J838" s="106" t="s">
        <v>87</v>
      </c>
      <c r="K838" s="131" t="s">
        <v>97</v>
      </c>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row>
    <row r="839" spans="1:42" ht="12" customHeight="1">
      <c r="A839" s="98">
        <f t="array" ref="A839">IFERROR(INDEX('03.Muestra'!$B$8:$B$17,SMALL(IF("Página Web"='03.Muestra'!$D$8:$D$17,ROW('03.Muestra'!$B$8:$B$17)-MIN(ROW('03.Muestra'!$D$8:$D$17))+1,""),ROW()-837)),"")</f>
        <v>2</v>
      </c>
      <c r="B839" s="129" t="str">
        <f t="array" ref="B839">IFERROR(INDEX('03.Muestra'!$C$8:$C$17,SMALL(IF("Página Web"='03.Muestra'!$D$8:$D$17,ROW('03.Muestra'!$C$8:$C$17)-MIN(ROW('03.Muestra'!$D$8:$D$17))+1,""),ROW()-837)),"")</f>
        <v>Contacto</v>
      </c>
      <c r="C839" s="130" t="str">
        <f t="array" ref="C839">IFERROR(INDEX('03.Muestra'!$F$8:$F$17,SMALL(IF("Página Web"='03.Muestra'!$D$8:$D$17,ROW('03.Muestra'!$F$8:$F$17)-MIN(ROW('03.Muestra'!$D$8:$D$17))+1,""),ROW()-837)),"")</f>
        <v>https://pigmentoayd.com/contacto</v>
      </c>
      <c r="D839" s="103" t="s">
        <v>91</v>
      </c>
      <c r="E839" s="66" t="str">
        <f t="shared" si="100"/>
        <v/>
      </c>
      <c r="F839" s="107">
        <f ca="1">COUNTIF($D838:INDIRECT("$D" &amp;  SUM(ROW()-1,'03.Muestra'!$D$20)-1),F838)</f>
        <v>0</v>
      </c>
      <c r="G839" s="107">
        <f ca="1">COUNTIF($D838:INDIRECT("$D" &amp;  SUM(ROW()-1,'03.Muestra'!$D$20)-1),G838)</f>
        <v>0</v>
      </c>
      <c r="H839" s="107">
        <f ca="1">COUNTIF($D838:INDIRECT("$D" &amp;  SUM(ROW()-1,'03.Muestra'!$D$20)-1),H838)</f>
        <v>0</v>
      </c>
      <c r="I839" s="107">
        <f ca="1">COUNTIF($D838:INDIRECT("$D" &amp;  SUM(ROW()-1,'03.Muestra'!$D$20)-1),I838)</f>
        <v>3</v>
      </c>
      <c r="J839" s="107">
        <f ca="1">COUNTIF($D838:INDIRECT("$D" &amp;  SUM(ROW()-1,'03.Muestra'!$D$20)-1),J838)</f>
        <v>0</v>
      </c>
      <c r="K839" s="132">
        <f ca="1">IF(COUNTIF('03.Muestra'!$D$8:$D$17,"Página Web")=0,0,COUNTBLANK($D838:INDIRECT("$D" &amp;  SUM(ROW()-1,COUNTIF('03.Muestra'!$D$8:$D$17,"Página Web"))-1)))</f>
        <v>0</v>
      </c>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row>
    <row r="840" spans="1:42" ht="12" customHeight="1">
      <c r="A840" s="98">
        <f t="array" ref="A840">IFERROR(INDEX('03.Muestra'!$B$8:$B$17,SMALL(IF("Página Web"='03.Muestra'!$D$8:$D$17,ROW('03.Muestra'!$B$8:$B$17)-MIN(ROW('03.Muestra'!$D$8:$D$17))+1,""),ROW()-837)),"")</f>
        <v>3</v>
      </c>
      <c r="B840" s="129" t="str">
        <f t="array" ref="B840">IFERROR(INDEX('03.Muestra'!$C$8:$C$17,SMALL(IF("Página Web"='03.Muestra'!$D$8:$D$17,ROW('03.Muestra'!$C$8:$C$17)-MIN(ROW('03.Muestra'!$D$8:$D$17))+1,""),ROW()-837)),"")</f>
        <v>Servicios</v>
      </c>
      <c r="C840" s="130" t="str">
        <f t="array" ref="C840">IFERROR(INDEX('03.Muestra'!$F$8:$F$17,SMALL(IF("Página Web"='03.Muestra'!$D$8:$D$17,ROW('03.Muestra'!$F$8:$F$17)-MIN(ROW('03.Muestra'!$D$8:$D$17))+1,""),ROW()-837)),"")</f>
        <v>https://pigmentoayd.com/servicios</v>
      </c>
      <c r="D840" s="103" t="s">
        <v>91</v>
      </c>
      <c r="E840" s="66" t="str">
        <f t="shared" si="100"/>
        <v/>
      </c>
      <c r="F840" s="22"/>
      <c r="G840" s="18"/>
      <c r="H840" s="18"/>
      <c r="I840" s="18"/>
      <c r="J840" s="18"/>
      <c r="K840" s="148"/>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row>
    <row r="841" spans="1:42" ht="12" customHeight="1">
      <c r="A841" s="98" t="str">
        <f t="array" ref="A841">IFERROR(INDEX('03.Muestra'!$B$8:$B$17,SMALL(IF("Página Web"='03.Muestra'!$D$8:$D$17,ROW('03.Muestra'!$B$8:$B$17)-MIN(ROW('03.Muestra'!$D$8:$D$17))+1,""),ROW()-837)),"")</f>
        <v/>
      </c>
      <c r="B841" s="129" t="str">
        <f t="array" ref="B841">IFERROR(INDEX('03.Muestra'!$C$8:$C$17,SMALL(IF("Página Web"='03.Muestra'!$D$8:$D$17,ROW('03.Muestra'!$C$8:$C$17)-MIN(ROW('03.Muestra'!$D$8:$D$17))+1,""),ROW()-837)),"")</f>
        <v/>
      </c>
      <c r="C841" s="129" t="str">
        <f t="array" ref="C841">IFERROR(INDEX('03.Muestra'!$F$8:$F$17,SMALL(IF("Página Web"='03.Muestra'!$D$8:$D$17,ROW('03.Muestra'!$F$8:$F$17)-MIN(ROW('03.Muestra'!$D$8:$D$17))+1,""),ROW()-837)),"")</f>
        <v/>
      </c>
      <c r="D841" s="103" t="str">
        <f t="shared" ref="D841:D847" si="101">IF(C841="","",$D$18)</f>
        <v/>
      </c>
      <c r="E841" s="66" t="str">
        <f t="shared" si="100"/>
        <v/>
      </c>
      <c r="F841" s="22"/>
      <c r="G841" s="18"/>
      <c r="H841" s="18"/>
      <c r="I841" s="18"/>
      <c r="J841" s="18"/>
      <c r="K841" s="148"/>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row>
    <row r="842" spans="1:42" ht="12" customHeight="1">
      <c r="A842" s="98" t="str">
        <f t="array" ref="A842">IFERROR(INDEX('03.Muestra'!$B$8:$B$17,SMALL(IF("Página Web"='03.Muestra'!$D$8:$D$17,ROW('03.Muestra'!$B$8:$B$17)-MIN(ROW('03.Muestra'!$D$8:$D$17))+1,""),ROW()-837)),"")</f>
        <v/>
      </c>
      <c r="B842" s="129" t="str">
        <f t="array" ref="B842">IFERROR(INDEX('03.Muestra'!$C$8:$C$17,SMALL(IF("Página Web"='03.Muestra'!$D$8:$D$17,ROW('03.Muestra'!$C$8:$C$17)-MIN(ROW('03.Muestra'!$D$8:$D$17))+1,""),ROW()-837)),"")</f>
        <v/>
      </c>
      <c r="C842" s="129" t="str">
        <f t="array" ref="C842">IFERROR(INDEX('03.Muestra'!$F$8:$F$17,SMALL(IF("Página Web"='03.Muestra'!$D$8:$D$17,ROW('03.Muestra'!$F$8:$F$17)-MIN(ROW('03.Muestra'!$D$8:$D$17))+1,""),ROW()-837)),"")</f>
        <v/>
      </c>
      <c r="D842" s="103" t="str">
        <f t="shared" si="101"/>
        <v/>
      </c>
      <c r="E842" s="66" t="str">
        <f t="shared" si="100"/>
        <v/>
      </c>
      <c r="F842" s="22"/>
      <c r="G842" s="18"/>
      <c r="H842" s="18"/>
      <c r="I842" s="18"/>
      <c r="J842" s="18"/>
      <c r="K842" s="148"/>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row>
    <row r="843" spans="1:42" ht="12" customHeight="1">
      <c r="A843" s="98" t="str">
        <f t="array" ref="A843">IFERROR(INDEX('03.Muestra'!$B$8:$B$17,SMALL(IF("Página Web"='03.Muestra'!$D$8:$D$17,ROW('03.Muestra'!$B$8:$B$17)-MIN(ROW('03.Muestra'!$D$8:$D$17))+1,""),ROW()-837)),"")</f>
        <v/>
      </c>
      <c r="B843" s="129" t="str">
        <f t="array" ref="B843">IFERROR(INDEX('03.Muestra'!$C$8:$C$17,SMALL(IF("Página Web"='03.Muestra'!$D$8:$D$17,ROW('03.Muestra'!$C$8:$C$17)-MIN(ROW('03.Muestra'!$D$8:$D$17))+1,""),ROW()-837)),"")</f>
        <v/>
      </c>
      <c r="C843" s="129" t="str">
        <f t="array" ref="C843">IFERROR(INDEX('03.Muestra'!$F$8:$F$17,SMALL(IF("Página Web"='03.Muestra'!$D$8:$D$17,ROW('03.Muestra'!$F$8:$F$17)-MIN(ROW('03.Muestra'!$D$8:$D$17))+1,""),ROW()-837)),"")</f>
        <v/>
      </c>
      <c r="D843" s="103" t="str">
        <f t="shared" si="101"/>
        <v/>
      </c>
      <c r="E843" s="66" t="str">
        <f t="shared" si="100"/>
        <v/>
      </c>
      <c r="F843" s="22"/>
      <c r="G843" s="18"/>
      <c r="H843" s="18"/>
      <c r="I843" s="18"/>
      <c r="J843" s="18"/>
      <c r="K843" s="148"/>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row>
    <row r="844" spans="1:42" ht="12" customHeight="1">
      <c r="A844" s="98" t="str">
        <f t="array" ref="A844">IFERROR(INDEX('03.Muestra'!$B$8:$B$17,SMALL(IF("Página Web"='03.Muestra'!$D$8:$D$17,ROW('03.Muestra'!$B$8:$B$17)-MIN(ROW('03.Muestra'!$D$8:$D$17))+1,""),ROW()-837)),"")</f>
        <v/>
      </c>
      <c r="B844" s="129" t="str">
        <f t="array" ref="B844">IFERROR(INDEX('03.Muestra'!$C$8:$C$17,SMALL(IF("Página Web"='03.Muestra'!$D$8:$D$17,ROW('03.Muestra'!$C$8:$C$17)-MIN(ROW('03.Muestra'!$D$8:$D$17))+1,""),ROW()-837)),"")</f>
        <v/>
      </c>
      <c r="C844" s="129" t="str">
        <f t="array" ref="C844">IFERROR(INDEX('03.Muestra'!$F$8:$F$17,SMALL(IF("Página Web"='03.Muestra'!$D$8:$D$17,ROW('03.Muestra'!$F$8:$F$17)-MIN(ROW('03.Muestra'!$D$8:$D$17))+1,""),ROW()-837)),"")</f>
        <v/>
      </c>
      <c r="D844" s="103" t="str">
        <f t="shared" si="101"/>
        <v/>
      </c>
      <c r="E844" s="66" t="str">
        <f t="shared" si="100"/>
        <v/>
      </c>
      <c r="F844" s="18"/>
      <c r="G844" s="18"/>
      <c r="H844" s="18"/>
      <c r="I844" s="18"/>
      <c r="J844" s="18"/>
      <c r="K844" s="148"/>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row>
    <row r="845" spans="1:42" ht="12" customHeight="1">
      <c r="A845" s="98" t="str">
        <f t="array" ref="A845">IFERROR(INDEX('03.Muestra'!$B$8:$B$17,SMALL(IF("Página Web"='03.Muestra'!$D$8:$D$17,ROW('03.Muestra'!$B$8:$B$17)-MIN(ROW('03.Muestra'!$D$8:$D$17))+1,""),ROW()-837)),"")</f>
        <v/>
      </c>
      <c r="B845" s="129" t="str">
        <f t="array" ref="B845">IFERROR(INDEX('03.Muestra'!$C$8:$C$17,SMALL(IF("Página Web"='03.Muestra'!$D$8:$D$17,ROW('03.Muestra'!$C$8:$C$17)-MIN(ROW('03.Muestra'!$D$8:$D$17))+1,""),ROW()-837)),"")</f>
        <v/>
      </c>
      <c r="C845" s="129" t="str">
        <f t="array" ref="C845">IFERROR(INDEX('03.Muestra'!$F$8:$F$17,SMALL(IF("Página Web"='03.Muestra'!$D$8:$D$17,ROW('03.Muestra'!$F$8:$F$17)-MIN(ROW('03.Muestra'!$D$8:$D$17))+1,""),ROW()-837)),"")</f>
        <v/>
      </c>
      <c r="D845" s="103" t="str">
        <f t="shared" si="101"/>
        <v/>
      </c>
      <c r="E845" s="66" t="str">
        <f t="shared" si="100"/>
        <v/>
      </c>
      <c r="F845" s="18"/>
      <c r="G845" s="18"/>
      <c r="H845" s="18"/>
      <c r="I845" s="18"/>
      <c r="J845" s="18"/>
      <c r="K845" s="148"/>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row>
    <row r="846" spans="1:42" ht="12" customHeight="1">
      <c r="A846" s="98" t="str">
        <f t="array" ref="A846">IFERROR(INDEX('03.Muestra'!$B$8:$B$17,SMALL(IF("Página Web"='03.Muestra'!$D$8:$D$17,ROW('03.Muestra'!$B$8:$B$17)-MIN(ROW('03.Muestra'!$D$8:$D$17))+1,""),ROW()-837)),"")</f>
        <v/>
      </c>
      <c r="B846" s="129" t="str">
        <f t="array" ref="B846">IFERROR(INDEX('03.Muestra'!$C$8:$C$17,SMALL(IF("Página Web"='03.Muestra'!$D$8:$D$17,ROW('03.Muestra'!$C$8:$C$17)-MIN(ROW('03.Muestra'!$D$8:$D$17))+1,""),ROW()-837)),"")</f>
        <v/>
      </c>
      <c r="C846" s="129" t="str">
        <f t="array" ref="C846">IFERROR(INDEX('03.Muestra'!$F$8:$F$17,SMALL(IF("Página Web"='03.Muestra'!$D$8:$D$17,ROW('03.Muestra'!$F$8:$F$17)-MIN(ROW('03.Muestra'!$D$8:$D$17))+1,""),ROW()-837)),"")</f>
        <v/>
      </c>
      <c r="D846" s="103" t="str">
        <f t="shared" si="101"/>
        <v/>
      </c>
      <c r="E846" s="66" t="str">
        <f t="shared" si="100"/>
        <v/>
      </c>
      <c r="F846" s="18"/>
      <c r="G846" s="18"/>
      <c r="H846" s="18"/>
      <c r="I846" s="18"/>
      <c r="J846" s="18"/>
      <c r="K846" s="148"/>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row>
    <row r="847" spans="1:42" ht="12" customHeight="1">
      <c r="A847" s="98" t="str">
        <f t="array" ref="A847">IFERROR(INDEX('03.Muestra'!$B$8:$B$17,SMALL(IF("Página Web"='03.Muestra'!$D$8:$D$17,ROW('03.Muestra'!$B$8:$B$17)-MIN(ROW('03.Muestra'!$D$8:$D$17))+1,""),ROW()-837)),"")</f>
        <v/>
      </c>
      <c r="B847" s="129" t="str">
        <f t="array" ref="B847">IFERROR(INDEX('03.Muestra'!$C$8:$C$17,SMALL(IF("Página Web"='03.Muestra'!$D$8:$D$17,ROW('03.Muestra'!$C$8:$C$17)-MIN(ROW('03.Muestra'!$D$8:$D$17))+1,""),ROW()-837)),"")</f>
        <v/>
      </c>
      <c r="C847" s="129" t="str">
        <f t="array" ref="C847">IFERROR(INDEX('03.Muestra'!$F$8:$F$17,SMALL(IF("Página Web"='03.Muestra'!$D$8:$D$17,ROW('03.Muestra'!$F$8:$F$17)-MIN(ROW('03.Muestra'!$D$8:$D$17))+1,""),ROW()-837)),"")</f>
        <v/>
      </c>
      <c r="D847" s="103" t="str">
        <f t="shared" si="101"/>
        <v/>
      </c>
      <c r="E847" s="66" t="str">
        <f t="shared" si="100"/>
        <v/>
      </c>
      <c r="F847" s="18"/>
      <c r="G847" s="18"/>
      <c r="H847" s="18"/>
      <c r="I847" s="18"/>
      <c r="J847" s="18"/>
      <c r="K847" s="148"/>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row>
    <row r="848" spans="1:42" ht="12" customHeight="1">
      <c r="A848" s="63"/>
      <c r="B848" s="133"/>
      <c r="C848" s="133"/>
      <c r="D848" s="134"/>
      <c r="E848" s="66"/>
      <c r="F848" s="18"/>
      <c r="G848" s="18"/>
      <c r="H848" s="18"/>
      <c r="I848" s="18"/>
      <c r="J848" s="18"/>
      <c r="K848" s="148"/>
      <c r="L848" s="18"/>
      <c r="M848" s="18"/>
      <c r="N848" s="18"/>
      <c r="O848" s="18"/>
      <c r="P848" s="18"/>
      <c r="Q848" s="18"/>
      <c r="R848" s="18"/>
      <c r="S848" s="18"/>
      <c r="T848" s="18"/>
      <c r="U848" s="18"/>
      <c r="V848" s="18"/>
      <c r="W848" s="18"/>
      <c r="X848" s="18"/>
      <c r="Y848" s="18"/>
      <c r="Z848" s="22"/>
      <c r="AA848" s="22"/>
      <c r="AB848" s="22"/>
      <c r="AC848" s="22"/>
      <c r="AD848" s="22"/>
      <c r="AE848" s="22"/>
      <c r="AF848" s="22"/>
      <c r="AG848" s="22"/>
      <c r="AH848" s="22"/>
      <c r="AI848" s="22"/>
      <c r="AJ848" s="22"/>
      <c r="AK848" s="22"/>
      <c r="AL848" s="22"/>
      <c r="AM848" s="22"/>
      <c r="AN848" s="22"/>
      <c r="AO848" s="22"/>
      <c r="AP848" s="22"/>
    </row>
    <row r="849" spans="1:42" ht="12" customHeight="1">
      <c r="A849" s="22"/>
      <c r="B849" s="18"/>
      <c r="C849" s="18"/>
      <c r="D849" s="127"/>
      <c r="E849" s="66"/>
      <c r="F849" s="18"/>
      <c r="G849" s="18"/>
      <c r="H849" s="18"/>
      <c r="I849" s="18"/>
      <c r="J849" s="18"/>
      <c r="K849" s="148"/>
      <c r="L849" s="18"/>
      <c r="M849" s="18"/>
      <c r="N849" s="18"/>
      <c r="O849" s="18"/>
      <c r="P849" s="18"/>
      <c r="Q849" s="18"/>
      <c r="R849" s="18"/>
      <c r="S849" s="18"/>
      <c r="T849" s="18"/>
      <c r="U849" s="18"/>
      <c r="V849" s="18"/>
      <c r="W849" s="18"/>
      <c r="X849" s="18"/>
      <c r="Y849" s="18"/>
      <c r="Z849" s="22"/>
      <c r="AA849" s="22"/>
      <c r="AB849" s="22"/>
      <c r="AC849" s="22"/>
      <c r="AD849" s="22"/>
      <c r="AE849" s="22"/>
      <c r="AF849" s="22"/>
      <c r="AG849" s="22"/>
      <c r="AH849" s="22"/>
      <c r="AI849" s="22"/>
      <c r="AJ849" s="22"/>
      <c r="AK849" s="22"/>
      <c r="AL849" s="22"/>
      <c r="AM849" s="22"/>
      <c r="AN849" s="22"/>
      <c r="AO849" s="22"/>
      <c r="AP849" s="22"/>
    </row>
    <row r="850" spans="1:42" ht="12.75" customHeight="1">
      <c r="A850" s="111"/>
      <c r="B850" s="112"/>
      <c r="C850" s="111"/>
      <c r="D850" s="135"/>
      <c r="E850" s="113"/>
      <c r="F850" s="18"/>
      <c r="G850" s="18"/>
      <c r="H850" s="18"/>
      <c r="I850" s="18"/>
      <c r="J850" s="18"/>
      <c r="K850" s="148"/>
      <c r="L850" s="18"/>
      <c r="M850" s="18"/>
      <c r="N850" s="18"/>
      <c r="O850" s="18"/>
      <c r="P850" s="18"/>
      <c r="Q850" s="18"/>
      <c r="R850" s="18"/>
      <c r="S850" s="18"/>
      <c r="T850" s="18"/>
      <c r="U850" s="18"/>
      <c r="V850" s="18"/>
      <c r="W850" s="18"/>
      <c r="X850" s="18"/>
      <c r="Y850" s="18"/>
      <c r="Z850" s="22"/>
      <c r="AA850" s="22"/>
      <c r="AB850" s="22"/>
      <c r="AC850" s="22"/>
      <c r="AD850" s="22"/>
      <c r="AE850" s="22"/>
      <c r="AF850" s="22"/>
      <c r="AG850" s="22"/>
      <c r="AH850" s="22"/>
      <c r="AI850" s="22"/>
      <c r="AJ850" s="22"/>
      <c r="AK850" s="22"/>
      <c r="AL850" s="22"/>
      <c r="AM850" s="22"/>
      <c r="AN850" s="22"/>
      <c r="AO850" s="22"/>
      <c r="AP850" s="22"/>
    </row>
    <row r="851" spans="1:42" ht="12" customHeight="1">
      <c r="A851" s="109"/>
      <c r="B851" s="109"/>
      <c r="C851" s="109"/>
      <c r="D851" s="136"/>
      <c r="E851" s="109"/>
      <c r="F851" s="92"/>
      <c r="G851" s="18"/>
      <c r="H851" s="18"/>
      <c r="I851" s="18"/>
      <c r="J851" s="18"/>
      <c r="K851" s="148"/>
      <c r="L851" s="18"/>
      <c r="M851" s="18"/>
      <c r="N851" s="18"/>
      <c r="O851" s="18"/>
      <c r="P851" s="18"/>
      <c r="Q851" s="18"/>
      <c r="R851" s="18"/>
      <c r="S851" s="18"/>
      <c r="T851" s="18"/>
      <c r="U851" s="18"/>
      <c r="V851" s="18"/>
      <c r="W851" s="18"/>
      <c r="X851" s="18"/>
      <c r="Y851" s="18"/>
      <c r="Z851" s="22"/>
      <c r="AA851" s="22"/>
      <c r="AB851" s="22"/>
      <c r="AC851" s="22"/>
      <c r="AD851" s="22"/>
      <c r="AE851" s="22"/>
      <c r="AF851" s="22"/>
      <c r="AG851" s="22"/>
      <c r="AH851" s="22"/>
      <c r="AI851" s="22"/>
      <c r="AJ851" s="22"/>
      <c r="AK851" s="22"/>
      <c r="AL851" s="22"/>
      <c r="AM851" s="22"/>
      <c r="AN851" s="22"/>
      <c r="AO851" s="22"/>
      <c r="AP851" s="22"/>
    </row>
    <row r="852" spans="1:42" ht="12.75" customHeight="1">
      <c r="A852" s="22"/>
      <c r="B852" s="18"/>
      <c r="C852" s="18"/>
      <c r="D852" s="127"/>
      <c r="E852" s="18"/>
      <c r="F852" s="18"/>
      <c r="G852" s="18"/>
      <c r="H852" s="18"/>
      <c r="I852" s="18"/>
      <c r="J852" s="18"/>
      <c r="K852" s="148"/>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row>
    <row r="853" spans="1:42" ht="12" customHeight="1">
      <c r="A853" s="22"/>
      <c r="B853" s="18"/>
      <c r="C853" s="18"/>
      <c r="D853" s="127"/>
      <c r="E853" s="100"/>
      <c r="F853" s="18"/>
      <c r="G853" s="18"/>
      <c r="H853" s="18"/>
      <c r="I853" s="18"/>
      <c r="J853" s="18"/>
      <c r="K853" s="148"/>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row>
    <row r="854" spans="1:42" ht="29.25" customHeight="1">
      <c r="A854" s="94" t="s">
        <v>100</v>
      </c>
      <c r="B854" s="95" t="s">
        <v>86</v>
      </c>
      <c r="C854" s="96" t="s">
        <v>193</v>
      </c>
      <c r="D854" s="128" t="s">
        <v>106</v>
      </c>
      <c r="E854" s="114"/>
      <c r="F854" s="22"/>
      <c r="G854" s="22"/>
      <c r="H854" s="22"/>
      <c r="I854" s="22"/>
      <c r="J854" s="22"/>
      <c r="K854" s="148"/>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row>
    <row r="855" spans="1:42" ht="12" customHeight="1">
      <c r="A855" s="98">
        <f t="array" ref="A855">IFERROR(INDEX('03.Muestra'!$B$8:$B$17,SMALL(IF("Página Web"='03.Muestra'!$D$8:$D$17,ROW('03.Muestra'!$B$8:$B$17)-MIN(ROW('03.Muestra'!$D$8:$D$17))+1,""),ROW()-854)),"")</f>
        <v>1</v>
      </c>
      <c r="B855" s="129" t="str">
        <f t="array" ref="B855">IFERROR(INDEX('03.Muestra'!$C$8:$C$17,SMALL(IF("Página Web"='03.Muestra'!$D$8:$D$17,ROW('03.Muestra'!$C$8:$C$17)-MIN(ROW('03.Muestra'!$D$8:$D$17))+1,""),ROW()-854)),"")</f>
        <v>Home</v>
      </c>
      <c r="C855" s="130" t="str">
        <f t="array" ref="C855">IFERROR(INDEX('03.Muestra'!$F$8:$F$17,SMALL(IF("Página Web"='03.Muestra'!$D$8:$D$17,ROW('03.Muestra'!$F$8:$F$17)-MIN(ROW('03.Muestra'!$D$8:$D$17))+1,""),ROW()-854)),"")</f>
        <v>https://pigmentoayd.com/</v>
      </c>
      <c r="D855" s="103" t="str">
        <f t="shared" ref="D855:D864" si="102">IF(C855="","",$D$18)</f>
        <v>N/A</v>
      </c>
      <c r="E855" s="66" t="str">
        <f t="shared" ref="E855:E864" si="103">IF(D855&lt;&gt;"",IF(AND(B855&lt;&gt;"",C855&lt;&gt;""),"","ERR"),"")</f>
        <v/>
      </c>
      <c r="F855" s="104" t="s">
        <v>89</v>
      </c>
      <c r="G855" s="89" t="s">
        <v>98</v>
      </c>
      <c r="H855" s="84" t="s">
        <v>93</v>
      </c>
      <c r="I855" s="105" t="s">
        <v>91</v>
      </c>
      <c r="J855" s="106" t="s">
        <v>87</v>
      </c>
      <c r="K855" s="131" t="s">
        <v>97</v>
      </c>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row>
    <row r="856" spans="1:42" ht="12" customHeight="1">
      <c r="A856" s="98">
        <f t="array" ref="A856">IFERROR(INDEX('03.Muestra'!$B$8:$B$17,SMALL(IF("Página Web"='03.Muestra'!$D$8:$D$17,ROW('03.Muestra'!$B$8:$B$17)-MIN(ROW('03.Muestra'!$D$8:$D$17))+1,""),ROW()-854)),"")</f>
        <v>2</v>
      </c>
      <c r="B856" s="129" t="str">
        <f t="array" ref="B856">IFERROR(INDEX('03.Muestra'!$C$8:$C$17,SMALL(IF("Página Web"='03.Muestra'!$D$8:$D$17,ROW('03.Muestra'!$C$8:$C$17)-MIN(ROW('03.Muestra'!$D$8:$D$17))+1,""),ROW()-854)),"")</f>
        <v>Contacto</v>
      </c>
      <c r="C856" s="130" t="str">
        <f t="array" ref="C856">IFERROR(INDEX('03.Muestra'!$F$8:$F$17,SMALL(IF("Página Web"='03.Muestra'!$D$8:$D$17,ROW('03.Muestra'!$F$8:$F$17)-MIN(ROW('03.Muestra'!$D$8:$D$17))+1,""),ROW()-854)),"")</f>
        <v>https://pigmentoayd.com/contacto</v>
      </c>
      <c r="D856" s="103" t="str">
        <f t="shared" si="102"/>
        <v>N/A</v>
      </c>
      <c r="E856" s="66" t="str">
        <f t="shared" si="103"/>
        <v/>
      </c>
      <c r="F856" s="107">
        <f ca="1">COUNTIF($D855:INDIRECT("$D" &amp;  SUM(ROW()-1,'03.Muestra'!$D$20)-1),F855)</f>
        <v>0</v>
      </c>
      <c r="G856" s="107">
        <f ca="1">COUNTIF($D855:INDIRECT("$D" &amp;  SUM(ROW()-1,'03.Muestra'!$D$20)-1),G855)</f>
        <v>0</v>
      </c>
      <c r="H856" s="107">
        <f ca="1">COUNTIF($D855:INDIRECT("$D" &amp;  SUM(ROW()-1,'03.Muestra'!$D$20)-1),H855)</f>
        <v>3</v>
      </c>
      <c r="I856" s="107">
        <f ca="1">COUNTIF($D855:INDIRECT("$D" &amp;  SUM(ROW()-1,'03.Muestra'!$D$20)-1),I855)</f>
        <v>0</v>
      </c>
      <c r="J856" s="107">
        <f ca="1">COUNTIF($D855:INDIRECT("$D" &amp;  SUM(ROW()-1,'03.Muestra'!$D$20)-1),J855)</f>
        <v>0</v>
      </c>
      <c r="K856" s="132">
        <f ca="1">IF(COUNTIF('03.Muestra'!$D$8:$D$17,"Página Web")=0,0,COUNTBLANK($D855:INDIRECT("$D" &amp;  SUM(ROW()-1,COUNTIF('03.Muestra'!$D$8:$D$17,"Página Web"))-1)))</f>
        <v>0</v>
      </c>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row>
    <row r="857" spans="1:42" ht="12" customHeight="1">
      <c r="A857" s="98">
        <f t="array" ref="A857">IFERROR(INDEX('03.Muestra'!$B$8:$B$17,SMALL(IF("Página Web"='03.Muestra'!$D$8:$D$17,ROW('03.Muestra'!$B$8:$B$17)-MIN(ROW('03.Muestra'!$D$8:$D$17))+1,""),ROW()-854)),"")</f>
        <v>3</v>
      </c>
      <c r="B857" s="129" t="str">
        <f t="array" ref="B857">IFERROR(INDEX('03.Muestra'!$C$8:$C$17,SMALL(IF("Página Web"='03.Muestra'!$D$8:$D$17,ROW('03.Muestra'!$C$8:$C$17)-MIN(ROW('03.Muestra'!$D$8:$D$17))+1,""),ROW()-854)),"")</f>
        <v>Servicios</v>
      </c>
      <c r="C857" s="130" t="str">
        <f t="array" ref="C857">IFERROR(INDEX('03.Muestra'!$F$8:$F$17,SMALL(IF("Página Web"='03.Muestra'!$D$8:$D$17,ROW('03.Muestra'!$F$8:$F$17)-MIN(ROW('03.Muestra'!$D$8:$D$17))+1,""),ROW()-854)),"")</f>
        <v>https://pigmentoayd.com/servicios</v>
      </c>
      <c r="D857" s="103" t="str">
        <f t="shared" si="102"/>
        <v>N/A</v>
      </c>
      <c r="E857" s="66" t="str">
        <f t="shared" si="103"/>
        <v/>
      </c>
      <c r="F857" s="22"/>
      <c r="G857" s="18"/>
      <c r="H857" s="18"/>
      <c r="I857" s="18"/>
      <c r="J857" s="18"/>
      <c r="K857" s="148"/>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row>
    <row r="858" spans="1:42" ht="12" customHeight="1">
      <c r="A858" s="98" t="str">
        <f t="array" ref="A858">IFERROR(INDEX('03.Muestra'!$B$8:$B$17,SMALL(IF("Página Web"='03.Muestra'!$D$8:$D$17,ROW('03.Muestra'!$B$8:$B$17)-MIN(ROW('03.Muestra'!$D$8:$D$17))+1,""),ROW()-854)),"")</f>
        <v/>
      </c>
      <c r="B858" s="129" t="str">
        <f t="array" ref="B858">IFERROR(INDEX('03.Muestra'!$C$8:$C$17,SMALL(IF("Página Web"='03.Muestra'!$D$8:$D$17,ROW('03.Muestra'!$C$8:$C$17)-MIN(ROW('03.Muestra'!$D$8:$D$17))+1,""),ROW()-854)),"")</f>
        <v/>
      </c>
      <c r="C858" s="129" t="str">
        <f t="array" ref="C858">IFERROR(INDEX('03.Muestra'!$F$8:$F$17,SMALL(IF("Página Web"='03.Muestra'!$D$8:$D$17,ROW('03.Muestra'!$F$8:$F$17)-MIN(ROW('03.Muestra'!$D$8:$D$17))+1,""),ROW()-854)),"")</f>
        <v/>
      </c>
      <c r="D858" s="103" t="str">
        <f t="shared" si="102"/>
        <v/>
      </c>
      <c r="E858" s="66" t="str">
        <f t="shared" si="103"/>
        <v/>
      </c>
      <c r="F858" s="22"/>
      <c r="G858" s="18"/>
      <c r="H858" s="18"/>
      <c r="I858" s="18"/>
      <c r="J858" s="18"/>
      <c r="K858" s="148"/>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row>
    <row r="859" spans="1:42" ht="12" customHeight="1">
      <c r="A859" s="98" t="str">
        <f t="array" ref="A859">IFERROR(INDEX('03.Muestra'!$B$8:$B$17,SMALL(IF("Página Web"='03.Muestra'!$D$8:$D$17,ROW('03.Muestra'!$B$8:$B$17)-MIN(ROW('03.Muestra'!$D$8:$D$17))+1,""),ROW()-854)),"")</f>
        <v/>
      </c>
      <c r="B859" s="129" t="str">
        <f t="array" ref="B859">IFERROR(INDEX('03.Muestra'!$C$8:$C$17,SMALL(IF("Página Web"='03.Muestra'!$D$8:$D$17,ROW('03.Muestra'!$C$8:$C$17)-MIN(ROW('03.Muestra'!$D$8:$D$17))+1,""),ROW()-854)),"")</f>
        <v/>
      </c>
      <c r="C859" s="129" t="str">
        <f t="array" ref="C859">IFERROR(INDEX('03.Muestra'!$F$8:$F$17,SMALL(IF("Página Web"='03.Muestra'!$D$8:$D$17,ROW('03.Muestra'!$F$8:$F$17)-MIN(ROW('03.Muestra'!$D$8:$D$17))+1,""),ROW()-854)),"")</f>
        <v/>
      </c>
      <c r="D859" s="103" t="str">
        <f t="shared" si="102"/>
        <v/>
      </c>
      <c r="E859" s="66" t="str">
        <f t="shared" si="103"/>
        <v/>
      </c>
      <c r="F859" s="22"/>
      <c r="G859" s="18"/>
      <c r="H859" s="18"/>
      <c r="I859" s="18"/>
      <c r="J859" s="18"/>
      <c r="K859" s="148"/>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row>
    <row r="860" spans="1:42" ht="12" customHeight="1">
      <c r="A860" s="98" t="str">
        <f t="array" ref="A860">IFERROR(INDEX('03.Muestra'!$B$8:$B$17,SMALL(IF("Página Web"='03.Muestra'!$D$8:$D$17,ROW('03.Muestra'!$B$8:$B$17)-MIN(ROW('03.Muestra'!$D$8:$D$17))+1,""),ROW()-854)),"")</f>
        <v/>
      </c>
      <c r="B860" s="129" t="str">
        <f t="array" ref="B860">IFERROR(INDEX('03.Muestra'!$C$8:$C$17,SMALL(IF("Página Web"='03.Muestra'!$D$8:$D$17,ROW('03.Muestra'!$C$8:$C$17)-MIN(ROW('03.Muestra'!$D$8:$D$17))+1,""),ROW()-854)),"")</f>
        <v/>
      </c>
      <c r="C860" s="129" t="str">
        <f t="array" ref="C860">IFERROR(INDEX('03.Muestra'!$F$8:$F$17,SMALL(IF("Página Web"='03.Muestra'!$D$8:$D$17,ROW('03.Muestra'!$F$8:$F$17)-MIN(ROW('03.Muestra'!$D$8:$D$17))+1,""),ROW()-854)),"")</f>
        <v/>
      </c>
      <c r="D860" s="103" t="str">
        <f t="shared" si="102"/>
        <v/>
      </c>
      <c r="E860" s="66" t="str">
        <f t="shared" si="103"/>
        <v/>
      </c>
      <c r="F860" s="22"/>
      <c r="G860" s="18"/>
      <c r="H860" s="18"/>
      <c r="I860" s="18"/>
      <c r="J860" s="18"/>
      <c r="K860" s="148"/>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row>
    <row r="861" spans="1:42" ht="12" customHeight="1">
      <c r="A861" s="98" t="str">
        <f t="array" ref="A861">IFERROR(INDEX('03.Muestra'!$B$8:$B$17,SMALL(IF("Página Web"='03.Muestra'!$D$8:$D$17,ROW('03.Muestra'!$B$8:$B$17)-MIN(ROW('03.Muestra'!$D$8:$D$17))+1,""),ROW()-854)),"")</f>
        <v/>
      </c>
      <c r="B861" s="129" t="str">
        <f t="array" ref="B861">IFERROR(INDEX('03.Muestra'!$C$8:$C$17,SMALL(IF("Página Web"='03.Muestra'!$D$8:$D$17,ROW('03.Muestra'!$C$8:$C$17)-MIN(ROW('03.Muestra'!$D$8:$D$17))+1,""),ROW()-854)),"")</f>
        <v/>
      </c>
      <c r="C861" s="129" t="str">
        <f t="array" ref="C861">IFERROR(INDEX('03.Muestra'!$F$8:$F$17,SMALL(IF("Página Web"='03.Muestra'!$D$8:$D$17,ROW('03.Muestra'!$F$8:$F$17)-MIN(ROW('03.Muestra'!$D$8:$D$17))+1,""),ROW()-854)),"")</f>
        <v/>
      </c>
      <c r="D861" s="103" t="str">
        <f t="shared" si="102"/>
        <v/>
      </c>
      <c r="E861" s="66" t="str">
        <f t="shared" si="103"/>
        <v/>
      </c>
      <c r="F861" s="18"/>
      <c r="G861" s="18"/>
      <c r="H861" s="18"/>
      <c r="I861" s="18"/>
      <c r="J861" s="18"/>
      <c r="K861" s="148"/>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row>
    <row r="862" spans="1:42" ht="12" customHeight="1">
      <c r="A862" s="98" t="str">
        <f t="array" ref="A862">IFERROR(INDEX('03.Muestra'!$B$8:$B$17,SMALL(IF("Página Web"='03.Muestra'!$D$8:$D$17,ROW('03.Muestra'!$B$8:$B$17)-MIN(ROW('03.Muestra'!$D$8:$D$17))+1,""),ROW()-854)),"")</f>
        <v/>
      </c>
      <c r="B862" s="129" t="str">
        <f t="array" ref="B862">IFERROR(INDEX('03.Muestra'!$C$8:$C$17,SMALL(IF("Página Web"='03.Muestra'!$D$8:$D$17,ROW('03.Muestra'!$C$8:$C$17)-MIN(ROW('03.Muestra'!$D$8:$D$17))+1,""),ROW()-854)),"")</f>
        <v/>
      </c>
      <c r="C862" s="129" t="str">
        <f t="array" ref="C862">IFERROR(INDEX('03.Muestra'!$F$8:$F$17,SMALL(IF("Página Web"='03.Muestra'!$D$8:$D$17,ROW('03.Muestra'!$F$8:$F$17)-MIN(ROW('03.Muestra'!$D$8:$D$17))+1,""),ROW()-854)),"")</f>
        <v/>
      </c>
      <c r="D862" s="103" t="str">
        <f t="shared" si="102"/>
        <v/>
      </c>
      <c r="E862" s="66" t="str">
        <f t="shared" si="103"/>
        <v/>
      </c>
      <c r="F862" s="18"/>
      <c r="G862" s="18"/>
      <c r="H862" s="18"/>
      <c r="I862" s="18"/>
      <c r="J862" s="18"/>
      <c r="K862" s="148"/>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row>
    <row r="863" spans="1:42" ht="12" customHeight="1">
      <c r="A863" s="98" t="str">
        <f t="array" ref="A863">IFERROR(INDEX('03.Muestra'!$B$8:$B$17,SMALL(IF("Página Web"='03.Muestra'!$D$8:$D$17,ROW('03.Muestra'!$B$8:$B$17)-MIN(ROW('03.Muestra'!$D$8:$D$17))+1,""),ROW()-854)),"")</f>
        <v/>
      </c>
      <c r="B863" s="129" t="str">
        <f t="array" ref="B863">IFERROR(INDEX('03.Muestra'!$C$8:$C$17,SMALL(IF("Página Web"='03.Muestra'!$D$8:$D$17,ROW('03.Muestra'!$C$8:$C$17)-MIN(ROW('03.Muestra'!$D$8:$D$17))+1,""),ROW()-854)),"")</f>
        <v/>
      </c>
      <c r="C863" s="129" t="str">
        <f t="array" ref="C863">IFERROR(INDEX('03.Muestra'!$F$8:$F$17,SMALL(IF("Página Web"='03.Muestra'!$D$8:$D$17,ROW('03.Muestra'!$F$8:$F$17)-MIN(ROW('03.Muestra'!$D$8:$D$17))+1,""),ROW()-854)),"")</f>
        <v/>
      </c>
      <c r="D863" s="103" t="str">
        <f t="shared" si="102"/>
        <v/>
      </c>
      <c r="E863" s="66" t="str">
        <f t="shared" si="103"/>
        <v/>
      </c>
      <c r="F863" s="18"/>
      <c r="G863" s="18"/>
      <c r="H863" s="18"/>
      <c r="I863" s="18"/>
      <c r="J863" s="18"/>
      <c r="K863" s="148"/>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row>
    <row r="864" spans="1:42" ht="12" customHeight="1">
      <c r="A864" s="98" t="str">
        <f t="array" ref="A864">IFERROR(INDEX('03.Muestra'!$B$8:$B$17,SMALL(IF("Página Web"='03.Muestra'!$D$8:$D$17,ROW('03.Muestra'!$B$8:$B$17)-MIN(ROW('03.Muestra'!$D$8:$D$17))+1,""),ROW()-854)),"")</f>
        <v/>
      </c>
      <c r="B864" s="129" t="str">
        <f t="array" ref="B864">IFERROR(INDEX('03.Muestra'!$C$8:$C$17,SMALL(IF("Página Web"='03.Muestra'!$D$8:$D$17,ROW('03.Muestra'!$C$8:$C$17)-MIN(ROW('03.Muestra'!$D$8:$D$17))+1,""),ROW()-854)),"")</f>
        <v/>
      </c>
      <c r="C864" s="129" t="str">
        <f t="array" ref="C864">IFERROR(INDEX('03.Muestra'!$F$8:$F$17,SMALL(IF("Página Web"='03.Muestra'!$D$8:$D$17,ROW('03.Muestra'!$F$8:$F$17)-MIN(ROW('03.Muestra'!$D$8:$D$17))+1,""),ROW()-854)),"")</f>
        <v/>
      </c>
      <c r="D864" s="103" t="str">
        <f t="shared" si="102"/>
        <v/>
      </c>
      <c r="E864" s="66" t="str">
        <f t="shared" si="103"/>
        <v/>
      </c>
      <c r="F864" s="18"/>
      <c r="G864" s="18"/>
      <c r="H864" s="18"/>
      <c r="I864" s="18"/>
      <c r="J864" s="18"/>
      <c r="K864" s="148"/>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row>
    <row r="865" spans="1:42" ht="12.75" customHeight="1">
      <c r="A865" s="22"/>
      <c r="B865" s="18"/>
      <c r="C865" s="18"/>
      <c r="D865" s="127"/>
      <c r="E865" s="18"/>
      <c r="F865" s="18"/>
      <c r="G865" s="18"/>
      <c r="H865" s="18"/>
      <c r="I865" s="18"/>
      <c r="J865" s="18"/>
      <c r="K865" s="148"/>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row>
    <row r="866" spans="1:42" ht="12.75" customHeight="1">
      <c r="A866" s="22"/>
      <c r="B866" s="22"/>
      <c r="C866" s="22"/>
      <c r="D866" s="134"/>
      <c r="E866" s="63"/>
      <c r="F866" s="22"/>
      <c r="G866" s="22"/>
      <c r="H866" s="22"/>
      <c r="I866" s="22"/>
      <c r="J866" s="22"/>
      <c r="K866" s="154"/>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row>
    <row r="867" spans="1:42" ht="12.75" customHeight="1">
      <c r="A867" s="22"/>
      <c r="B867" s="22"/>
      <c r="C867" s="22"/>
      <c r="D867" s="134"/>
      <c r="E867" s="63"/>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row>
    <row r="868" spans="1:42" ht="12.75" customHeight="1">
      <c r="A868" s="22"/>
      <c r="B868" s="22"/>
      <c r="C868" s="22"/>
      <c r="D868" s="134"/>
      <c r="E868" s="63"/>
      <c r="F868" s="22"/>
      <c r="G868" s="22"/>
      <c r="H868" s="22"/>
      <c r="I868" s="22"/>
      <c r="J868" s="22"/>
      <c r="K868" s="154"/>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row>
    <row r="869" spans="1:42" ht="12.75" customHeight="1">
      <c r="A869" s="22"/>
      <c r="B869" s="22"/>
      <c r="C869" s="22"/>
      <c r="D869" s="134"/>
      <c r="E869" s="63"/>
      <c r="F869" s="22"/>
      <c r="G869" s="22"/>
      <c r="H869" s="22"/>
      <c r="I869" s="22"/>
      <c r="J869" s="22"/>
      <c r="K869" s="154"/>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row>
    <row r="870" spans="1:42" ht="12.75" customHeight="1">
      <c r="A870" s="22"/>
      <c r="B870" s="22"/>
      <c r="C870" s="22"/>
      <c r="D870" s="134"/>
      <c r="E870" s="63"/>
      <c r="F870" s="22"/>
      <c r="G870" s="22"/>
      <c r="H870" s="22"/>
      <c r="I870" s="22"/>
      <c r="J870" s="22"/>
      <c r="K870" s="154"/>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row>
    <row r="871" spans="1:42" ht="12.75" customHeight="1">
      <c r="A871" s="22"/>
      <c r="B871" s="22"/>
      <c r="C871" s="22"/>
      <c r="D871" s="134"/>
      <c r="E871" s="63"/>
      <c r="F871" s="22"/>
      <c r="G871" s="22"/>
      <c r="H871" s="22"/>
      <c r="I871" s="22"/>
      <c r="J871" s="22"/>
      <c r="K871" s="154"/>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row>
    <row r="872" spans="1:42" ht="12.75" customHeight="1">
      <c r="A872" s="22"/>
      <c r="B872" s="22"/>
      <c r="C872" s="22"/>
      <c r="D872" s="134"/>
      <c r="E872" s="63"/>
      <c r="F872" s="22"/>
      <c r="G872" s="22"/>
      <c r="H872" s="22"/>
      <c r="I872" s="22"/>
      <c r="J872" s="22"/>
      <c r="K872" s="154"/>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row>
    <row r="873" spans="1:42" ht="12.75" customHeight="1">
      <c r="A873" s="22"/>
      <c r="B873" s="22"/>
      <c r="C873" s="22"/>
      <c r="D873" s="134"/>
      <c r="E873" s="63"/>
      <c r="F873" s="22"/>
      <c r="G873" s="22"/>
      <c r="H873" s="22"/>
      <c r="I873" s="22"/>
      <c r="J873" s="22"/>
      <c r="K873" s="154"/>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row>
    <row r="874" spans="1:42" ht="12.75" customHeight="1">
      <c r="A874" s="22"/>
      <c r="B874" s="22"/>
      <c r="C874" s="22"/>
      <c r="D874" s="134"/>
      <c r="E874" s="63"/>
      <c r="F874" s="22"/>
      <c r="G874" s="22"/>
      <c r="H874" s="22"/>
      <c r="I874" s="22"/>
      <c r="J874" s="22"/>
      <c r="K874" s="154"/>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row>
    <row r="875" spans="1:42" ht="12.75" customHeight="1">
      <c r="A875" s="22"/>
      <c r="B875" s="22"/>
      <c r="C875" s="22"/>
      <c r="D875" s="134"/>
      <c r="E875" s="63"/>
      <c r="F875" s="22"/>
      <c r="G875" s="22"/>
      <c r="H875" s="22"/>
      <c r="I875" s="22"/>
      <c r="J875" s="22"/>
      <c r="K875" s="154"/>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row>
    <row r="876" spans="1:42" ht="12.75" customHeight="1">
      <c r="A876" s="22"/>
      <c r="B876" s="22"/>
      <c r="C876" s="22"/>
      <c r="D876" s="134"/>
      <c r="E876" s="63"/>
      <c r="F876" s="22"/>
      <c r="G876" s="22"/>
      <c r="H876" s="22"/>
      <c r="I876" s="22"/>
      <c r="J876" s="22"/>
      <c r="K876" s="154"/>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row>
    <row r="877" spans="1:42" ht="12.75" customHeight="1">
      <c r="A877" s="22"/>
      <c r="B877" s="22"/>
      <c r="C877" s="22"/>
      <c r="D877" s="134"/>
      <c r="E877" s="63"/>
      <c r="F877" s="22"/>
      <c r="G877" s="22"/>
      <c r="H877" s="22"/>
      <c r="I877" s="22"/>
      <c r="J877" s="22"/>
      <c r="K877" s="154"/>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row>
    <row r="878" spans="1:42" ht="12.75" customHeight="1">
      <c r="A878" s="22"/>
      <c r="B878" s="22"/>
      <c r="C878" s="22"/>
      <c r="D878" s="134"/>
      <c r="E878" s="63"/>
      <c r="F878" s="22"/>
      <c r="G878" s="22"/>
      <c r="H878" s="22"/>
      <c r="I878" s="22"/>
      <c r="J878" s="22"/>
      <c r="K878" s="154"/>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row>
    <row r="879" spans="1:42" ht="12.75" customHeight="1">
      <c r="A879" s="22"/>
      <c r="B879" s="22"/>
      <c r="C879" s="22"/>
      <c r="D879" s="134"/>
      <c r="E879" s="63"/>
      <c r="F879" s="22"/>
      <c r="G879" s="22"/>
      <c r="H879" s="22"/>
      <c r="I879" s="22"/>
      <c r="J879" s="22"/>
      <c r="K879" s="154"/>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row>
    <row r="880" spans="1:42" ht="12.75" customHeight="1">
      <c r="A880" s="22"/>
      <c r="B880" s="22"/>
      <c r="C880" s="22"/>
      <c r="D880" s="134"/>
      <c r="E880" s="63"/>
      <c r="F880" s="22"/>
      <c r="G880" s="22"/>
      <c r="H880" s="22"/>
      <c r="I880" s="22"/>
      <c r="J880" s="22"/>
      <c r="K880" s="154"/>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row>
    <row r="881" spans="1:42" ht="12.75" customHeight="1">
      <c r="A881" s="22"/>
      <c r="B881" s="22"/>
      <c r="C881" s="22"/>
      <c r="D881" s="134"/>
      <c r="E881" s="63"/>
      <c r="F881" s="22"/>
      <c r="G881" s="22"/>
      <c r="H881" s="22"/>
      <c r="I881" s="22"/>
      <c r="J881" s="22"/>
      <c r="K881" s="154"/>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row>
    <row r="882" spans="1:42" ht="12.75" customHeight="1">
      <c r="A882" s="22"/>
      <c r="B882" s="22"/>
      <c r="C882" s="22"/>
      <c r="D882" s="134"/>
      <c r="E882" s="63"/>
      <c r="F882" s="22"/>
      <c r="G882" s="22"/>
      <c r="H882" s="22"/>
      <c r="I882" s="22"/>
      <c r="J882" s="22"/>
      <c r="K882" s="154"/>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row>
    <row r="883" spans="1:42" ht="12.75" customHeight="1">
      <c r="A883" s="22"/>
      <c r="B883" s="22"/>
      <c r="C883" s="22"/>
      <c r="D883" s="134"/>
      <c r="E883" s="63"/>
      <c r="F883" s="22"/>
      <c r="G883" s="22"/>
      <c r="H883" s="22"/>
      <c r="I883" s="22"/>
      <c r="J883" s="22"/>
      <c r="K883" s="154"/>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row>
    <row r="884" spans="1:42" ht="12.75" customHeight="1">
      <c r="A884" s="22"/>
      <c r="B884" s="22"/>
      <c r="C884" s="22"/>
      <c r="D884" s="134"/>
      <c r="E884" s="63"/>
      <c r="F884" s="22"/>
      <c r="G884" s="22"/>
      <c r="H884" s="22"/>
      <c r="I884" s="22"/>
      <c r="J884" s="22"/>
      <c r="K884" s="154"/>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row>
    <row r="885" spans="1:42" ht="12.75" customHeight="1">
      <c r="A885" s="22"/>
      <c r="B885" s="22"/>
      <c r="C885" s="22"/>
      <c r="D885" s="134"/>
      <c r="E885" s="63"/>
      <c r="F885" s="22"/>
      <c r="G885" s="22"/>
      <c r="H885" s="22"/>
      <c r="I885" s="22"/>
      <c r="J885" s="22"/>
      <c r="K885" s="154"/>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row>
    <row r="886" spans="1:42" ht="12.75" customHeight="1">
      <c r="A886" s="22"/>
      <c r="B886" s="22"/>
      <c r="C886" s="22"/>
      <c r="D886" s="134"/>
      <c r="E886" s="63"/>
      <c r="F886" s="22"/>
      <c r="G886" s="22"/>
      <c r="H886" s="22"/>
      <c r="I886" s="22"/>
      <c r="J886" s="22"/>
      <c r="K886" s="154"/>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row>
    <row r="887" spans="1:42" ht="12.75" customHeight="1">
      <c r="A887" s="22"/>
      <c r="B887" s="22"/>
      <c r="C887" s="22"/>
      <c r="D887" s="134"/>
      <c r="E887" s="63"/>
      <c r="F887" s="22"/>
      <c r="G887" s="22"/>
      <c r="H887" s="22"/>
      <c r="I887" s="22"/>
      <c r="J887" s="22"/>
      <c r="K887" s="154"/>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row>
    <row r="888" spans="1:42" ht="12.75" customHeight="1">
      <c r="A888" s="22"/>
      <c r="B888" s="22"/>
      <c r="C888" s="22"/>
      <c r="D888" s="134"/>
      <c r="E888" s="63"/>
      <c r="F888" s="22"/>
      <c r="G888" s="22"/>
      <c r="H888" s="22"/>
      <c r="I888" s="22"/>
      <c r="J888" s="22"/>
      <c r="K888" s="154"/>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row>
    <row r="889" spans="1:42" ht="12.75" customHeight="1">
      <c r="A889" s="22"/>
      <c r="B889" s="22"/>
      <c r="C889" s="22"/>
      <c r="D889" s="134"/>
      <c r="E889" s="63"/>
      <c r="F889" s="22"/>
      <c r="G889" s="22"/>
      <c r="H889" s="22"/>
      <c r="I889" s="22"/>
      <c r="J889" s="22"/>
      <c r="K889" s="154"/>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row>
    <row r="890" spans="1:42" ht="12.75" customHeight="1">
      <c r="A890" s="22"/>
      <c r="B890" s="22"/>
      <c r="C890" s="22"/>
      <c r="D890" s="134"/>
      <c r="E890" s="63"/>
      <c r="F890" s="22"/>
      <c r="G890" s="22"/>
      <c r="H890" s="22"/>
      <c r="I890" s="22"/>
      <c r="J890" s="22"/>
      <c r="K890" s="154"/>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row>
    <row r="891" spans="1:42" ht="12.75" customHeight="1">
      <c r="A891" s="22"/>
      <c r="B891" s="22"/>
      <c r="C891" s="22"/>
      <c r="D891" s="134"/>
      <c r="E891" s="63"/>
      <c r="F891" s="22"/>
      <c r="G891" s="22"/>
      <c r="H891" s="22"/>
      <c r="I891" s="22"/>
      <c r="J891" s="22"/>
      <c r="K891" s="154"/>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row>
    <row r="892" spans="1:42" ht="12.75" customHeight="1">
      <c r="A892" s="22"/>
      <c r="B892" s="22"/>
      <c r="C892" s="22"/>
      <c r="D892" s="134"/>
      <c r="E892" s="63"/>
      <c r="F892" s="22"/>
      <c r="G892" s="22"/>
      <c r="H892" s="22"/>
      <c r="I892" s="22"/>
      <c r="J892" s="22"/>
      <c r="K892" s="154"/>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row>
    <row r="893" spans="1:42" ht="12.75" customHeight="1">
      <c r="A893" s="22"/>
      <c r="B893" s="22"/>
      <c r="C893" s="22"/>
      <c r="D893" s="134"/>
      <c r="E893" s="63"/>
      <c r="F893" s="22"/>
      <c r="G893" s="22"/>
      <c r="H893" s="22"/>
      <c r="I893" s="22"/>
      <c r="J893" s="22"/>
      <c r="K893" s="154"/>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row>
    <row r="894" spans="1:42" ht="12.75" customHeight="1">
      <c r="A894" s="22"/>
      <c r="B894" s="22"/>
      <c r="C894" s="22"/>
      <c r="D894" s="134"/>
      <c r="E894" s="63"/>
      <c r="F894" s="22"/>
      <c r="G894" s="22"/>
      <c r="H894" s="22"/>
      <c r="I894" s="22"/>
      <c r="J894" s="22"/>
      <c r="K894" s="154"/>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row>
    <row r="895" spans="1:42" ht="12.75" customHeight="1">
      <c r="A895" s="22"/>
      <c r="B895" s="22"/>
      <c r="C895" s="22"/>
      <c r="D895" s="134"/>
      <c r="E895" s="63"/>
      <c r="F895" s="22"/>
      <c r="G895" s="22"/>
      <c r="H895" s="22"/>
      <c r="I895" s="22"/>
      <c r="J895" s="22"/>
      <c r="K895" s="154"/>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row>
    <row r="896" spans="1:42" ht="12.75" customHeight="1">
      <c r="A896" s="22"/>
      <c r="B896" s="22"/>
      <c r="C896" s="22"/>
      <c r="D896" s="134"/>
      <c r="E896" s="63"/>
      <c r="F896" s="22"/>
      <c r="G896" s="22"/>
      <c r="H896" s="22"/>
      <c r="I896" s="22"/>
      <c r="J896" s="22"/>
      <c r="K896" s="154"/>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row>
    <row r="897" spans="1:42" ht="12.75" customHeight="1">
      <c r="A897" s="22"/>
      <c r="B897" s="22"/>
      <c r="C897" s="22"/>
      <c r="D897" s="134"/>
      <c r="E897" s="63"/>
      <c r="F897" s="22"/>
      <c r="G897" s="22"/>
      <c r="H897" s="22"/>
      <c r="I897" s="22"/>
      <c r="J897" s="22"/>
      <c r="K897" s="154"/>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row>
    <row r="898" spans="1:42" ht="12.75" customHeight="1">
      <c r="A898" s="22"/>
      <c r="B898" s="22"/>
      <c r="C898" s="22"/>
      <c r="D898" s="134"/>
      <c r="E898" s="63"/>
      <c r="F898" s="22"/>
      <c r="G898" s="22"/>
      <c r="H898" s="22"/>
      <c r="I898" s="22"/>
      <c r="J898" s="22"/>
      <c r="K898" s="154"/>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row>
    <row r="899" spans="1:42" ht="12.75" customHeight="1">
      <c r="A899" s="22"/>
      <c r="B899" s="22"/>
      <c r="C899" s="22"/>
      <c r="D899" s="134"/>
      <c r="E899" s="63"/>
      <c r="F899" s="22"/>
      <c r="G899" s="22"/>
      <c r="H899" s="22"/>
      <c r="I899" s="22"/>
      <c r="J899" s="22"/>
      <c r="K899" s="154"/>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row>
    <row r="900" spans="1:42" ht="12.75" customHeight="1">
      <c r="A900" s="22"/>
      <c r="B900" s="22"/>
      <c r="C900" s="22"/>
      <c r="D900" s="134"/>
      <c r="E900" s="63"/>
      <c r="F900" s="22"/>
      <c r="G900" s="22"/>
      <c r="H900" s="22"/>
      <c r="I900" s="22"/>
      <c r="J900" s="22"/>
      <c r="K900" s="154"/>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row>
    <row r="901" spans="1:42" ht="12.75" customHeight="1">
      <c r="A901" s="22"/>
      <c r="B901" s="22"/>
      <c r="C901" s="22"/>
      <c r="D901" s="134"/>
      <c r="E901" s="63"/>
      <c r="F901" s="22"/>
      <c r="G901" s="22"/>
      <c r="H901" s="22"/>
      <c r="I901" s="22"/>
      <c r="J901" s="22"/>
      <c r="K901" s="154"/>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row>
    <row r="902" spans="1:42" ht="12.75" customHeight="1">
      <c r="A902" s="22"/>
      <c r="B902" s="22"/>
      <c r="C902" s="22"/>
      <c r="D902" s="134"/>
      <c r="E902" s="63"/>
      <c r="F902" s="22"/>
      <c r="G902" s="22"/>
      <c r="H902" s="22"/>
      <c r="I902" s="22"/>
      <c r="J902" s="22"/>
      <c r="K902" s="154"/>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row>
    <row r="903" spans="1:42" ht="12.75" customHeight="1">
      <c r="A903" s="22"/>
      <c r="B903" s="22"/>
      <c r="C903" s="22"/>
      <c r="D903" s="134"/>
      <c r="E903" s="63"/>
      <c r="F903" s="22"/>
      <c r="G903" s="22"/>
      <c r="H903" s="22"/>
      <c r="I903" s="22"/>
      <c r="J903" s="22"/>
      <c r="K903" s="154"/>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row>
    <row r="904" spans="1:42" ht="12.75" customHeight="1">
      <c r="A904" s="22"/>
      <c r="B904" s="22"/>
      <c r="C904" s="22"/>
      <c r="D904" s="134"/>
      <c r="E904" s="63"/>
      <c r="F904" s="22"/>
      <c r="G904" s="22"/>
      <c r="H904" s="22"/>
      <c r="I904" s="22"/>
      <c r="J904" s="22"/>
      <c r="K904" s="154"/>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row>
    <row r="905" spans="1:42" ht="12.75" customHeight="1">
      <c r="A905" s="22"/>
      <c r="B905" s="22"/>
      <c r="C905" s="22"/>
      <c r="D905" s="134"/>
      <c r="E905" s="63"/>
      <c r="F905" s="22"/>
      <c r="G905" s="22"/>
      <c r="H905" s="22"/>
      <c r="I905" s="22"/>
      <c r="J905" s="22"/>
      <c r="K905" s="154"/>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row>
    <row r="906" spans="1:42" ht="12.75" customHeight="1">
      <c r="A906" s="22"/>
      <c r="B906" s="22"/>
      <c r="C906" s="22"/>
      <c r="D906" s="134"/>
      <c r="E906" s="63"/>
      <c r="F906" s="22"/>
      <c r="G906" s="22"/>
      <c r="H906" s="22"/>
      <c r="I906" s="22"/>
      <c r="J906" s="22"/>
      <c r="K906" s="154"/>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row>
    <row r="907" spans="1:42" ht="12.75" customHeight="1">
      <c r="A907" s="22"/>
      <c r="B907" s="22"/>
      <c r="C907" s="22"/>
      <c r="D907" s="134"/>
      <c r="E907" s="63"/>
      <c r="F907" s="22"/>
      <c r="G907" s="22"/>
      <c r="H907" s="22"/>
      <c r="I907" s="22"/>
      <c r="J907" s="22"/>
      <c r="K907" s="154"/>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row>
    <row r="908" spans="1:42" ht="12.75" customHeight="1">
      <c r="A908" s="22"/>
      <c r="B908" s="22"/>
      <c r="C908" s="22"/>
      <c r="D908" s="134"/>
      <c r="E908" s="63"/>
      <c r="F908" s="22"/>
      <c r="G908" s="22"/>
      <c r="H908" s="22"/>
      <c r="I908" s="22"/>
      <c r="J908" s="22"/>
      <c r="K908" s="154"/>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row>
    <row r="909" spans="1:42" ht="12.75" customHeight="1">
      <c r="A909" s="22"/>
      <c r="B909" s="22"/>
      <c r="C909" s="22"/>
      <c r="D909" s="134"/>
      <c r="E909" s="63"/>
      <c r="F909" s="22"/>
      <c r="G909" s="22"/>
      <c r="H909" s="22"/>
      <c r="I909" s="22"/>
      <c r="J909" s="22"/>
      <c r="K909" s="154"/>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row>
    <row r="910" spans="1:42" ht="12.75" customHeight="1">
      <c r="A910" s="22"/>
      <c r="B910" s="22"/>
      <c r="C910" s="22"/>
      <c r="D910" s="134"/>
      <c r="E910" s="63"/>
      <c r="F910" s="22"/>
      <c r="G910" s="22"/>
      <c r="H910" s="22"/>
      <c r="I910" s="22"/>
      <c r="J910" s="22"/>
      <c r="K910" s="154"/>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row>
    <row r="911" spans="1:42" ht="12.75" customHeight="1">
      <c r="A911" s="22"/>
      <c r="B911" s="22"/>
      <c r="C911" s="22"/>
      <c r="D911" s="134"/>
      <c r="E911" s="63"/>
      <c r="F911" s="22"/>
      <c r="G911" s="22"/>
      <c r="H911" s="22"/>
      <c r="I911" s="22"/>
      <c r="J911" s="22"/>
      <c r="K911" s="154"/>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row>
    <row r="912" spans="1:42" ht="12.75" customHeight="1">
      <c r="A912" s="22"/>
      <c r="B912" s="22"/>
      <c r="C912" s="22"/>
      <c r="D912" s="134"/>
      <c r="E912" s="63"/>
      <c r="F912" s="22"/>
      <c r="G912" s="22"/>
      <c r="H912" s="22"/>
      <c r="I912" s="22"/>
      <c r="J912" s="22"/>
      <c r="K912" s="154"/>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row>
    <row r="913" spans="1:42" ht="12.75" customHeight="1">
      <c r="A913" s="22"/>
      <c r="B913" s="22"/>
      <c r="C913" s="22"/>
      <c r="D913" s="134"/>
      <c r="E913" s="63"/>
      <c r="F913" s="22"/>
      <c r="G913" s="22"/>
      <c r="H913" s="22"/>
      <c r="I913" s="22"/>
      <c r="J913" s="22"/>
      <c r="K913" s="154"/>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row>
    <row r="914" spans="1:42" ht="12.75" customHeight="1">
      <c r="A914" s="22"/>
      <c r="B914" s="22"/>
      <c r="C914" s="22"/>
      <c r="D914" s="134"/>
      <c r="E914" s="63"/>
      <c r="F914" s="22"/>
      <c r="G914" s="22"/>
      <c r="H914" s="22"/>
      <c r="I914" s="22"/>
      <c r="J914" s="22"/>
      <c r="K914" s="154"/>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row>
    <row r="915" spans="1:42" ht="12.75" customHeight="1">
      <c r="A915" s="22"/>
      <c r="B915" s="22"/>
      <c r="C915" s="22"/>
      <c r="D915" s="134"/>
      <c r="E915" s="63"/>
      <c r="F915" s="22"/>
      <c r="G915" s="22"/>
      <c r="H915" s="22"/>
      <c r="I915" s="22"/>
      <c r="J915" s="22"/>
      <c r="K915" s="154"/>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row>
    <row r="916" spans="1:42" ht="12.75" customHeight="1">
      <c r="A916" s="22"/>
      <c r="B916" s="22"/>
      <c r="C916" s="22"/>
      <c r="D916" s="134"/>
      <c r="E916" s="63"/>
      <c r="F916" s="22"/>
      <c r="G916" s="22"/>
      <c r="H916" s="22"/>
      <c r="I916" s="22"/>
      <c r="J916" s="22"/>
      <c r="K916" s="154"/>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row>
    <row r="917" spans="1:42" ht="12.75" customHeight="1">
      <c r="A917" s="22"/>
      <c r="B917" s="22"/>
      <c r="C917" s="22"/>
      <c r="D917" s="134"/>
      <c r="E917" s="63"/>
      <c r="F917" s="22"/>
      <c r="G917" s="22"/>
      <c r="H917" s="22"/>
      <c r="I917" s="22"/>
      <c r="J917" s="22"/>
      <c r="K917" s="154"/>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row>
    <row r="918" spans="1:42" ht="12.75" customHeight="1">
      <c r="A918" s="22"/>
      <c r="B918" s="22"/>
      <c r="C918" s="22"/>
      <c r="D918" s="134"/>
      <c r="E918" s="63"/>
      <c r="F918" s="22"/>
      <c r="G918" s="22"/>
      <c r="H918" s="22"/>
      <c r="I918" s="22"/>
      <c r="J918" s="22"/>
      <c r="K918" s="154"/>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row>
    <row r="919" spans="1:42" ht="12.75" customHeight="1">
      <c r="A919" s="22"/>
      <c r="B919" s="22"/>
      <c r="C919" s="22"/>
      <c r="D919" s="134"/>
      <c r="E919" s="63"/>
      <c r="F919" s="22"/>
      <c r="G919" s="22"/>
      <c r="H919" s="22"/>
      <c r="I919" s="22"/>
      <c r="J919" s="22"/>
      <c r="K919" s="154"/>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row>
    <row r="920" spans="1:42" ht="12.75" customHeight="1">
      <c r="A920" s="22"/>
      <c r="B920" s="22"/>
      <c r="C920" s="22"/>
      <c r="D920" s="134"/>
      <c r="E920" s="63"/>
      <c r="F920" s="22"/>
      <c r="G920" s="22"/>
      <c r="H920" s="22"/>
      <c r="I920" s="22"/>
      <c r="J920" s="22"/>
      <c r="K920" s="154"/>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row>
    <row r="921" spans="1:42" ht="12.75" customHeight="1">
      <c r="A921" s="22"/>
      <c r="B921" s="22"/>
      <c r="C921" s="22"/>
      <c r="D921" s="134"/>
      <c r="E921" s="63"/>
      <c r="F921" s="22"/>
      <c r="G921" s="22"/>
      <c r="H921" s="22"/>
      <c r="I921" s="22"/>
      <c r="J921" s="22"/>
      <c r="K921" s="154"/>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row>
    <row r="922" spans="1:42" ht="12.75" customHeight="1">
      <c r="A922" s="22"/>
      <c r="B922" s="22"/>
      <c r="C922" s="22"/>
      <c r="D922" s="134"/>
      <c r="E922" s="63"/>
      <c r="F922" s="22"/>
      <c r="G922" s="22"/>
      <c r="H922" s="22"/>
      <c r="I922" s="22"/>
      <c r="J922" s="22"/>
      <c r="K922" s="154"/>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row>
    <row r="923" spans="1:42" ht="12.75" customHeight="1">
      <c r="A923" s="22"/>
      <c r="B923" s="22"/>
      <c r="C923" s="22"/>
      <c r="D923" s="134"/>
      <c r="E923" s="63"/>
      <c r="F923" s="22"/>
      <c r="G923" s="22"/>
      <c r="H923" s="22"/>
      <c r="I923" s="22"/>
      <c r="J923" s="22"/>
      <c r="K923" s="154"/>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row>
    <row r="924" spans="1:42" ht="12.75" customHeight="1">
      <c r="A924" s="22"/>
      <c r="B924" s="22"/>
      <c r="C924" s="22"/>
      <c r="D924" s="134"/>
      <c r="E924" s="63"/>
      <c r="F924" s="22"/>
      <c r="G924" s="22"/>
      <c r="H924" s="22"/>
      <c r="I924" s="22"/>
      <c r="J924" s="22"/>
      <c r="K924" s="154"/>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row>
    <row r="925" spans="1:42" ht="12.75" customHeight="1">
      <c r="A925" s="22"/>
      <c r="B925" s="22"/>
      <c r="C925" s="22"/>
      <c r="D925" s="134"/>
      <c r="E925" s="63"/>
      <c r="F925" s="22"/>
      <c r="G925" s="22"/>
      <c r="H925" s="22"/>
      <c r="I925" s="22"/>
      <c r="J925" s="22"/>
      <c r="K925" s="154"/>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row>
    <row r="926" spans="1:42" ht="12.75" customHeight="1">
      <c r="A926" s="22"/>
      <c r="B926" s="22"/>
      <c r="C926" s="22"/>
      <c r="D926" s="134"/>
      <c r="E926" s="63"/>
      <c r="F926" s="22"/>
      <c r="G926" s="22"/>
      <c r="H926" s="22"/>
      <c r="I926" s="22"/>
      <c r="J926" s="22"/>
      <c r="K926" s="154"/>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row>
    <row r="927" spans="1:42" ht="12.75" customHeight="1">
      <c r="A927" s="22"/>
      <c r="B927" s="22"/>
      <c r="C927" s="22"/>
      <c r="D927" s="134"/>
      <c r="E927" s="63"/>
      <c r="F927" s="22"/>
      <c r="G927" s="22"/>
      <c r="H927" s="22"/>
      <c r="I927" s="22"/>
      <c r="J927" s="22"/>
      <c r="K927" s="154"/>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row>
    <row r="928" spans="1:42" ht="12.75" customHeight="1">
      <c r="A928" s="22"/>
      <c r="B928" s="22"/>
      <c r="C928" s="22"/>
      <c r="D928" s="134"/>
      <c r="E928" s="63"/>
      <c r="F928" s="22"/>
      <c r="G928" s="22"/>
      <c r="H928" s="22"/>
      <c r="I928" s="22"/>
      <c r="J928" s="22"/>
      <c r="K928" s="154"/>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row>
    <row r="929" spans="1:42" ht="12.75" customHeight="1">
      <c r="A929" s="22"/>
      <c r="B929" s="22"/>
      <c r="C929" s="22"/>
      <c r="D929" s="134"/>
      <c r="E929" s="63"/>
      <c r="F929" s="22"/>
      <c r="G929" s="22"/>
      <c r="H929" s="22"/>
      <c r="I929" s="22"/>
      <c r="J929" s="22"/>
      <c r="K929" s="154"/>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row>
    <row r="930" spans="1:42" ht="12.75" customHeight="1">
      <c r="A930" s="22"/>
      <c r="B930" s="22"/>
      <c r="C930" s="22"/>
      <c r="D930" s="134"/>
      <c r="E930" s="63"/>
      <c r="F930" s="22"/>
      <c r="G930" s="22"/>
      <c r="H930" s="22"/>
      <c r="I930" s="22"/>
      <c r="J930" s="22"/>
      <c r="K930" s="154"/>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row>
    <row r="931" spans="1:42" ht="12.75" customHeight="1">
      <c r="A931" s="22"/>
      <c r="B931" s="22"/>
      <c r="C931" s="22"/>
      <c r="D931" s="134"/>
      <c r="E931" s="63"/>
      <c r="F931" s="22"/>
      <c r="G931" s="22"/>
      <c r="H931" s="22"/>
      <c r="I931" s="22"/>
      <c r="J931" s="22"/>
      <c r="K931" s="154"/>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row>
  </sheetData>
  <mergeCells count="3">
    <mergeCell ref="B9:M9"/>
    <mergeCell ref="B11:C11"/>
    <mergeCell ref="F17:J20"/>
  </mergeCells>
  <conditionalFormatting sqref="D17:D18">
    <cfRule type="cellIs" dxfId="981" priority="1" stopIfTrue="1" operator="equal">
      <formula>"-"</formula>
    </cfRule>
  </conditionalFormatting>
  <conditionalFormatting sqref="D22:D33">
    <cfRule type="expression" dxfId="980" priority="2" stopIfTrue="1">
      <formula>ISBLANK(D22)</formula>
    </cfRule>
    <cfRule type="cellIs" dxfId="979" priority="3" stopIfTrue="1" operator="equal">
      <formula>"Pasa"</formula>
    </cfRule>
    <cfRule type="cellIs" dxfId="978" priority="4" stopIfTrue="1" operator="equal">
      <formula>"Falla"</formula>
    </cfRule>
    <cfRule type="cellIs" dxfId="977" priority="5" stopIfTrue="1" operator="equal">
      <formula>"N/A"</formula>
    </cfRule>
    <cfRule type="cellIs" dxfId="976" priority="6" stopIfTrue="1" operator="equal">
      <formula>"N/T"</formula>
    </cfRule>
    <cfRule type="cellIs" dxfId="975" priority="7" stopIfTrue="1" operator="equal">
      <formula>"N/D"</formula>
    </cfRule>
  </conditionalFormatting>
  <conditionalFormatting sqref="D22:D35">
    <cfRule type="cellIs" dxfId="974" priority="8" stopIfTrue="1" operator="equal">
      <formula>"-"</formula>
    </cfRule>
  </conditionalFormatting>
  <conditionalFormatting sqref="D39:D50">
    <cfRule type="expression" dxfId="973" priority="9" stopIfTrue="1">
      <formula>ISBLANK(D39)</formula>
    </cfRule>
    <cfRule type="cellIs" dxfId="972" priority="10" stopIfTrue="1" operator="equal">
      <formula>"Pasa"</formula>
    </cfRule>
    <cfRule type="cellIs" dxfId="971" priority="11" stopIfTrue="1" operator="equal">
      <formula>"Falla"</formula>
    </cfRule>
    <cfRule type="cellIs" dxfId="970" priority="12" stopIfTrue="1" operator="equal">
      <formula>"N/A"</formula>
    </cfRule>
    <cfRule type="cellIs" dxfId="969" priority="13" stopIfTrue="1" operator="equal">
      <formula>"N/T"</formula>
    </cfRule>
    <cfRule type="cellIs" dxfId="968" priority="14" stopIfTrue="1" operator="equal">
      <formula>"N/D"</formula>
    </cfRule>
  </conditionalFormatting>
  <conditionalFormatting sqref="D39:D52">
    <cfRule type="cellIs" dxfId="967" priority="15" stopIfTrue="1" operator="equal">
      <formula>"-"</formula>
    </cfRule>
  </conditionalFormatting>
  <conditionalFormatting sqref="D56:D67">
    <cfRule type="expression" dxfId="966" priority="16" stopIfTrue="1">
      <formula>ISBLANK(D56)</formula>
    </cfRule>
    <cfRule type="cellIs" dxfId="965" priority="17" stopIfTrue="1" operator="equal">
      <formula>"Pasa"</formula>
    </cfRule>
    <cfRule type="cellIs" dxfId="964" priority="18" stopIfTrue="1" operator="equal">
      <formula>"Falla"</formula>
    </cfRule>
    <cfRule type="cellIs" dxfId="963" priority="19" stopIfTrue="1" operator="equal">
      <formula>"N/A"</formula>
    </cfRule>
    <cfRule type="cellIs" dxfId="962" priority="20" stopIfTrue="1" operator="equal">
      <formula>"N/T"</formula>
    </cfRule>
    <cfRule type="cellIs" dxfId="961" priority="21" stopIfTrue="1" operator="equal">
      <formula>"N/D"</formula>
    </cfRule>
  </conditionalFormatting>
  <conditionalFormatting sqref="D56:D69">
    <cfRule type="cellIs" dxfId="960" priority="22" stopIfTrue="1" operator="equal">
      <formula>"-"</formula>
    </cfRule>
  </conditionalFormatting>
  <conditionalFormatting sqref="D73:D84">
    <cfRule type="expression" dxfId="959" priority="23" stopIfTrue="1">
      <formula>ISBLANK(D73)</formula>
    </cfRule>
    <cfRule type="cellIs" dxfId="958" priority="24" stopIfTrue="1" operator="equal">
      <formula>"Pasa"</formula>
    </cfRule>
    <cfRule type="cellIs" dxfId="957" priority="25" stopIfTrue="1" operator="equal">
      <formula>"Falla"</formula>
    </cfRule>
    <cfRule type="cellIs" dxfId="956" priority="26" stopIfTrue="1" operator="equal">
      <formula>"N/A"</formula>
    </cfRule>
    <cfRule type="cellIs" dxfId="955" priority="27" stopIfTrue="1" operator="equal">
      <formula>"N/T"</formula>
    </cfRule>
    <cfRule type="cellIs" dxfId="954" priority="28" stopIfTrue="1" operator="equal">
      <formula>"N/D"</formula>
    </cfRule>
  </conditionalFormatting>
  <conditionalFormatting sqref="D73:D86">
    <cfRule type="cellIs" dxfId="953" priority="29" stopIfTrue="1" operator="equal">
      <formula>"-"</formula>
    </cfRule>
  </conditionalFormatting>
  <conditionalFormatting sqref="D90:D101">
    <cfRule type="expression" dxfId="952" priority="30" stopIfTrue="1">
      <formula>ISBLANK(D90)</formula>
    </cfRule>
    <cfRule type="cellIs" dxfId="951" priority="31" stopIfTrue="1" operator="equal">
      <formula>"Pasa"</formula>
    </cfRule>
    <cfRule type="cellIs" dxfId="950" priority="32" stopIfTrue="1" operator="equal">
      <formula>"Falla"</formula>
    </cfRule>
    <cfRule type="cellIs" dxfId="949" priority="33" stopIfTrue="1" operator="equal">
      <formula>"N/A"</formula>
    </cfRule>
    <cfRule type="cellIs" dxfId="948" priority="34" stopIfTrue="1" operator="equal">
      <formula>"N/T"</formula>
    </cfRule>
    <cfRule type="cellIs" dxfId="947" priority="35" stopIfTrue="1" operator="equal">
      <formula>"N/D"</formula>
    </cfRule>
  </conditionalFormatting>
  <conditionalFormatting sqref="D90:D103">
    <cfRule type="cellIs" dxfId="946" priority="36" stopIfTrue="1" operator="equal">
      <formula>"-"</formula>
    </cfRule>
  </conditionalFormatting>
  <conditionalFormatting sqref="D107:D118">
    <cfRule type="expression" dxfId="945" priority="37" stopIfTrue="1">
      <formula>ISBLANK(D107)</formula>
    </cfRule>
    <cfRule type="cellIs" dxfId="944" priority="38" stopIfTrue="1" operator="equal">
      <formula>"Pasa"</formula>
    </cfRule>
    <cfRule type="cellIs" dxfId="943" priority="39" stopIfTrue="1" operator="equal">
      <formula>"Falla"</formula>
    </cfRule>
    <cfRule type="cellIs" dxfId="942" priority="40" stopIfTrue="1" operator="equal">
      <formula>"N/A"</formula>
    </cfRule>
    <cfRule type="cellIs" dxfId="941" priority="41" stopIfTrue="1" operator="equal">
      <formula>"N/T"</formula>
    </cfRule>
    <cfRule type="cellIs" dxfId="940" priority="42" stopIfTrue="1" operator="equal">
      <formula>"N/D"</formula>
    </cfRule>
  </conditionalFormatting>
  <conditionalFormatting sqref="D107:D120">
    <cfRule type="cellIs" dxfId="939" priority="43" stopIfTrue="1" operator="equal">
      <formula>"-"</formula>
    </cfRule>
  </conditionalFormatting>
  <conditionalFormatting sqref="D124:D135">
    <cfRule type="expression" dxfId="938" priority="44" stopIfTrue="1">
      <formula>ISBLANK(D124)</formula>
    </cfRule>
    <cfRule type="cellIs" dxfId="937" priority="45" stopIfTrue="1" operator="equal">
      <formula>"Pasa"</formula>
    </cfRule>
    <cfRule type="cellIs" dxfId="936" priority="46" stopIfTrue="1" operator="equal">
      <formula>"Falla"</formula>
    </cfRule>
    <cfRule type="cellIs" dxfId="935" priority="47" stopIfTrue="1" operator="equal">
      <formula>"N/A"</formula>
    </cfRule>
    <cfRule type="cellIs" dxfId="934" priority="48" stopIfTrue="1" operator="equal">
      <formula>"N/T"</formula>
    </cfRule>
    <cfRule type="cellIs" dxfId="933" priority="49" stopIfTrue="1" operator="equal">
      <formula>"N/D"</formula>
    </cfRule>
  </conditionalFormatting>
  <conditionalFormatting sqref="D124:D137">
    <cfRule type="cellIs" dxfId="932" priority="50" stopIfTrue="1" operator="equal">
      <formula>"-"</formula>
    </cfRule>
  </conditionalFormatting>
  <conditionalFormatting sqref="D141:D152">
    <cfRule type="expression" dxfId="931" priority="51" stopIfTrue="1">
      <formula>ISBLANK(D141)</formula>
    </cfRule>
    <cfRule type="cellIs" dxfId="930" priority="52" stopIfTrue="1" operator="equal">
      <formula>"Pasa"</formula>
    </cfRule>
    <cfRule type="cellIs" dxfId="929" priority="53" stopIfTrue="1" operator="equal">
      <formula>"Falla"</formula>
    </cfRule>
    <cfRule type="cellIs" dxfId="928" priority="54" stopIfTrue="1" operator="equal">
      <formula>"N/A"</formula>
    </cfRule>
    <cfRule type="cellIs" dxfId="927" priority="55" stopIfTrue="1" operator="equal">
      <formula>"N/T"</formula>
    </cfRule>
    <cfRule type="cellIs" dxfId="926" priority="56" stopIfTrue="1" operator="equal">
      <formula>"N/D"</formula>
    </cfRule>
  </conditionalFormatting>
  <conditionalFormatting sqref="D141:D154">
    <cfRule type="cellIs" dxfId="925" priority="57" stopIfTrue="1" operator="equal">
      <formula>"-"</formula>
    </cfRule>
  </conditionalFormatting>
  <conditionalFormatting sqref="D158:D167">
    <cfRule type="expression" dxfId="924" priority="58" stopIfTrue="1">
      <formula>ISBLANK(D158)</formula>
    </cfRule>
    <cfRule type="cellIs" dxfId="923" priority="59" stopIfTrue="1" operator="equal">
      <formula>"Pasa"</formula>
    </cfRule>
    <cfRule type="cellIs" dxfId="922" priority="60" stopIfTrue="1" operator="equal">
      <formula>"Falla"</formula>
    </cfRule>
    <cfRule type="cellIs" dxfId="921" priority="61" stopIfTrue="1" operator="equal">
      <formula>"N/A"</formula>
    </cfRule>
    <cfRule type="cellIs" dxfId="920" priority="62" stopIfTrue="1" operator="equal">
      <formula>"N/T"</formula>
    </cfRule>
    <cfRule type="cellIs" dxfId="919" priority="63" stopIfTrue="1" operator="equal">
      <formula>"N/D"</formula>
    </cfRule>
  </conditionalFormatting>
  <conditionalFormatting sqref="D158:D169 D192:D203">
    <cfRule type="cellIs" dxfId="918" priority="65" stopIfTrue="1" operator="equal">
      <formula>"-"</formula>
    </cfRule>
  </conditionalFormatting>
  <conditionalFormatting sqref="D158:D169 F22:J22 F39:J39 F56:J56 F73:J73 F90:J90 F107:J107 F124:J124 F141:J141 F158:J158 F175:J175 F192:J192 D192:D203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F787:J787 F804:J804 F821:J821 F838:J838 F855:J855">
    <cfRule type="expression" dxfId="917" priority="64" stopIfTrue="1">
      <formula>ISBLANK(D22)</formula>
    </cfRule>
  </conditionalFormatting>
  <conditionalFormatting sqref="D175:D186">
    <cfRule type="expression" dxfId="916" priority="66" stopIfTrue="1">
      <formula>ISBLANK(D175)</formula>
    </cfRule>
    <cfRule type="cellIs" dxfId="915" priority="67" stopIfTrue="1" operator="equal">
      <formula>"Pasa"</formula>
    </cfRule>
    <cfRule type="cellIs" dxfId="914" priority="68" stopIfTrue="1" operator="equal">
      <formula>"Falla"</formula>
    </cfRule>
    <cfRule type="cellIs" dxfId="913" priority="69" stopIfTrue="1" operator="equal">
      <formula>"N/A"</formula>
    </cfRule>
    <cfRule type="cellIs" dxfId="912" priority="70" stopIfTrue="1" operator="equal">
      <formula>"N/T"</formula>
    </cfRule>
    <cfRule type="cellIs" dxfId="911" priority="71" stopIfTrue="1" operator="equal">
      <formula>"N/D"</formula>
    </cfRule>
  </conditionalFormatting>
  <conditionalFormatting sqref="D175:D188">
    <cfRule type="cellIs" dxfId="910" priority="72" stopIfTrue="1" operator="equal">
      <formula>"-"</formula>
    </cfRule>
  </conditionalFormatting>
  <conditionalFormatting sqref="D192:D201">
    <cfRule type="expression" dxfId="909" priority="73" stopIfTrue="1">
      <formula>ISBLANK(D192)</formula>
    </cfRule>
    <cfRule type="cellIs" dxfId="908" priority="74" stopIfTrue="1" operator="equal">
      <formula>"Pasa"</formula>
    </cfRule>
    <cfRule type="cellIs" dxfId="907" priority="75" stopIfTrue="1" operator="equal">
      <formula>"Falla"</formula>
    </cfRule>
    <cfRule type="cellIs" dxfId="906" priority="76" stopIfTrue="1" operator="equal">
      <formula>"N/A"</formula>
    </cfRule>
    <cfRule type="cellIs" dxfId="905" priority="77" stopIfTrue="1" operator="equal">
      <formula>"N/T"</formula>
    </cfRule>
    <cfRule type="cellIs" dxfId="904" priority="78" stopIfTrue="1" operator="equal">
      <formula>"N/D"</formula>
    </cfRule>
  </conditionalFormatting>
  <conditionalFormatting sqref="D192:D203 D158:D169 F22:J22 F39:J39 F56:J56 F73:J73 F90:J90 F107:J107 F124:J124 F141:J141 F158:J158 F175:J175 F192:J192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F787:J787 F804:J804 F821:J821 F838:J838 F855:J855">
    <cfRule type="cellIs" dxfId="903" priority="448" stopIfTrue="1" operator="equal">
      <formula>"Pasa"</formula>
    </cfRule>
  </conditionalFormatting>
  <conditionalFormatting sqref="D209:D220">
    <cfRule type="cellIs" dxfId="902" priority="80" stopIfTrue="1" operator="equal">
      <formula>"Pasa"</formula>
    </cfRule>
    <cfRule type="cellIs" dxfId="901" priority="81" stopIfTrue="1" operator="equal">
      <formula>"Falla"</formula>
    </cfRule>
    <cfRule type="cellIs" dxfId="900" priority="82" stopIfTrue="1" operator="equal">
      <formula>"N/A"</formula>
    </cfRule>
    <cfRule type="cellIs" dxfId="899" priority="83" stopIfTrue="1" operator="equal">
      <formula>"N/T"</formula>
    </cfRule>
    <cfRule type="cellIs" dxfId="898" priority="84" stopIfTrue="1" operator="equal">
      <formula>"N/D"</formula>
    </cfRule>
    <cfRule type="expression" dxfId="897" priority="79" stopIfTrue="1">
      <formula>ISBLANK(D209)</formula>
    </cfRule>
  </conditionalFormatting>
  <conditionalFormatting sqref="D209:D222">
    <cfRule type="cellIs" dxfId="896" priority="85" stopIfTrue="1" operator="equal">
      <formula>"-"</formula>
    </cfRule>
  </conditionalFormatting>
  <conditionalFormatting sqref="D226:D237">
    <cfRule type="cellIs" dxfId="895" priority="87" stopIfTrue="1" operator="equal">
      <formula>"Pasa"</formula>
    </cfRule>
    <cfRule type="cellIs" dxfId="894" priority="88" stopIfTrue="1" operator="equal">
      <formula>"Falla"</formula>
    </cfRule>
    <cfRule type="cellIs" dxfId="893" priority="89" stopIfTrue="1" operator="equal">
      <formula>"N/A"</formula>
    </cfRule>
    <cfRule type="expression" dxfId="892" priority="86" stopIfTrue="1">
      <formula>ISBLANK(D226)</formula>
    </cfRule>
    <cfRule type="cellIs" dxfId="891" priority="91" stopIfTrue="1" operator="equal">
      <formula>"N/D"</formula>
    </cfRule>
    <cfRule type="cellIs" dxfId="890" priority="90" stopIfTrue="1" operator="equal">
      <formula>"N/T"</formula>
    </cfRule>
  </conditionalFormatting>
  <conditionalFormatting sqref="D226:D239">
    <cfRule type="cellIs" dxfId="889" priority="92" stopIfTrue="1" operator="equal">
      <formula>"-"</formula>
    </cfRule>
  </conditionalFormatting>
  <conditionalFormatting sqref="D243:D253">
    <cfRule type="cellIs" dxfId="888" priority="93" stopIfTrue="1" operator="equal">
      <formula>"-"</formula>
    </cfRule>
    <cfRule type="cellIs" dxfId="887" priority="95" stopIfTrue="1" operator="equal">
      <formula>"Pasa"</formula>
    </cfRule>
    <cfRule type="cellIs" dxfId="886" priority="96" stopIfTrue="1" operator="equal">
      <formula>"Falla"</formula>
    </cfRule>
    <cfRule type="cellIs" dxfId="885" priority="97" stopIfTrue="1" operator="equal">
      <formula>"N/A"</formula>
    </cfRule>
    <cfRule type="cellIs" dxfId="884" priority="98" stopIfTrue="1" operator="equal">
      <formula>"N/T"</formula>
    </cfRule>
    <cfRule type="cellIs" dxfId="883" priority="99" stopIfTrue="1" operator="equal">
      <formula>"N/D"</formula>
    </cfRule>
    <cfRule type="expression" dxfId="882" priority="94" stopIfTrue="1">
      <formula>ISBLANK(D243)</formula>
    </cfRule>
  </conditionalFormatting>
  <conditionalFormatting sqref="D260:D270">
    <cfRule type="cellIs" dxfId="881" priority="100" stopIfTrue="1" operator="equal">
      <formula>"-"</formula>
    </cfRule>
    <cfRule type="cellIs" dxfId="880" priority="102" stopIfTrue="1" operator="equal">
      <formula>"Pasa"</formula>
    </cfRule>
    <cfRule type="cellIs" dxfId="879" priority="103" stopIfTrue="1" operator="equal">
      <formula>"Falla"</formula>
    </cfRule>
    <cfRule type="cellIs" dxfId="878" priority="104" stopIfTrue="1" operator="equal">
      <formula>"N/A"</formula>
    </cfRule>
    <cfRule type="cellIs" dxfId="877" priority="105" stopIfTrue="1" operator="equal">
      <formula>"N/T"</formula>
    </cfRule>
    <cfRule type="cellIs" dxfId="876" priority="106" stopIfTrue="1" operator="equal">
      <formula>"N/D"</formula>
    </cfRule>
    <cfRule type="expression" dxfId="875" priority="101" stopIfTrue="1">
      <formula>ISBLANK(D260)</formula>
    </cfRule>
  </conditionalFormatting>
  <conditionalFormatting sqref="D277:D287">
    <cfRule type="expression" dxfId="874" priority="108" stopIfTrue="1">
      <formula>ISBLANK(D277)</formula>
    </cfRule>
    <cfRule type="cellIs" dxfId="873" priority="109" stopIfTrue="1" operator="equal">
      <formula>"Pasa"</formula>
    </cfRule>
    <cfRule type="cellIs" dxfId="872" priority="110" stopIfTrue="1" operator="equal">
      <formula>"Falla"</formula>
    </cfRule>
    <cfRule type="cellIs" dxfId="871" priority="111" stopIfTrue="1" operator="equal">
      <formula>"N/A"</formula>
    </cfRule>
    <cfRule type="cellIs" dxfId="870" priority="112" stopIfTrue="1" operator="equal">
      <formula>"N/T"</formula>
    </cfRule>
    <cfRule type="cellIs" dxfId="869" priority="107" stopIfTrue="1" operator="equal">
      <formula>"-"</formula>
    </cfRule>
    <cfRule type="cellIs" dxfId="868" priority="113" stopIfTrue="1" operator="equal">
      <formula>"N/D"</formula>
    </cfRule>
  </conditionalFormatting>
  <conditionalFormatting sqref="D294:D304">
    <cfRule type="expression" dxfId="867" priority="115" stopIfTrue="1">
      <formula>ISBLANK(D294)</formula>
    </cfRule>
    <cfRule type="cellIs" dxfId="866" priority="116" stopIfTrue="1" operator="equal">
      <formula>"Pasa"</formula>
    </cfRule>
    <cfRule type="cellIs" dxfId="865" priority="117" stopIfTrue="1" operator="equal">
      <formula>"Falla"</formula>
    </cfRule>
    <cfRule type="cellIs" dxfId="864" priority="118" stopIfTrue="1" operator="equal">
      <formula>"N/A"</formula>
    </cfRule>
    <cfRule type="cellIs" dxfId="863" priority="119" stopIfTrue="1" operator="equal">
      <formula>"N/T"</formula>
    </cfRule>
    <cfRule type="cellIs" dxfId="862" priority="120" stopIfTrue="1" operator="equal">
      <formula>"N/D"</formula>
    </cfRule>
    <cfRule type="cellIs" dxfId="861" priority="114" stopIfTrue="1" operator="equal">
      <formula>"-"</formula>
    </cfRule>
  </conditionalFormatting>
  <conditionalFormatting sqref="D311:D321">
    <cfRule type="cellIs" dxfId="860" priority="121" stopIfTrue="1" operator="equal">
      <formula>"-"</formula>
    </cfRule>
    <cfRule type="cellIs" dxfId="859" priority="123" stopIfTrue="1" operator="equal">
      <formula>"Pasa"</formula>
    </cfRule>
    <cfRule type="cellIs" dxfId="858" priority="124" stopIfTrue="1" operator="equal">
      <formula>"Falla"</formula>
    </cfRule>
    <cfRule type="cellIs" dxfId="857" priority="125" stopIfTrue="1" operator="equal">
      <formula>"N/A"</formula>
    </cfRule>
    <cfRule type="cellIs" dxfId="856" priority="126" stopIfTrue="1" operator="equal">
      <formula>"N/T"</formula>
    </cfRule>
    <cfRule type="cellIs" dxfId="855" priority="127" stopIfTrue="1" operator="equal">
      <formula>"N/D"</formula>
    </cfRule>
    <cfRule type="expression" dxfId="854" priority="122" stopIfTrue="1">
      <formula>ISBLANK(D311)</formula>
    </cfRule>
  </conditionalFormatting>
  <conditionalFormatting sqref="D328:D338">
    <cfRule type="cellIs" dxfId="853" priority="128" stopIfTrue="1" operator="equal">
      <formula>"-"</formula>
    </cfRule>
    <cfRule type="cellIs" dxfId="852" priority="130" stopIfTrue="1" operator="equal">
      <formula>"Pasa"</formula>
    </cfRule>
    <cfRule type="cellIs" dxfId="851" priority="131" stopIfTrue="1" operator="equal">
      <formula>"Falla"</formula>
    </cfRule>
    <cfRule type="cellIs" dxfId="850" priority="132" stopIfTrue="1" operator="equal">
      <formula>"N/A"</formula>
    </cfRule>
    <cfRule type="cellIs" dxfId="849" priority="133" stopIfTrue="1" operator="equal">
      <formula>"N/T"</formula>
    </cfRule>
    <cfRule type="cellIs" dxfId="848" priority="134" stopIfTrue="1" operator="equal">
      <formula>"N/D"</formula>
    </cfRule>
    <cfRule type="expression" dxfId="847" priority="129" stopIfTrue="1">
      <formula>ISBLANK(D328)</formula>
    </cfRule>
  </conditionalFormatting>
  <conditionalFormatting sqref="D345:D355">
    <cfRule type="expression" dxfId="846" priority="136" stopIfTrue="1">
      <formula>ISBLANK(D345)</formula>
    </cfRule>
    <cfRule type="cellIs" dxfId="845" priority="137" stopIfTrue="1" operator="equal">
      <formula>"Pasa"</formula>
    </cfRule>
    <cfRule type="cellIs" dxfId="844" priority="138" stopIfTrue="1" operator="equal">
      <formula>"Falla"</formula>
    </cfRule>
    <cfRule type="cellIs" dxfId="843" priority="139" stopIfTrue="1" operator="equal">
      <formula>"N/A"</formula>
    </cfRule>
    <cfRule type="cellIs" dxfId="842" priority="135" stopIfTrue="1" operator="equal">
      <formula>"-"</formula>
    </cfRule>
    <cfRule type="cellIs" dxfId="841" priority="141" stopIfTrue="1" operator="equal">
      <formula>"N/D"</formula>
    </cfRule>
    <cfRule type="cellIs" dxfId="840" priority="140" stopIfTrue="1" operator="equal">
      <formula>"N/T"</formula>
    </cfRule>
  </conditionalFormatting>
  <conditionalFormatting sqref="D362:D372">
    <cfRule type="cellIs" dxfId="839" priority="142" stopIfTrue="1" operator="equal">
      <formula>"-"</formula>
    </cfRule>
    <cfRule type="cellIs" dxfId="838" priority="144" stopIfTrue="1" operator="equal">
      <formula>"Pasa"</formula>
    </cfRule>
    <cfRule type="cellIs" dxfId="837" priority="145" stopIfTrue="1" operator="equal">
      <formula>"Falla"</formula>
    </cfRule>
    <cfRule type="cellIs" dxfId="836" priority="146" stopIfTrue="1" operator="equal">
      <formula>"N/A"</formula>
    </cfRule>
    <cfRule type="cellIs" dxfId="835" priority="147" stopIfTrue="1" operator="equal">
      <formula>"N/T"</formula>
    </cfRule>
    <cfRule type="cellIs" dxfId="834" priority="148" stopIfTrue="1" operator="equal">
      <formula>"N/D"</formula>
    </cfRule>
    <cfRule type="expression" dxfId="833" priority="143" stopIfTrue="1">
      <formula>ISBLANK(D362)</formula>
    </cfRule>
  </conditionalFormatting>
  <conditionalFormatting sqref="D379:D389">
    <cfRule type="expression" dxfId="832" priority="150" stopIfTrue="1">
      <formula>ISBLANK(D379)</formula>
    </cfRule>
    <cfRule type="cellIs" dxfId="831" priority="151" stopIfTrue="1" operator="equal">
      <formula>"Pasa"</formula>
    </cfRule>
    <cfRule type="cellIs" dxfId="830" priority="152" stopIfTrue="1" operator="equal">
      <formula>"Falla"</formula>
    </cfRule>
    <cfRule type="cellIs" dxfId="829" priority="149" stopIfTrue="1" operator="equal">
      <formula>"-"</formula>
    </cfRule>
    <cfRule type="cellIs" dxfId="828" priority="154" stopIfTrue="1" operator="equal">
      <formula>"N/T"</formula>
    </cfRule>
    <cfRule type="cellIs" dxfId="827" priority="155" stopIfTrue="1" operator="equal">
      <formula>"N/D"</formula>
    </cfRule>
    <cfRule type="cellIs" dxfId="826" priority="153" stopIfTrue="1" operator="equal">
      <formula>"N/A"</formula>
    </cfRule>
  </conditionalFormatting>
  <conditionalFormatting sqref="D396:D406">
    <cfRule type="cellIs" dxfId="825" priority="156" stopIfTrue="1" operator="equal">
      <formula>"-"</formula>
    </cfRule>
    <cfRule type="cellIs" dxfId="824" priority="158" stopIfTrue="1" operator="equal">
      <formula>"Pasa"</formula>
    </cfRule>
    <cfRule type="cellIs" dxfId="823" priority="159" stopIfTrue="1" operator="equal">
      <formula>"Falla"</formula>
    </cfRule>
    <cfRule type="cellIs" dxfId="822" priority="160" stopIfTrue="1" operator="equal">
      <formula>"N/A"</formula>
    </cfRule>
    <cfRule type="cellIs" dxfId="821" priority="161" stopIfTrue="1" operator="equal">
      <formula>"N/T"</formula>
    </cfRule>
    <cfRule type="cellIs" dxfId="820" priority="162" stopIfTrue="1" operator="equal">
      <formula>"N/D"</formula>
    </cfRule>
    <cfRule type="expression" dxfId="819" priority="157" stopIfTrue="1">
      <formula>ISBLANK(D396)</formula>
    </cfRule>
  </conditionalFormatting>
  <conditionalFormatting sqref="D413:D423">
    <cfRule type="expression" dxfId="818" priority="164" stopIfTrue="1">
      <formula>ISBLANK(D413)</formula>
    </cfRule>
    <cfRule type="cellIs" dxfId="817" priority="165" stopIfTrue="1" operator="equal">
      <formula>"Pasa"</formula>
    </cfRule>
    <cfRule type="cellIs" dxfId="816" priority="166" stopIfTrue="1" operator="equal">
      <formula>"Falla"</formula>
    </cfRule>
    <cfRule type="cellIs" dxfId="815" priority="163" stopIfTrue="1" operator="equal">
      <formula>"-"</formula>
    </cfRule>
    <cfRule type="cellIs" dxfId="814" priority="168" stopIfTrue="1" operator="equal">
      <formula>"N/T"</formula>
    </cfRule>
    <cfRule type="cellIs" dxfId="813" priority="169" stopIfTrue="1" operator="equal">
      <formula>"N/D"</formula>
    </cfRule>
    <cfRule type="cellIs" dxfId="812" priority="167" stopIfTrue="1" operator="equal">
      <formula>"N/A"</formula>
    </cfRule>
  </conditionalFormatting>
  <conditionalFormatting sqref="D430:D440">
    <cfRule type="expression" dxfId="811" priority="171" stopIfTrue="1">
      <formula>ISBLANK(D430)</formula>
    </cfRule>
    <cfRule type="cellIs" dxfId="810" priority="172" stopIfTrue="1" operator="equal">
      <formula>"Pasa"</formula>
    </cfRule>
    <cfRule type="cellIs" dxfId="809" priority="173" stopIfTrue="1" operator="equal">
      <formula>"Falla"</formula>
    </cfRule>
    <cfRule type="cellIs" dxfId="808" priority="174" stopIfTrue="1" operator="equal">
      <formula>"N/A"</formula>
    </cfRule>
    <cfRule type="cellIs" dxfId="807" priority="170" stopIfTrue="1" operator="equal">
      <formula>"-"</formula>
    </cfRule>
    <cfRule type="cellIs" dxfId="806" priority="176" stopIfTrue="1" operator="equal">
      <formula>"N/D"</formula>
    </cfRule>
    <cfRule type="cellIs" dxfId="805" priority="175" stopIfTrue="1" operator="equal">
      <formula>"N/T"</formula>
    </cfRule>
  </conditionalFormatting>
  <conditionalFormatting sqref="D447:D457">
    <cfRule type="cellIs" dxfId="804" priority="177" stopIfTrue="1" operator="equal">
      <formula>"-"</formula>
    </cfRule>
    <cfRule type="cellIs" dxfId="803" priority="179" stopIfTrue="1" operator="equal">
      <formula>"Pasa"</formula>
    </cfRule>
    <cfRule type="cellIs" dxfId="802" priority="180" stopIfTrue="1" operator="equal">
      <formula>"Falla"</formula>
    </cfRule>
    <cfRule type="cellIs" dxfId="801" priority="181" stopIfTrue="1" operator="equal">
      <formula>"N/A"</formula>
    </cfRule>
    <cfRule type="cellIs" dxfId="800" priority="182" stopIfTrue="1" operator="equal">
      <formula>"N/T"</formula>
    </cfRule>
    <cfRule type="cellIs" dxfId="799" priority="183" stopIfTrue="1" operator="equal">
      <formula>"N/D"</formula>
    </cfRule>
    <cfRule type="expression" dxfId="798" priority="178" stopIfTrue="1">
      <formula>ISBLANK(D447)</formula>
    </cfRule>
  </conditionalFormatting>
  <conditionalFormatting sqref="D464:D474">
    <cfRule type="expression" dxfId="797" priority="185" stopIfTrue="1">
      <formula>ISBLANK(D464)</formula>
    </cfRule>
    <cfRule type="cellIs" dxfId="796" priority="186" stopIfTrue="1" operator="equal">
      <formula>"Pasa"</formula>
    </cfRule>
    <cfRule type="cellIs" dxfId="795" priority="187" stopIfTrue="1" operator="equal">
      <formula>"Falla"</formula>
    </cfRule>
    <cfRule type="cellIs" dxfId="794" priority="184" stopIfTrue="1" operator="equal">
      <formula>"-"</formula>
    </cfRule>
    <cfRule type="cellIs" dxfId="793" priority="189" stopIfTrue="1" operator="equal">
      <formula>"N/T"</formula>
    </cfRule>
    <cfRule type="cellIs" dxfId="792" priority="190" stopIfTrue="1" operator="equal">
      <formula>"N/D"</formula>
    </cfRule>
    <cfRule type="cellIs" dxfId="791" priority="188" stopIfTrue="1" operator="equal">
      <formula>"N/A"</formula>
    </cfRule>
  </conditionalFormatting>
  <conditionalFormatting sqref="D478">
    <cfRule type="cellIs" dxfId="790" priority="192" stopIfTrue="1" operator="equal">
      <formula>"Pasa"</formula>
    </cfRule>
    <cfRule type="cellIs" dxfId="789" priority="193" stopIfTrue="1" operator="equal">
      <formula>"Falla"</formula>
    </cfRule>
    <cfRule type="cellIs" dxfId="788" priority="194" stopIfTrue="1" operator="equal">
      <formula>"N/A"</formula>
    </cfRule>
    <cfRule type="expression" dxfId="787" priority="191" stopIfTrue="1">
      <formula>ISBLANK(D478)</formula>
    </cfRule>
    <cfRule type="cellIs" dxfId="786" priority="196" stopIfTrue="1" operator="equal">
      <formula>"N/D"</formula>
    </cfRule>
    <cfRule type="cellIs" dxfId="785" priority="195" stopIfTrue="1" operator="equal">
      <formula>"N/T"</formula>
    </cfRule>
  </conditionalFormatting>
  <conditionalFormatting sqref="D481:D491">
    <cfRule type="expression" dxfId="784" priority="198" stopIfTrue="1">
      <formula>ISBLANK(D481)</formula>
    </cfRule>
    <cfRule type="cellIs" dxfId="783" priority="197" stopIfTrue="1" operator="equal">
      <formula>"-"</formula>
    </cfRule>
    <cfRule type="cellIs" dxfId="782" priority="200" stopIfTrue="1" operator="equal">
      <formula>"Falla"</formula>
    </cfRule>
    <cfRule type="cellIs" dxfId="781" priority="201" stopIfTrue="1" operator="equal">
      <formula>"N/A"</formula>
    </cfRule>
    <cfRule type="cellIs" dxfId="780" priority="202" stopIfTrue="1" operator="equal">
      <formula>"N/T"</formula>
    </cfRule>
    <cfRule type="cellIs" dxfId="779" priority="203" stopIfTrue="1" operator="equal">
      <formula>"N/D"</formula>
    </cfRule>
    <cfRule type="cellIs" dxfId="778" priority="199" stopIfTrue="1" operator="equal">
      <formula>"Pasa"</formula>
    </cfRule>
  </conditionalFormatting>
  <conditionalFormatting sqref="D498:D508">
    <cfRule type="expression" dxfId="777" priority="205" stopIfTrue="1">
      <formula>ISBLANK(D498)</formula>
    </cfRule>
    <cfRule type="cellIs" dxfId="776" priority="204" stopIfTrue="1" operator="equal">
      <formula>"-"</formula>
    </cfRule>
    <cfRule type="cellIs" dxfId="775" priority="207" stopIfTrue="1" operator="equal">
      <formula>"Falla"</formula>
    </cfRule>
    <cfRule type="cellIs" dxfId="774" priority="208" stopIfTrue="1" operator="equal">
      <formula>"N/A"</formula>
    </cfRule>
    <cfRule type="cellIs" dxfId="773" priority="209" stopIfTrue="1" operator="equal">
      <formula>"N/T"</formula>
    </cfRule>
    <cfRule type="cellIs" dxfId="772" priority="210" stopIfTrue="1" operator="equal">
      <formula>"N/D"</formula>
    </cfRule>
    <cfRule type="cellIs" dxfId="771" priority="206" stopIfTrue="1" operator="equal">
      <formula>"Pasa"</formula>
    </cfRule>
  </conditionalFormatting>
  <conditionalFormatting sqref="D515:D525">
    <cfRule type="expression" dxfId="770" priority="212" stopIfTrue="1">
      <formula>ISBLANK(D515)</formula>
    </cfRule>
    <cfRule type="cellIs" dxfId="769" priority="213" stopIfTrue="1" operator="equal">
      <formula>"Pasa"</formula>
    </cfRule>
    <cfRule type="cellIs" dxfId="768" priority="214" stopIfTrue="1" operator="equal">
      <formula>"Falla"</formula>
    </cfRule>
    <cfRule type="cellIs" dxfId="767" priority="215" stopIfTrue="1" operator="equal">
      <formula>"N/A"</formula>
    </cfRule>
    <cfRule type="cellIs" dxfId="766" priority="211" stopIfTrue="1" operator="equal">
      <formula>"-"</formula>
    </cfRule>
    <cfRule type="cellIs" dxfId="765" priority="217" stopIfTrue="1" operator="equal">
      <formula>"N/D"</formula>
    </cfRule>
    <cfRule type="cellIs" dxfId="764" priority="216" stopIfTrue="1" operator="equal">
      <formula>"N/T"</formula>
    </cfRule>
  </conditionalFormatting>
  <conditionalFormatting sqref="D532:D542">
    <cfRule type="cellIs" dxfId="763" priority="218" stopIfTrue="1" operator="equal">
      <formula>"-"</formula>
    </cfRule>
    <cfRule type="cellIs" dxfId="762" priority="220" stopIfTrue="1" operator="equal">
      <formula>"Pasa"</formula>
    </cfRule>
    <cfRule type="cellIs" dxfId="761" priority="221" stopIfTrue="1" operator="equal">
      <formula>"Falla"</formula>
    </cfRule>
    <cfRule type="cellIs" dxfId="760" priority="222" stopIfTrue="1" operator="equal">
      <formula>"N/A"</formula>
    </cfRule>
    <cfRule type="cellIs" dxfId="759" priority="223" stopIfTrue="1" operator="equal">
      <formula>"N/T"</formula>
    </cfRule>
    <cfRule type="cellIs" dxfId="758" priority="224" stopIfTrue="1" operator="equal">
      <formula>"N/D"</formula>
    </cfRule>
    <cfRule type="expression" dxfId="757" priority="219" stopIfTrue="1">
      <formula>ISBLANK(D532)</formula>
    </cfRule>
  </conditionalFormatting>
  <conditionalFormatting sqref="D549:D558">
    <cfRule type="cellIs" dxfId="756" priority="226" stopIfTrue="1" operator="equal">
      <formula>"Pasa"</formula>
    </cfRule>
    <cfRule type="cellIs" dxfId="755" priority="227" stopIfTrue="1" operator="equal">
      <formula>"Falla"</formula>
    </cfRule>
    <cfRule type="cellIs" dxfId="754" priority="228" stopIfTrue="1" operator="equal">
      <formula>"N/A"</formula>
    </cfRule>
    <cfRule type="cellIs" dxfId="753" priority="229" stopIfTrue="1" operator="equal">
      <formula>"N/T"</formula>
    </cfRule>
    <cfRule type="cellIs" dxfId="752" priority="230" stopIfTrue="1" operator="equal">
      <formula>"N/D"</formula>
    </cfRule>
    <cfRule type="expression" dxfId="751" priority="225" stopIfTrue="1">
      <formula>ISBLANK(D549)</formula>
    </cfRule>
  </conditionalFormatting>
  <conditionalFormatting sqref="D549:D559">
    <cfRule type="expression" dxfId="750" priority="232" stopIfTrue="1">
      <formula>ISBLANK(D549)</formula>
    </cfRule>
    <cfRule type="cellIs" dxfId="749" priority="233" stopIfTrue="1" operator="equal">
      <formula>"Pasa"</formula>
    </cfRule>
    <cfRule type="cellIs" dxfId="748" priority="234" stopIfTrue="1" operator="equal">
      <formula>"Falla"</formula>
    </cfRule>
    <cfRule type="cellIs" dxfId="747" priority="235" stopIfTrue="1" operator="equal">
      <formula>"N/A"</formula>
    </cfRule>
    <cfRule type="cellIs" dxfId="746" priority="236" stopIfTrue="1" operator="equal">
      <formula>"N/T"</formula>
    </cfRule>
    <cfRule type="cellIs" dxfId="745" priority="237" stopIfTrue="1" operator="equal">
      <formula>"N/D"</formula>
    </cfRule>
    <cfRule type="cellIs" dxfId="744" priority="231" stopIfTrue="1" operator="equal">
      <formula>"-"</formula>
    </cfRule>
  </conditionalFormatting>
  <conditionalFormatting sqref="D566:D576">
    <cfRule type="expression" dxfId="743" priority="239" stopIfTrue="1">
      <formula>ISBLANK(D566)</formula>
    </cfRule>
    <cfRule type="cellIs" dxfId="742" priority="240" stopIfTrue="1" operator="equal">
      <formula>"Pasa"</formula>
    </cfRule>
    <cfRule type="cellIs" dxfId="741" priority="241" stopIfTrue="1" operator="equal">
      <formula>"Falla"</formula>
    </cfRule>
    <cfRule type="cellIs" dxfId="740" priority="242" stopIfTrue="1" operator="equal">
      <formula>"N/A"</formula>
    </cfRule>
    <cfRule type="cellIs" dxfId="739" priority="243" stopIfTrue="1" operator="equal">
      <formula>"N/T"</formula>
    </cfRule>
    <cfRule type="cellIs" dxfId="738" priority="244" stopIfTrue="1" operator="equal">
      <formula>"N/D"</formula>
    </cfRule>
    <cfRule type="cellIs" dxfId="737" priority="238" stopIfTrue="1" operator="equal">
      <formula>"-"</formula>
    </cfRule>
  </conditionalFormatting>
  <conditionalFormatting sqref="D583:D593">
    <cfRule type="cellIs" dxfId="736" priority="245" stopIfTrue="1" operator="equal">
      <formula>"-"</formula>
    </cfRule>
    <cfRule type="cellIs" dxfId="735" priority="247" stopIfTrue="1" operator="equal">
      <formula>"Pasa"</formula>
    </cfRule>
    <cfRule type="cellIs" dxfId="734" priority="248" stopIfTrue="1" operator="equal">
      <formula>"Falla"</formula>
    </cfRule>
    <cfRule type="cellIs" dxfId="733" priority="249" stopIfTrue="1" operator="equal">
      <formula>"N/A"</formula>
    </cfRule>
    <cfRule type="cellIs" dxfId="732" priority="250" stopIfTrue="1" operator="equal">
      <formula>"N/T"</formula>
    </cfRule>
    <cfRule type="cellIs" dxfId="731" priority="251" stopIfTrue="1" operator="equal">
      <formula>"N/D"</formula>
    </cfRule>
    <cfRule type="expression" dxfId="730" priority="246" stopIfTrue="1">
      <formula>ISBLANK(D583)</formula>
    </cfRule>
  </conditionalFormatting>
  <conditionalFormatting sqref="D600:D610">
    <cfRule type="expression" dxfId="729" priority="253" stopIfTrue="1">
      <formula>ISBLANK(D600)</formula>
    </cfRule>
    <cfRule type="cellIs" dxfId="728" priority="254" stopIfTrue="1" operator="equal">
      <formula>"Pasa"</formula>
    </cfRule>
    <cfRule type="cellIs" dxfId="727" priority="255" stopIfTrue="1" operator="equal">
      <formula>"Falla"</formula>
    </cfRule>
    <cfRule type="cellIs" dxfId="726" priority="252" stopIfTrue="1" operator="equal">
      <formula>"-"</formula>
    </cfRule>
    <cfRule type="cellIs" dxfId="725" priority="257" stopIfTrue="1" operator="equal">
      <formula>"N/T"</formula>
    </cfRule>
    <cfRule type="cellIs" dxfId="724" priority="258" stopIfTrue="1" operator="equal">
      <formula>"N/D"</formula>
    </cfRule>
    <cfRule type="cellIs" dxfId="723" priority="256" stopIfTrue="1" operator="equal">
      <formula>"N/A"</formula>
    </cfRule>
  </conditionalFormatting>
  <conditionalFormatting sqref="D617:D627">
    <cfRule type="cellIs" dxfId="722" priority="259" stopIfTrue="1" operator="equal">
      <formula>"-"</formula>
    </cfRule>
    <cfRule type="cellIs" dxfId="721" priority="261" stopIfTrue="1" operator="equal">
      <formula>"Pasa"</formula>
    </cfRule>
    <cfRule type="cellIs" dxfId="720" priority="262" stopIfTrue="1" operator="equal">
      <formula>"Falla"</formula>
    </cfRule>
    <cfRule type="cellIs" dxfId="719" priority="263" stopIfTrue="1" operator="equal">
      <formula>"N/A"</formula>
    </cfRule>
    <cfRule type="cellIs" dxfId="718" priority="264" stopIfTrue="1" operator="equal">
      <formula>"N/T"</formula>
    </cfRule>
    <cfRule type="cellIs" dxfId="717" priority="265" stopIfTrue="1" operator="equal">
      <formula>"N/D"</formula>
    </cfRule>
    <cfRule type="expression" dxfId="716" priority="260" stopIfTrue="1">
      <formula>ISBLANK(D617)</formula>
    </cfRule>
  </conditionalFormatting>
  <conditionalFormatting sqref="D634:D644">
    <cfRule type="cellIs" dxfId="715" priority="266" stopIfTrue="1" operator="equal">
      <formula>"-"</formula>
    </cfRule>
    <cfRule type="cellIs" dxfId="714" priority="268" stopIfTrue="1" operator="equal">
      <formula>"Pasa"</formula>
    </cfRule>
    <cfRule type="cellIs" dxfId="713" priority="269" stopIfTrue="1" operator="equal">
      <formula>"Falla"</formula>
    </cfRule>
    <cfRule type="cellIs" dxfId="712" priority="270" stopIfTrue="1" operator="equal">
      <formula>"N/A"</formula>
    </cfRule>
    <cfRule type="cellIs" dxfId="711" priority="271" stopIfTrue="1" operator="equal">
      <formula>"N/T"</formula>
    </cfRule>
    <cfRule type="cellIs" dxfId="710" priority="272" stopIfTrue="1" operator="equal">
      <formula>"N/D"</formula>
    </cfRule>
    <cfRule type="expression" dxfId="709" priority="267" stopIfTrue="1">
      <formula>ISBLANK(D634)</formula>
    </cfRule>
  </conditionalFormatting>
  <conditionalFormatting sqref="D651:D661">
    <cfRule type="cellIs" dxfId="708" priority="273" stopIfTrue="1" operator="equal">
      <formula>"-"</formula>
    </cfRule>
    <cfRule type="cellIs" dxfId="707" priority="275" stopIfTrue="1" operator="equal">
      <formula>"Pasa"</formula>
    </cfRule>
    <cfRule type="cellIs" dxfId="706" priority="276" stopIfTrue="1" operator="equal">
      <formula>"Falla"</formula>
    </cfRule>
    <cfRule type="cellIs" dxfId="705" priority="277" stopIfTrue="1" operator="equal">
      <formula>"N/A"</formula>
    </cfRule>
    <cfRule type="cellIs" dxfId="704" priority="278" stopIfTrue="1" operator="equal">
      <formula>"N/T"</formula>
    </cfRule>
    <cfRule type="cellIs" dxfId="703" priority="279" stopIfTrue="1" operator="equal">
      <formula>"N/D"</formula>
    </cfRule>
    <cfRule type="expression" dxfId="702" priority="274" stopIfTrue="1">
      <formula>ISBLANK(D651)</formula>
    </cfRule>
  </conditionalFormatting>
  <conditionalFormatting sqref="D668:D678">
    <cfRule type="expression" dxfId="701" priority="281" stopIfTrue="1">
      <formula>ISBLANK(D668)</formula>
    </cfRule>
    <cfRule type="cellIs" dxfId="700" priority="282" stopIfTrue="1" operator="equal">
      <formula>"Pasa"</formula>
    </cfRule>
    <cfRule type="cellIs" dxfId="699" priority="283" stopIfTrue="1" operator="equal">
      <formula>"Falla"</formula>
    </cfRule>
    <cfRule type="cellIs" dxfId="698" priority="284" stopIfTrue="1" operator="equal">
      <formula>"N/A"</formula>
    </cfRule>
    <cfRule type="cellIs" dxfId="697" priority="280" stopIfTrue="1" operator="equal">
      <formula>"-"</formula>
    </cfRule>
    <cfRule type="cellIs" dxfId="696" priority="286" stopIfTrue="1" operator="equal">
      <formula>"N/D"</formula>
    </cfRule>
    <cfRule type="cellIs" dxfId="695" priority="285" stopIfTrue="1" operator="equal">
      <formula>"N/T"</formula>
    </cfRule>
  </conditionalFormatting>
  <conditionalFormatting sqref="D685:D695">
    <cfRule type="cellIs" dxfId="694" priority="287" stopIfTrue="1" operator="equal">
      <formula>"-"</formula>
    </cfRule>
    <cfRule type="cellIs" dxfId="693" priority="289" stopIfTrue="1" operator="equal">
      <formula>"Pasa"</formula>
    </cfRule>
    <cfRule type="cellIs" dxfId="692" priority="290" stopIfTrue="1" operator="equal">
      <formula>"Falla"</formula>
    </cfRule>
    <cfRule type="cellIs" dxfId="691" priority="291" stopIfTrue="1" operator="equal">
      <formula>"N/A"</formula>
    </cfRule>
    <cfRule type="cellIs" dxfId="690" priority="292" stopIfTrue="1" operator="equal">
      <formula>"N/T"</formula>
    </cfRule>
    <cfRule type="cellIs" dxfId="689" priority="293" stopIfTrue="1" operator="equal">
      <formula>"N/D"</formula>
    </cfRule>
    <cfRule type="expression" dxfId="688" priority="288" stopIfTrue="1">
      <formula>ISBLANK(D685)</formula>
    </cfRule>
  </conditionalFormatting>
  <conditionalFormatting sqref="D702:D712">
    <cfRule type="expression" dxfId="687" priority="295" stopIfTrue="1">
      <formula>ISBLANK(D702)</formula>
    </cfRule>
    <cfRule type="cellIs" dxfId="686" priority="296" stopIfTrue="1" operator="equal">
      <formula>"Pasa"</formula>
    </cfRule>
    <cfRule type="cellIs" dxfId="685" priority="297" stopIfTrue="1" operator="equal">
      <formula>"Falla"</formula>
    </cfRule>
    <cfRule type="cellIs" dxfId="684" priority="298" stopIfTrue="1" operator="equal">
      <formula>"N/A"</formula>
    </cfRule>
    <cfRule type="cellIs" dxfId="683" priority="294" stopIfTrue="1" operator="equal">
      <formula>"-"</formula>
    </cfRule>
    <cfRule type="cellIs" dxfId="682" priority="300" stopIfTrue="1" operator="equal">
      <formula>"N/D"</formula>
    </cfRule>
    <cfRule type="cellIs" dxfId="681" priority="299" stopIfTrue="1" operator="equal">
      <formula>"N/T"</formula>
    </cfRule>
  </conditionalFormatting>
  <conditionalFormatting sqref="D719:D729">
    <cfRule type="cellIs" dxfId="680" priority="301" stopIfTrue="1" operator="equal">
      <formula>"-"</formula>
    </cfRule>
    <cfRule type="cellIs" dxfId="679" priority="303" stopIfTrue="1" operator="equal">
      <formula>"Pasa"</formula>
    </cfRule>
    <cfRule type="cellIs" dxfId="678" priority="304" stopIfTrue="1" operator="equal">
      <formula>"Falla"</formula>
    </cfRule>
    <cfRule type="cellIs" dxfId="677" priority="305" stopIfTrue="1" operator="equal">
      <formula>"N/A"</formula>
    </cfRule>
    <cfRule type="cellIs" dxfId="676" priority="306" stopIfTrue="1" operator="equal">
      <formula>"N/T"</formula>
    </cfRule>
    <cfRule type="cellIs" dxfId="675" priority="307" stopIfTrue="1" operator="equal">
      <formula>"N/D"</formula>
    </cfRule>
    <cfRule type="expression" dxfId="674" priority="302" stopIfTrue="1">
      <formula>ISBLANK(D719)</formula>
    </cfRule>
  </conditionalFormatting>
  <conditionalFormatting sqref="D736:D746">
    <cfRule type="expression" dxfId="673" priority="309" stopIfTrue="1">
      <formula>ISBLANK(D736)</formula>
    </cfRule>
    <cfRule type="cellIs" dxfId="672" priority="310" stopIfTrue="1" operator="equal">
      <formula>"Pasa"</formula>
    </cfRule>
    <cfRule type="cellIs" dxfId="671" priority="311" stopIfTrue="1" operator="equal">
      <formula>"Falla"</formula>
    </cfRule>
    <cfRule type="cellIs" dxfId="670" priority="312" stopIfTrue="1" operator="equal">
      <formula>"N/A"</formula>
    </cfRule>
    <cfRule type="cellIs" dxfId="669" priority="308" stopIfTrue="1" operator="equal">
      <formula>"-"</formula>
    </cfRule>
    <cfRule type="cellIs" dxfId="668" priority="314" stopIfTrue="1" operator="equal">
      <formula>"N/D"</formula>
    </cfRule>
    <cfRule type="cellIs" dxfId="667" priority="313" stopIfTrue="1" operator="equal">
      <formula>"N/T"</formula>
    </cfRule>
  </conditionalFormatting>
  <conditionalFormatting sqref="D753:D763">
    <cfRule type="cellIs" dxfId="666" priority="315" stopIfTrue="1" operator="equal">
      <formula>"-"</formula>
    </cfRule>
    <cfRule type="cellIs" dxfId="665" priority="317" stopIfTrue="1" operator="equal">
      <formula>"Pasa"</formula>
    </cfRule>
    <cfRule type="cellIs" dxfId="664" priority="318" stopIfTrue="1" operator="equal">
      <formula>"Falla"</formula>
    </cfRule>
    <cfRule type="cellIs" dxfId="663" priority="319" stopIfTrue="1" operator="equal">
      <formula>"N/A"</formula>
    </cfRule>
    <cfRule type="cellIs" dxfId="662" priority="320" stopIfTrue="1" operator="equal">
      <formula>"N/T"</formula>
    </cfRule>
    <cfRule type="cellIs" dxfId="661" priority="321" stopIfTrue="1" operator="equal">
      <formula>"N/D"</formula>
    </cfRule>
    <cfRule type="expression" dxfId="660" priority="316" stopIfTrue="1">
      <formula>ISBLANK(D753)</formula>
    </cfRule>
  </conditionalFormatting>
  <conditionalFormatting sqref="D770:D780">
    <cfRule type="expression" dxfId="659" priority="323" stopIfTrue="1">
      <formula>ISBLANK(D770)</formula>
    </cfRule>
    <cfRule type="cellIs" dxfId="658" priority="324" stopIfTrue="1" operator="equal">
      <formula>"Pasa"</formula>
    </cfRule>
    <cfRule type="cellIs" dxfId="657" priority="325" stopIfTrue="1" operator="equal">
      <formula>"Falla"</formula>
    </cfRule>
    <cfRule type="cellIs" dxfId="656" priority="326" stopIfTrue="1" operator="equal">
      <formula>"N/A"</formula>
    </cfRule>
    <cfRule type="cellIs" dxfId="655" priority="322" stopIfTrue="1" operator="equal">
      <formula>"-"</formula>
    </cfRule>
    <cfRule type="cellIs" dxfId="654" priority="328" stopIfTrue="1" operator="equal">
      <formula>"N/D"</formula>
    </cfRule>
    <cfRule type="cellIs" dxfId="653" priority="327" stopIfTrue="1" operator="equal">
      <formula>"N/T"</formula>
    </cfRule>
  </conditionalFormatting>
  <conditionalFormatting sqref="D787:D797">
    <cfRule type="cellIs" dxfId="652" priority="329" stopIfTrue="1" operator="equal">
      <formula>"-"</formula>
    </cfRule>
    <cfRule type="cellIs" dxfId="651" priority="331" stopIfTrue="1" operator="equal">
      <formula>"Pasa"</formula>
    </cfRule>
    <cfRule type="cellIs" dxfId="650" priority="332" stopIfTrue="1" operator="equal">
      <formula>"Falla"</formula>
    </cfRule>
    <cfRule type="cellIs" dxfId="649" priority="333" stopIfTrue="1" operator="equal">
      <formula>"N/A"</formula>
    </cfRule>
    <cfRule type="cellIs" dxfId="648" priority="334" stopIfTrue="1" operator="equal">
      <formula>"N/T"</formula>
    </cfRule>
    <cfRule type="cellIs" dxfId="647" priority="335" stopIfTrue="1" operator="equal">
      <formula>"N/D"</formula>
    </cfRule>
    <cfRule type="expression" dxfId="646" priority="330" stopIfTrue="1">
      <formula>ISBLANK(D787)</formula>
    </cfRule>
  </conditionalFormatting>
  <conditionalFormatting sqref="D804:D814">
    <cfRule type="cellIs" dxfId="645" priority="336" stopIfTrue="1" operator="equal">
      <formula>"-"</formula>
    </cfRule>
    <cfRule type="cellIs" dxfId="644" priority="338" stopIfTrue="1" operator="equal">
      <formula>"Pasa"</formula>
    </cfRule>
    <cfRule type="cellIs" dxfId="643" priority="339" stopIfTrue="1" operator="equal">
      <formula>"Falla"</formula>
    </cfRule>
    <cfRule type="cellIs" dxfId="642" priority="340" stopIfTrue="1" operator="equal">
      <formula>"N/A"</formula>
    </cfRule>
    <cfRule type="cellIs" dxfId="641" priority="341" stopIfTrue="1" operator="equal">
      <formula>"N/T"</formula>
    </cfRule>
    <cfRule type="cellIs" dxfId="640" priority="342" stopIfTrue="1" operator="equal">
      <formula>"N/D"</formula>
    </cfRule>
    <cfRule type="expression" dxfId="639" priority="337" stopIfTrue="1">
      <formula>ISBLANK(D804)</formula>
    </cfRule>
  </conditionalFormatting>
  <conditionalFormatting sqref="D821:D831">
    <cfRule type="expression" dxfId="638" priority="344" stopIfTrue="1">
      <formula>ISBLANK(D821)</formula>
    </cfRule>
    <cfRule type="cellIs" dxfId="637" priority="345" stopIfTrue="1" operator="equal">
      <formula>"Pasa"</formula>
    </cfRule>
    <cfRule type="cellIs" dxfId="636" priority="346" stopIfTrue="1" operator="equal">
      <formula>"Falla"</formula>
    </cfRule>
    <cfRule type="cellIs" dxfId="635" priority="347" stopIfTrue="1" operator="equal">
      <formula>"N/A"</formula>
    </cfRule>
    <cfRule type="cellIs" dxfId="634" priority="348" stopIfTrue="1" operator="equal">
      <formula>"N/T"</formula>
    </cfRule>
    <cfRule type="cellIs" dxfId="633" priority="349" stopIfTrue="1" operator="equal">
      <formula>"N/D"</formula>
    </cfRule>
    <cfRule type="cellIs" dxfId="632" priority="343" stopIfTrue="1" operator="equal">
      <formula>"-"</formula>
    </cfRule>
  </conditionalFormatting>
  <conditionalFormatting sqref="D838:D848">
    <cfRule type="expression" dxfId="631" priority="351" stopIfTrue="1">
      <formula>ISBLANK(D838)</formula>
    </cfRule>
    <cfRule type="cellIs" dxfId="630" priority="352" stopIfTrue="1" operator="equal">
      <formula>"Pasa"</formula>
    </cfRule>
    <cfRule type="cellIs" dxfId="629" priority="353" stopIfTrue="1" operator="equal">
      <formula>"Falla"</formula>
    </cfRule>
    <cfRule type="cellIs" dxfId="628" priority="354" stopIfTrue="1" operator="equal">
      <formula>"N/A"</formula>
    </cfRule>
    <cfRule type="cellIs" dxfId="627" priority="355" stopIfTrue="1" operator="equal">
      <formula>"N/T"</formula>
    </cfRule>
    <cfRule type="cellIs" dxfId="626" priority="356" stopIfTrue="1" operator="equal">
      <formula>"N/D"</formula>
    </cfRule>
    <cfRule type="cellIs" dxfId="625" priority="350" stopIfTrue="1" operator="equal">
      <formula>"-"</formula>
    </cfRule>
  </conditionalFormatting>
  <conditionalFormatting sqref="D855:D864">
    <cfRule type="expression" dxfId="624" priority="358" stopIfTrue="1">
      <formula>ISBLANK(D855)</formula>
    </cfRule>
    <cfRule type="cellIs" dxfId="623" priority="359" stopIfTrue="1" operator="equal">
      <formula>"Pasa"</formula>
    </cfRule>
    <cfRule type="cellIs" dxfId="622" priority="360" stopIfTrue="1" operator="equal">
      <formula>"Falla"</formula>
    </cfRule>
    <cfRule type="cellIs" dxfId="621" priority="361" stopIfTrue="1" operator="equal">
      <formula>"N/A"</formula>
    </cfRule>
    <cfRule type="cellIs" dxfId="620" priority="362" stopIfTrue="1" operator="equal">
      <formula>"N/T"</formula>
    </cfRule>
    <cfRule type="cellIs" dxfId="619" priority="357" stopIfTrue="1" operator="equal">
      <formula>"-"</formula>
    </cfRule>
    <cfRule type="cellIs" dxfId="618" priority="363" stopIfTrue="1" operator="equal">
      <formula>"N/D"</formula>
    </cfRule>
  </conditionalFormatting>
  <conditionalFormatting sqref="D170:E171">
    <cfRule type="cellIs" dxfId="617" priority="364" stopIfTrue="1" operator="equal">
      <formula>"-"</formula>
    </cfRule>
  </conditionalFormatting>
  <conditionalFormatting sqref="D204:E205">
    <cfRule type="cellIs" dxfId="616" priority="365" stopIfTrue="1" operator="equal">
      <formula>"-"</formula>
    </cfRule>
  </conditionalFormatting>
  <conditionalFormatting sqref="D255:E256">
    <cfRule type="cellIs" dxfId="615" priority="366" stopIfTrue="1" operator="equal">
      <formula>"-"</formula>
    </cfRule>
  </conditionalFormatting>
  <conditionalFormatting sqref="D272:E273">
    <cfRule type="cellIs" dxfId="614" priority="367" stopIfTrue="1" operator="equal">
      <formula>"-"</formula>
    </cfRule>
  </conditionalFormatting>
  <conditionalFormatting sqref="D289:E290">
    <cfRule type="cellIs" dxfId="613" priority="368" stopIfTrue="1" operator="equal">
      <formula>"-"</formula>
    </cfRule>
  </conditionalFormatting>
  <conditionalFormatting sqref="D306:E307">
    <cfRule type="cellIs" dxfId="612" priority="369" stopIfTrue="1" operator="equal">
      <formula>"-"</formula>
    </cfRule>
  </conditionalFormatting>
  <conditionalFormatting sqref="D323:E324">
    <cfRule type="cellIs" dxfId="611" priority="370" stopIfTrue="1" operator="equal">
      <formula>"-"</formula>
    </cfRule>
  </conditionalFormatting>
  <conditionalFormatting sqref="D340:E341">
    <cfRule type="cellIs" dxfId="610" priority="371" stopIfTrue="1" operator="equal">
      <formula>"-"</formula>
    </cfRule>
  </conditionalFormatting>
  <conditionalFormatting sqref="D357:E358">
    <cfRule type="cellIs" dxfId="609" priority="372" stopIfTrue="1" operator="equal">
      <formula>"-"</formula>
    </cfRule>
  </conditionalFormatting>
  <conditionalFormatting sqref="D374:E375">
    <cfRule type="cellIs" dxfId="608" priority="373" stopIfTrue="1" operator="equal">
      <formula>"-"</formula>
    </cfRule>
  </conditionalFormatting>
  <conditionalFormatting sqref="D391:E392">
    <cfRule type="cellIs" dxfId="607" priority="374" stopIfTrue="1" operator="equal">
      <formula>"-"</formula>
    </cfRule>
  </conditionalFormatting>
  <conditionalFormatting sqref="D408:E409">
    <cfRule type="cellIs" dxfId="606" priority="375" stopIfTrue="1" operator="equal">
      <formula>"-"</formula>
    </cfRule>
  </conditionalFormatting>
  <conditionalFormatting sqref="D425:E426">
    <cfRule type="cellIs" dxfId="605" priority="376" stopIfTrue="1" operator="equal">
      <formula>"-"</formula>
    </cfRule>
  </conditionalFormatting>
  <conditionalFormatting sqref="D442:E443">
    <cfRule type="cellIs" dxfId="604" priority="377" stopIfTrue="1" operator="equal">
      <formula>"-"</formula>
    </cfRule>
  </conditionalFormatting>
  <conditionalFormatting sqref="D459:E460">
    <cfRule type="cellIs" dxfId="603" priority="378" stopIfTrue="1" operator="equal">
      <formula>"-"</formula>
    </cfRule>
  </conditionalFormatting>
  <conditionalFormatting sqref="D476:E477">
    <cfRule type="cellIs" dxfId="602" priority="379" stopIfTrue="1" operator="equal">
      <formula>"-"</formula>
    </cfRule>
  </conditionalFormatting>
  <conditionalFormatting sqref="D493:E494">
    <cfRule type="cellIs" dxfId="601" priority="380" stopIfTrue="1" operator="equal">
      <formula>"-"</formula>
    </cfRule>
  </conditionalFormatting>
  <conditionalFormatting sqref="D510:E511">
    <cfRule type="cellIs" dxfId="600" priority="381" stopIfTrue="1" operator="equal">
      <formula>"-"</formula>
    </cfRule>
  </conditionalFormatting>
  <conditionalFormatting sqref="D527:E528">
    <cfRule type="cellIs" dxfId="599" priority="382" stopIfTrue="1" operator="equal">
      <formula>"-"</formula>
    </cfRule>
  </conditionalFormatting>
  <conditionalFormatting sqref="D544:E545">
    <cfRule type="cellIs" dxfId="598" priority="383" stopIfTrue="1" operator="equal">
      <formula>"-"</formula>
    </cfRule>
  </conditionalFormatting>
  <conditionalFormatting sqref="D561:E562">
    <cfRule type="cellIs" dxfId="597" priority="384" stopIfTrue="1" operator="equal">
      <formula>"-"</formula>
    </cfRule>
  </conditionalFormatting>
  <conditionalFormatting sqref="D578:E579">
    <cfRule type="cellIs" dxfId="596" priority="385" stopIfTrue="1" operator="equal">
      <formula>"-"</formula>
    </cfRule>
  </conditionalFormatting>
  <conditionalFormatting sqref="D595:E596">
    <cfRule type="cellIs" dxfId="595" priority="386" stopIfTrue="1" operator="equal">
      <formula>"-"</formula>
    </cfRule>
  </conditionalFormatting>
  <conditionalFormatting sqref="D612:E613">
    <cfRule type="cellIs" dxfId="594" priority="387" stopIfTrue="1" operator="equal">
      <formula>"-"</formula>
    </cfRule>
  </conditionalFormatting>
  <conditionalFormatting sqref="D629:E630">
    <cfRule type="cellIs" dxfId="593" priority="388" stopIfTrue="1" operator="equal">
      <formula>"-"</formula>
    </cfRule>
  </conditionalFormatting>
  <conditionalFormatting sqref="D646:E647">
    <cfRule type="cellIs" dxfId="592" priority="389" stopIfTrue="1" operator="equal">
      <formula>"-"</formula>
    </cfRule>
  </conditionalFormatting>
  <conditionalFormatting sqref="D663:E664">
    <cfRule type="cellIs" dxfId="591" priority="390" stopIfTrue="1" operator="equal">
      <formula>"-"</formula>
    </cfRule>
  </conditionalFormatting>
  <conditionalFormatting sqref="D680:E681">
    <cfRule type="cellIs" dxfId="590" priority="391" stopIfTrue="1" operator="equal">
      <formula>"-"</formula>
    </cfRule>
  </conditionalFormatting>
  <conditionalFormatting sqref="D697:E698">
    <cfRule type="cellIs" dxfId="589" priority="392" stopIfTrue="1" operator="equal">
      <formula>"-"</formula>
    </cfRule>
  </conditionalFormatting>
  <conditionalFormatting sqref="D714:E715">
    <cfRule type="cellIs" dxfId="588" priority="393" stopIfTrue="1" operator="equal">
      <formula>"-"</formula>
    </cfRule>
  </conditionalFormatting>
  <conditionalFormatting sqref="D731:E732">
    <cfRule type="cellIs" dxfId="587" priority="394" stopIfTrue="1" operator="equal">
      <formula>"-"</formula>
    </cfRule>
  </conditionalFormatting>
  <conditionalFormatting sqref="D748:E749">
    <cfRule type="cellIs" dxfId="586" priority="395" stopIfTrue="1" operator="equal">
      <formula>"-"</formula>
    </cfRule>
  </conditionalFormatting>
  <conditionalFormatting sqref="D765:E766">
    <cfRule type="cellIs" dxfId="585" priority="396" stopIfTrue="1" operator="equal">
      <formula>"-"</formula>
    </cfRule>
  </conditionalFormatting>
  <conditionalFormatting sqref="D782:E783">
    <cfRule type="cellIs" dxfId="584" priority="397" stopIfTrue="1" operator="equal">
      <formula>"-"</formula>
    </cfRule>
  </conditionalFormatting>
  <conditionalFormatting sqref="D799:E800">
    <cfRule type="cellIs" dxfId="583" priority="398" stopIfTrue="1" operator="equal">
      <formula>"-"</formula>
    </cfRule>
  </conditionalFormatting>
  <conditionalFormatting sqref="D816:E817">
    <cfRule type="cellIs" dxfId="582" priority="399" stopIfTrue="1" operator="equal">
      <formula>"-"</formula>
    </cfRule>
  </conditionalFormatting>
  <conditionalFormatting sqref="D833:E834">
    <cfRule type="cellIs" dxfId="581" priority="400" stopIfTrue="1" operator="equal">
      <formula>"-"</formula>
    </cfRule>
  </conditionalFormatting>
  <conditionalFormatting sqref="D850:E851">
    <cfRule type="cellIs" dxfId="580" priority="401" stopIfTrue="1" operator="equal">
      <formula>"-"</formula>
    </cfRule>
  </conditionalFormatting>
  <conditionalFormatting sqref="E22:E33 E39:E50 E56:E67 E73:E84 E90:E101 E107:E118 E124:E135 E141:E152 E158:E169 E175:E186 E192:E203 E209:E220 E226:E237 E243:E253 E260:E270 E277:E287 E294:E304 E311:E321 E328:E338 E478">
    <cfRule type="cellIs" dxfId="579" priority="402" stopIfTrue="1" operator="equal">
      <formula>"ERR"</formula>
    </cfRule>
  </conditionalFormatting>
  <conditionalFormatting sqref="E34:E35">
    <cfRule type="cellIs" dxfId="578" priority="403" stopIfTrue="1" operator="equal">
      <formula>"-"</formula>
    </cfRule>
  </conditionalFormatting>
  <conditionalFormatting sqref="E51:E52">
    <cfRule type="cellIs" dxfId="577" priority="404" stopIfTrue="1" operator="equal">
      <formula>"-"</formula>
    </cfRule>
  </conditionalFormatting>
  <conditionalFormatting sqref="E68:E69">
    <cfRule type="cellIs" dxfId="576" priority="405" stopIfTrue="1" operator="equal">
      <formula>"-"</formula>
    </cfRule>
  </conditionalFormatting>
  <conditionalFormatting sqref="E85:E86">
    <cfRule type="cellIs" dxfId="575" priority="406" stopIfTrue="1" operator="equal">
      <formula>"-"</formula>
    </cfRule>
  </conditionalFormatting>
  <conditionalFormatting sqref="E102:E103">
    <cfRule type="cellIs" dxfId="574" priority="407" stopIfTrue="1" operator="equal">
      <formula>"-"</formula>
    </cfRule>
  </conditionalFormatting>
  <conditionalFormatting sqref="E119:E120">
    <cfRule type="cellIs" dxfId="573" priority="408" stopIfTrue="1" operator="equal">
      <formula>"-"</formula>
    </cfRule>
  </conditionalFormatting>
  <conditionalFormatting sqref="E136:E137">
    <cfRule type="cellIs" dxfId="572" priority="409" stopIfTrue="1" operator="equal">
      <formula>"-"</formula>
    </cfRule>
  </conditionalFormatting>
  <conditionalFormatting sqref="E153:E154">
    <cfRule type="cellIs" dxfId="571" priority="410" stopIfTrue="1" operator="equal">
      <formula>"-"</formula>
    </cfRule>
  </conditionalFormatting>
  <conditionalFormatting sqref="E187:E188">
    <cfRule type="cellIs" dxfId="570" priority="411" stopIfTrue="1" operator="equal">
      <formula>"-"</formula>
    </cfRule>
  </conditionalFormatting>
  <conditionalFormatting sqref="E221:E222">
    <cfRule type="cellIs" dxfId="569" priority="412" stopIfTrue="1" operator="equal">
      <formula>"-"</formula>
    </cfRule>
  </conditionalFormatting>
  <conditionalFormatting sqref="E238:E239">
    <cfRule type="cellIs" dxfId="568" priority="413" stopIfTrue="1" operator="equal">
      <formula>"-"</formula>
    </cfRule>
  </conditionalFormatting>
  <conditionalFormatting sqref="E345:E355">
    <cfRule type="cellIs" dxfId="567" priority="414" stopIfTrue="1" operator="equal">
      <formula>"ERR"</formula>
    </cfRule>
  </conditionalFormatting>
  <conditionalFormatting sqref="E362:E372">
    <cfRule type="cellIs" dxfId="566" priority="415" stopIfTrue="1" operator="equal">
      <formula>"ERR"</formula>
    </cfRule>
  </conditionalFormatting>
  <conditionalFormatting sqref="E379:E389">
    <cfRule type="cellIs" dxfId="565" priority="416" stopIfTrue="1" operator="equal">
      <formula>"ERR"</formula>
    </cfRule>
  </conditionalFormatting>
  <conditionalFormatting sqref="E396:E406">
    <cfRule type="cellIs" dxfId="564" priority="417" stopIfTrue="1" operator="equal">
      <formula>"ERR"</formula>
    </cfRule>
  </conditionalFormatting>
  <conditionalFormatting sqref="E413:E423">
    <cfRule type="cellIs" dxfId="563" priority="418" stopIfTrue="1" operator="equal">
      <formula>"ERR"</formula>
    </cfRule>
  </conditionalFormatting>
  <conditionalFormatting sqref="E430:E440">
    <cfRule type="cellIs" dxfId="562" priority="419" stopIfTrue="1" operator="equal">
      <formula>"ERR"</formula>
    </cfRule>
  </conditionalFormatting>
  <conditionalFormatting sqref="E447:E457">
    <cfRule type="cellIs" dxfId="561" priority="420" stopIfTrue="1" operator="equal">
      <formula>"ERR"</formula>
    </cfRule>
  </conditionalFormatting>
  <conditionalFormatting sqref="E464:E474">
    <cfRule type="cellIs" dxfId="560" priority="421" stopIfTrue="1" operator="equal">
      <formula>"ERR"</formula>
    </cfRule>
  </conditionalFormatting>
  <conditionalFormatting sqref="E481:E491">
    <cfRule type="cellIs" dxfId="559" priority="422" stopIfTrue="1" operator="equal">
      <formula>"ERR"</formula>
    </cfRule>
  </conditionalFormatting>
  <conditionalFormatting sqref="E498:E508">
    <cfRule type="cellIs" dxfId="558" priority="423" stopIfTrue="1" operator="equal">
      <formula>"ERR"</formula>
    </cfRule>
  </conditionalFormatting>
  <conditionalFormatting sqref="E515:E525">
    <cfRule type="cellIs" dxfId="557" priority="424" stopIfTrue="1" operator="equal">
      <formula>"ERR"</formula>
    </cfRule>
  </conditionalFormatting>
  <conditionalFormatting sqref="E532:E542">
    <cfRule type="cellIs" dxfId="556" priority="425" stopIfTrue="1" operator="equal">
      <formula>"ERR"</formula>
    </cfRule>
  </conditionalFormatting>
  <conditionalFormatting sqref="E549:E559">
    <cfRule type="cellIs" dxfId="555" priority="426" stopIfTrue="1" operator="equal">
      <formula>"ERR"</formula>
    </cfRule>
  </conditionalFormatting>
  <conditionalFormatting sqref="E566:E576">
    <cfRule type="cellIs" dxfId="554" priority="427" stopIfTrue="1" operator="equal">
      <formula>"ERR"</formula>
    </cfRule>
  </conditionalFormatting>
  <conditionalFormatting sqref="E583:E593">
    <cfRule type="cellIs" dxfId="553" priority="428" stopIfTrue="1" operator="equal">
      <formula>"ERR"</formula>
    </cfRule>
  </conditionalFormatting>
  <conditionalFormatting sqref="E600:E610">
    <cfRule type="cellIs" dxfId="552" priority="429" stopIfTrue="1" operator="equal">
      <formula>"ERR"</formula>
    </cfRule>
  </conditionalFormatting>
  <conditionalFormatting sqref="E617:E627">
    <cfRule type="cellIs" dxfId="551" priority="430" stopIfTrue="1" operator="equal">
      <formula>"ERR"</formula>
    </cfRule>
  </conditionalFormatting>
  <conditionalFormatting sqref="E634:E643 E668:E677 E685:E694 E736:E745 E753:E762 E770:E779 E787:E796">
    <cfRule type="cellIs" dxfId="550" priority="431" operator="equal">
      <formula>"ERR"</formula>
    </cfRule>
  </conditionalFormatting>
  <conditionalFormatting sqref="E644">
    <cfRule type="cellIs" dxfId="549" priority="432" stopIfTrue="1" operator="equal">
      <formula>"ERR"</formula>
    </cfRule>
  </conditionalFormatting>
  <conditionalFormatting sqref="E651:E660">
    <cfRule type="cellIs" dxfId="548" priority="433" operator="equal">
      <formula>"ERR"</formula>
    </cfRule>
  </conditionalFormatting>
  <conditionalFormatting sqref="E661">
    <cfRule type="cellIs" dxfId="547" priority="434" stopIfTrue="1" operator="equal">
      <formula>"ERR"</formula>
    </cfRule>
  </conditionalFormatting>
  <conditionalFormatting sqref="E678">
    <cfRule type="cellIs" dxfId="546" priority="435" stopIfTrue="1" operator="equal">
      <formula>"ERR"</formula>
    </cfRule>
  </conditionalFormatting>
  <conditionalFormatting sqref="E695">
    <cfRule type="cellIs" dxfId="545" priority="436" stopIfTrue="1" operator="equal">
      <formula>"ERR"</formula>
    </cfRule>
  </conditionalFormatting>
  <conditionalFormatting sqref="E702:E711 E719:E728">
    <cfRule type="cellIs" dxfId="544" priority="437" operator="equal">
      <formula>"ERR"</formula>
    </cfRule>
  </conditionalFormatting>
  <conditionalFormatting sqref="E712">
    <cfRule type="cellIs" dxfId="543" priority="438" stopIfTrue="1" operator="equal">
      <formula>"ERR"</formula>
    </cfRule>
  </conditionalFormatting>
  <conditionalFormatting sqref="E729">
    <cfRule type="cellIs" dxfId="542" priority="439" stopIfTrue="1" operator="equal">
      <formula>"ERR"</formula>
    </cfRule>
  </conditionalFormatting>
  <conditionalFormatting sqref="E746">
    <cfRule type="cellIs" dxfId="541" priority="440" stopIfTrue="1" operator="equal">
      <formula>"ERR"</formula>
    </cfRule>
  </conditionalFormatting>
  <conditionalFormatting sqref="E763">
    <cfRule type="cellIs" dxfId="540" priority="441" stopIfTrue="1" operator="equal">
      <formula>"ERR"</formula>
    </cfRule>
  </conditionalFormatting>
  <conditionalFormatting sqref="E780">
    <cfRule type="cellIs" dxfId="539" priority="442" stopIfTrue="1" operator="equal">
      <formula>"ERR"</formula>
    </cfRule>
  </conditionalFormatting>
  <conditionalFormatting sqref="E797">
    <cfRule type="cellIs" dxfId="538" priority="443" stopIfTrue="1" operator="equal">
      <formula>"ERR"</formula>
    </cfRule>
  </conditionalFormatting>
  <conditionalFormatting sqref="E804:E814">
    <cfRule type="cellIs" dxfId="537" priority="444" stopIfTrue="1" operator="equal">
      <formula>"ERR"</formula>
    </cfRule>
  </conditionalFormatting>
  <conditionalFormatting sqref="E821:E831">
    <cfRule type="cellIs" dxfId="536" priority="445" stopIfTrue="1" operator="equal">
      <formula>"ERR"</formula>
    </cfRule>
  </conditionalFormatting>
  <conditionalFormatting sqref="E838:E848">
    <cfRule type="cellIs" dxfId="535" priority="446" stopIfTrue="1" operator="equal">
      <formula>"ERR"</formula>
    </cfRule>
  </conditionalFormatting>
  <conditionalFormatting sqref="E855:E864">
    <cfRule type="cellIs" dxfId="534" priority="447" stopIfTrue="1" operator="equal">
      <formula>"ERR"</formula>
    </cfRule>
  </conditionalFormatting>
  <conditionalFormatting sqref="F22:J22 F39:J39 F56:J56 F73:J73 F90:J90 F107:J107 F124:J124 F141:J141 F158:J158 D158:D169 F175:J175 F192:J192 D192:D203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F787:J787 F804:J804 F821:J821 F838:J838 F855:J855">
    <cfRule type="cellIs" dxfId="533" priority="449" stopIfTrue="1" operator="equal">
      <formula>"Falla"</formula>
    </cfRule>
    <cfRule type="cellIs" dxfId="532" priority="450" stopIfTrue="1" operator="equal">
      <formula>"N/A"</formula>
    </cfRule>
    <cfRule type="cellIs" dxfId="531" priority="451" stopIfTrue="1" operator="equal">
      <formula>"N/T"</formula>
    </cfRule>
    <cfRule type="cellIs" dxfId="530" priority="452" stopIfTrue="1" operator="equal">
      <formula>"N/D"</formula>
    </cfRule>
  </conditionalFormatting>
  <conditionalFormatting sqref="N13:N14">
    <cfRule type="expression" dxfId="529" priority="453" stopIfTrue="1">
      <formula>ISBLANK(N13)</formula>
    </cfRule>
    <cfRule type="cellIs" dxfId="528" priority="454" stopIfTrue="1" operator="equal">
      <formula>"Pasa"</formula>
    </cfRule>
    <cfRule type="cellIs" dxfId="527" priority="455" stopIfTrue="1" operator="equal">
      <formula>"Falla"</formula>
    </cfRule>
    <cfRule type="cellIs" dxfId="526" priority="456" stopIfTrue="1" operator="equal">
      <formula>"N/A"</formula>
    </cfRule>
    <cfRule type="cellIs" dxfId="525" priority="457" stopIfTrue="1" operator="equal">
      <formula>"N/T"</formula>
    </cfRule>
    <cfRule type="cellIs" dxfId="524" priority="458" stopIfTrue="1" operator="equal">
      <formula>"N/D"</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'DATA - Oculta'!$U$9:$U$13</xm:f>
          </x14:formula1>
          <xm:sqref>D18 D22:D33 D35:E35 D39:D50 D52:E52 D56:D67 D69:E69 D73:D84 D86:E86 D90:D101 D103:E103 D107:D118 D120:E120 D124:D135 D137:E137 D141:D152 D154:E154 D158:D169 D171:E171 D175:D186 D188:E188 D192:D203 D205:E205 D209:D220 D222:E222 D226:D237 D239:E239 D243:D253 D256:E256 D260:D270 D273:E273 D277:D287 D290:E290 D294:D304 D307:E307 D311:D321 D324:E324 D328:D338 D341:E341 D345:D355 D358:E358 D362:D372 D375:E375 D379:D389 D392:E392 D396:D406 D409:E409 D413:D423 D426:E426 D430:D440 D443:E443 D447:D457 D460:E460 D464:D474 D477:E477 D481:D491 D494:E494 D498:D508 D511:E511 D515:D525 D528:E528 D532:D542 D545:E545 D549:D559 D562:E562 D566:D576 D579:E579 D583:D593 D596:E596 D600:D610 D613:E613 D617:D627 D630:E630 D634:D644 D647:E647 D651:D661 D664:E664 D668:D678 D681:E681 D685:D695 D698:E698 D702:D712 D715:E715 D719:D729 D732:E732 D736:D746 D749:E749 D753:D763 D766:E766 D770:D780 D783:E783 D787:D797 D800:E800 D804:D814 D817:E817 D821:D831 D834:E834 D838:D848 D851:E851 D855:D864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38953"/>
  </sheetPr>
  <dimension ref="A1:AI809"/>
  <sheetViews>
    <sheetView workbookViewId="0"/>
  </sheetViews>
  <sheetFormatPr baseColWidth="10" defaultColWidth="12.6640625" defaultRowHeight="15" customHeight="1"/>
  <cols>
    <col min="1" max="1" width="7.83203125" customWidth="1"/>
    <col min="2" max="2" width="16.1640625" customWidth="1"/>
    <col min="3" max="3" width="56" customWidth="1"/>
    <col min="4" max="4" width="18.33203125" customWidth="1"/>
    <col min="5" max="5" width="5.5" customWidth="1"/>
    <col min="6" max="6" width="16.5" customWidth="1"/>
    <col min="7" max="7" width="14.6640625" customWidth="1"/>
    <col min="8" max="8" width="12.5" customWidth="1"/>
    <col min="9" max="9" width="11.6640625" customWidth="1"/>
    <col min="10" max="10" width="17.33203125" customWidth="1"/>
    <col min="11" max="11" width="14.5" customWidth="1"/>
    <col min="12" max="12" width="12.5" customWidth="1"/>
    <col min="13" max="13" width="19.83203125" customWidth="1"/>
    <col min="14" max="15" width="12.5" customWidth="1"/>
    <col min="16" max="16" width="19.5" customWidth="1"/>
    <col min="17" max="17" width="6.83203125" customWidth="1"/>
    <col min="18" max="18" width="4.6640625" customWidth="1"/>
    <col min="19" max="19" width="12.83203125" customWidth="1"/>
    <col min="20" max="20" width="12.1640625" customWidth="1"/>
    <col min="21" max="21" width="6.6640625" customWidth="1"/>
    <col min="22" max="22" width="5.5" customWidth="1"/>
    <col min="23" max="23" width="12" customWidth="1"/>
    <col min="24" max="24" width="11.83203125" customWidth="1"/>
    <col min="25" max="25" width="7.33203125" customWidth="1"/>
    <col min="26" max="35" width="14.5" customWidth="1"/>
  </cols>
  <sheetData>
    <row r="1" spans="1:35" ht="14.25" customHeight="1">
      <c r="A1" s="22"/>
      <c r="B1" s="64"/>
      <c r="C1" s="64"/>
      <c r="D1" s="120"/>
      <c r="E1" s="66"/>
      <c r="F1" s="18"/>
      <c r="G1" s="18"/>
      <c r="H1" s="18"/>
      <c r="I1" s="18"/>
      <c r="J1" s="18"/>
      <c r="K1" s="18"/>
      <c r="L1" s="18"/>
      <c r="M1" s="18"/>
      <c r="N1" s="18"/>
      <c r="O1" s="18"/>
      <c r="P1" s="18"/>
      <c r="Q1" s="18"/>
      <c r="R1" s="18"/>
      <c r="S1" s="18"/>
      <c r="T1" s="18"/>
      <c r="U1" s="18"/>
      <c r="V1" s="18"/>
      <c r="W1" s="18"/>
      <c r="X1" s="18"/>
      <c r="Y1" s="18"/>
      <c r="Z1" s="18"/>
      <c r="AA1" s="22"/>
      <c r="AB1" s="22"/>
      <c r="AC1" s="22"/>
      <c r="AD1" s="22"/>
      <c r="AE1" s="22"/>
      <c r="AF1" s="22"/>
      <c r="AG1" s="22"/>
      <c r="AH1" s="22"/>
      <c r="AI1" s="22"/>
    </row>
    <row r="2" spans="1:35" ht="27" customHeight="1">
      <c r="A2" s="22"/>
      <c r="B2" s="19" t="s">
        <v>0</v>
      </c>
      <c r="C2" s="22"/>
      <c r="D2" s="120"/>
      <c r="E2" s="66"/>
      <c r="F2" s="22"/>
      <c r="G2" s="22"/>
      <c r="H2" s="22"/>
      <c r="I2" s="22"/>
      <c r="J2" s="22"/>
      <c r="K2" s="22"/>
      <c r="L2" s="22"/>
      <c r="M2" s="62"/>
      <c r="N2" s="22"/>
      <c r="O2" s="22"/>
      <c r="P2" s="18"/>
      <c r="Q2" s="18"/>
      <c r="R2" s="18"/>
      <c r="S2" s="18"/>
      <c r="T2" s="18"/>
      <c r="U2" s="18"/>
      <c r="V2" s="18"/>
      <c r="W2" s="18"/>
      <c r="X2" s="18"/>
      <c r="Y2" s="18"/>
      <c r="Z2" s="18"/>
      <c r="AA2" s="22"/>
      <c r="AB2" s="22"/>
      <c r="AC2" s="22"/>
      <c r="AD2" s="22"/>
      <c r="AE2" s="22"/>
      <c r="AF2" s="22"/>
      <c r="AG2" s="22"/>
      <c r="AH2" s="22"/>
      <c r="AI2" s="22"/>
    </row>
    <row r="3" spans="1:35" ht="26.25" customHeight="1">
      <c r="A3" s="22"/>
      <c r="B3" s="20" t="s">
        <v>2</v>
      </c>
      <c r="C3" s="22"/>
      <c r="D3" s="120"/>
      <c r="E3" s="66"/>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ht="26.25" customHeight="1">
      <c r="A4" s="22"/>
      <c r="B4" s="1"/>
      <c r="C4" s="21"/>
      <c r="D4" s="121"/>
      <c r="E4" s="22"/>
      <c r="F4" s="22"/>
      <c r="G4" s="22"/>
      <c r="H4" s="22"/>
      <c r="I4" s="22"/>
      <c r="J4" s="22"/>
      <c r="K4" s="18"/>
      <c r="L4" s="22"/>
      <c r="M4" s="22"/>
      <c r="N4" s="18"/>
      <c r="O4" s="18"/>
      <c r="P4" s="22"/>
      <c r="Q4" s="22"/>
      <c r="R4" s="22"/>
      <c r="S4" s="22"/>
      <c r="T4" s="22"/>
      <c r="U4" s="22"/>
      <c r="V4" s="22"/>
      <c r="W4" s="22"/>
      <c r="X4" s="22"/>
      <c r="Y4" s="22"/>
      <c r="Z4" s="22"/>
      <c r="AA4" s="22"/>
      <c r="AB4" s="22"/>
      <c r="AC4" s="22"/>
      <c r="AD4" s="22"/>
      <c r="AE4" s="22"/>
      <c r="AF4" s="22"/>
      <c r="AG4" s="22"/>
      <c r="AH4" s="22"/>
      <c r="AI4" s="22"/>
    </row>
    <row r="5" spans="1:35" ht="27.75" customHeight="1">
      <c r="A5" s="22"/>
      <c r="B5" s="8" t="s">
        <v>78</v>
      </c>
      <c r="C5" s="8"/>
      <c r="D5" s="122"/>
      <c r="E5" s="68"/>
      <c r="F5" s="67"/>
      <c r="G5" s="67"/>
      <c r="H5" s="67"/>
      <c r="I5" s="67"/>
      <c r="J5" s="67"/>
      <c r="K5" s="67"/>
      <c r="L5" s="67"/>
      <c r="M5" s="67"/>
      <c r="N5" s="23"/>
      <c r="O5" s="23"/>
      <c r="P5" s="22"/>
      <c r="Q5" s="22"/>
      <c r="R5" s="22"/>
      <c r="S5" s="22"/>
      <c r="T5" s="22"/>
      <c r="U5" s="22"/>
      <c r="V5" s="22"/>
      <c r="W5" s="22"/>
      <c r="X5" s="22"/>
      <c r="Y5" s="22"/>
      <c r="Z5" s="22"/>
      <c r="AA5" s="31"/>
      <c r="AB5" s="31"/>
      <c r="AC5" s="31"/>
      <c r="AD5" s="31"/>
      <c r="AE5" s="31"/>
      <c r="AF5" s="31"/>
      <c r="AG5" s="31"/>
      <c r="AH5" s="31"/>
      <c r="AI5" s="31"/>
    </row>
    <row r="6" spans="1:35" ht="11.25" customHeight="1">
      <c r="A6" s="22"/>
      <c r="B6" s="155"/>
      <c r="C6" s="155"/>
      <c r="D6" s="156"/>
      <c r="E6" s="157"/>
      <c r="F6" s="155"/>
      <c r="G6" s="155"/>
      <c r="H6" s="155"/>
      <c r="I6" s="155"/>
      <c r="J6" s="155"/>
      <c r="K6" s="155"/>
      <c r="L6" s="155"/>
      <c r="M6" s="155"/>
      <c r="N6" s="18"/>
      <c r="O6" s="18"/>
      <c r="P6" s="22"/>
      <c r="Q6" s="22"/>
      <c r="R6" s="22"/>
      <c r="S6" s="22"/>
      <c r="T6" s="22"/>
      <c r="U6" s="22"/>
      <c r="V6" s="22"/>
      <c r="W6" s="22"/>
      <c r="X6" s="22"/>
      <c r="Y6" s="22"/>
      <c r="Z6" s="22"/>
      <c r="AA6" s="22"/>
      <c r="AB6" s="22"/>
      <c r="AC6" s="22"/>
      <c r="AD6" s="22"/>
      <c r="AE6" s="22"/>
      <c r="AF6" s="22"/>
      <c r="AG6" s="22"/>
      <c r="AH6" s="22"/>
      <c r="AI6" s="22"/>
    </row>
    <row r="7" spans="1:35" ht="12.75" customHeight="1">
      <c r="A7" s="22"/>
      <c r="B7" s="18"/>
      <c r="C7" s="18"/>
      <c r="D7" s="126"/>
      <c r="E7" s="66"/>
      <c r="F7" s="18"/>
      <c r="G7" s="18"/>
      <c r="H7" s="18"/>
      <c r="I7" s="18"/>
      <c r="J7" s="18"/>
      <c r="K7" s="18"/>
      <c r="L7" s="18"/>
      <c r="M7" s="18"/>
      <c r="N7" s="18"/>
      <c r="O7" s="18"/>
      <c r="P7" s="22"/>
      <c r="Q7" s="22"/>
      <c r="R7" s="22"/>
      <c r="S7" s="22"/>
      <c r="T7" s="22"/>
      <c r="U7" s="22"/>
      <c r="V7" s="22"/>
      <c r="W7" s="22"/>
      <c r="X7" s="22"/>
      <c r="Y7" s="22"/>
      <c r="Z7" s="22"/>
      <c r="AA7" s="22"/>
      <c r="AB7" s="22"/>
      <c r="AC7" s="22"/>
      <c r="AD7" s="22"/>
      <c r="AE7" s="22"/>
      <c r="AF7" s="22"/>
      <c r="AG7" s="22"/>
      <c r="AH7" s="22"/>
      <c r="AI7" s="22"/>
    </row>
    <row r="8" spans="1:35" ht="18.75" customHeight="1">
      <c r="A8" s="22"/>
      <c r="B8" s="262" t="s">
        <v>194</v>
      </c>
      <c r="C8" s="239"/>
      <c r="D8" s="239"/>
      <c r="E8" s="239"/>
      <c r="F8" s="239"/>
      <c r="G8" s="239"/>
      <c r="H8" s="239"/>
      <c r="I8" s="239"/>
      <c r="J8" s="239"/>
      <c r="K8" s="239"/>
      <c r="L8" s="239"/>
      <c r="M8" s="240"/>
      <c r="N8" s="18"/>
      <c r="O8" s="18"/>
      <c r="P8" s="22"/>
      <c r="Q8" s="22"/>
      <c r="R8" s="22"/>
      <c r="S8" s="22"/>
      <c r="T8" s="22"/>
      <c r="U8" s="22"/>
      <c r="V8" s="22"/>
      <c r="W8" s="22"/>
      <c r="X8" s="22"/>
      <c r="Y8" s="22"/>
      <c r="Z8" s="22"/>
      <c r="AA8" s="22"/>
      <c r="AB8" s="22"/>
      <c r="AC8" s="22"/>
      <c r="AD8" s="22"/>
      <c r="AE8" s="22"/>
      <c r="AF8" s="22"/>
      <c r="AG8" s="22"/>
      <c r="AH8" s="22"/>
      <c r="AI8" s="22"/>
    </row>
    <row r="9" spans="1:35" ht="24" customHeight="1">
      <c r="A9" s="22"/>
      <c r="B9" s="251" t="s">
        <v>195</v>
      </c>
      <c r="C9" s="239"/>
      <c r="D9" s="239"/>
      <c r="E9" s="239"/>
      <c r="F9" s="239"/>
      <c r="G9" s="239"/>
      <c r="H9" s="239"/>
      <c r="I9" s="239"/>
      <c r="J9" s="239"/>
      <c r="K9" s="239"/>
      <c r="L9" s="239"/>
      <c r="M9" s="240"/>
      <c r="N9" s="18"/>
      <c r="O9" s="18"/>
      <c r="P9" s="22"/>
      <c r="Q9" s="22"/>
      <c r="R9" s="22"/>
      <c r="S9" s="22"/>
      <c r="T9" s="22"/>
      <c r="U9" s="22"/>
      <c r="V9" s="22"/>
      <c r="W9" s="22"/>
      <c r="X9" s="22"/>
      <c r="Y9" s="22"/>
      <c r="Z9" s="22"/>
      <c r="AA9" s="22"/>
      <c r="AB9" s="22"/>
      <c r="AC9" s="22"/>
      <c r="AD9" s="22"/>
      <c r="AE9" s="22"/>
      <c r="AF9" s="22"/>
      <c r="AG9" s="22"/>
      <c r="AH9" s="22"/>
      <c r="AI9" s="22"/>
    </row>
    <row r="10" spans="1:35" ht="17.25" customHeight="1">
      <c r="A10" s="22"/>
      <c r="B10" s="18"/>
      <c r="C10" s="18"/>
      <c r="D10" s="127"/>
      <c r="E10" s="66"/>
      <c r="F10" s="22"/>
      <c r="G10" s="22"/>
      <c r="H10" s="22"/>
      <c r="I10" s="22"/>
      <c r="J10" s="22"/>
      <c r="K10" s="18"/>
      <c r="L10" s="18"/>
      <c r="M10" s="18"/>
      <c r="N10" s="18"/>
      <c r="O10" s="18"/>
      <c r="P10" s="18"/>
      <c r="Q10" s="18"/>
      <c r="R10" s="18"/>
      <c r="S10" s="22"/>
      <c r="T10" s="22"/>
      <c r="U10" s="18"/>
      <c r="V10" s="18"/>
      <c r="W10" s="18"/>
      <c r="X10" s="18"/>
      <c r="Y10" s="18"/>
      <c r="Z10" s="22"/>
      <c r="AA10" s="22"/>
      <c r="AB10" s="22"/>
      <c r="AC10" s="22"/>
      <c r="AD10" s="22"/>
      <c r="AE10" s="22"/>
      <c r="AF10" s="22"/>
      <c r="AG10" s="22"/>
      <c r="AH10" s="22"/>
      <c r="AI10" s="22"/>
    </row>
    <row r="11" spans="1:35" ht="25.5" customHeight="1">
      <c r="A11" s="22"/>
      <c r="B11" s="252" t="s">
        <v>81</v>
      </c>
      <c r="C11" s="253"/>
      <c r="D11" s="121"/>
      <c r="E11" s="22"/>
      <c r="F11" s="72" t="s">
        <v>82</v>
      </c>
      <c r="G11" s="73" t="s">
        <v>83</v>
      </c>
      <c r="H11" s="74" t="s">
        <v>84</v>
      </c>
      <c r="I11" s="63"/>
      <c r="J11" s="72" t="s">
        <v>85</v>
      </c>
      <c r="K11" s="73" t="s">
        <v>83</v>
      </c>
      <c r="L11" s="74" t="s">
        <v>84</v>
      </c>
      <c r="M11" s="18"/>
      <c r="N11" s="18"/>
      <c r="O11" s="18"/>
      <c r="P11" s="18"/>
      <c r="Q11" s="18"/>
      <c r="R11" s="18"/>
      <c r="S11" s="22"/>
      <c r="T11" s="22"/>
      <c r="U11" s="18"/>
      <c r="V11" s="18"/>
      <c r="W11" s="18"/>
      <c r="X11" s="18"/>
      <c r="Y11" s="18"/>
      <c r="Z11" s="22"/>
      <c r="AA11" s="22"/>
      <c r="AB11" s="22"/>
      <c r="AC11" s="22"/>
      <c r="AD11" s="22"/>
      <c r="AE11" s="22"/>
      <c r="AF11" s="22"/>
      <c r="AG11" s="22"/>
      <c r="AH11" s="22"/>
      <c r="AI11" s="22"/>
    </row>
    <row r="12" spans="1:35" ht="12" customHeight="1">
      <c r="A12" s="22"/>
      <c r="B12" s="76" t="s">
        <v>86</v>
      </c>
      <c r="C12" s="77">
        <f>COUNTIF($B$21:$B$779,B12)</f>
        <v>45</v>
      </c>
      <c r="D12" s="121"/>
      <c r="E12" s="22"/>
      <c r="F12" s="78" t="s">
        <v>87</v>
      </c>
      <c r="G12" s="79">
        <f ca="1">J23+J40+J57+J74+J91+J108+J125+J142+J159+J176+J193+J210+J227+J244+J261+J278+J295+J312+J329+J346+J363+J380+J397+J414+J431+J448+J465+J482+J499+J516+J533+J550+J567+J584+J601+J618+J635+J652+J669+J686+J703+J720+J737+J754+J771</f>
        <v>0</v>
      </c>
      <c r="H12" s="80">
        <f t="shared" ref="H12:H14" ca="1" si="0">IF(($G$15+$K$15)=0,0,G12/($G$15+$K$15))</f>
        <v>0</v>
      </c>
      <c r="I12" s="22"/>
      <c r="J12" s="81" t="s">
        <v>88</v>
      </c>
      <c r="K12" s="79">
        <f ca="1">G23+G40+G57+G74+G91+G108+G125+G142+G159+G176+G193+G210+G227+G244+G261+G278+G295+G312+G329+G346+G363+G380+G397+G414+G431+G448+G465+G482+G499+G516+G533+G550+G567+G584+G601+G618+G635+G652+G669+G686+G703+G720+G737+G754+G771</f>
        <v>0</v>
      </c>
      <c r="L12" s="80">
        <f t="shared" ref="L12:L14" ca="1" si="1">IF(($G$15+$K$15)=0,0,K12/($G$15+$K$15))</f>
        <v>0</v>
      </c>
      <c r="M12" s="18"/>
      <c r="N12" s="82" t="s">
        <v>89</v>
      </c>
      <c r="O12" s="83" t="s">
        <v>90</v>
      </c>
      <c r="P12" s="18"/>
      <c r="Q12" s="18"/>
      <c r="R12" s="18"/>
      <c r="S12" s="22"/>
      <c r="T12" s="22"/>
      <c r="U12" s="18"/>
      <c r="V12" s="18"/>
      <c r="W12" s="18"/>
      <c r="X12" s="18"/>
      <c r="Y12" s="18"/>
      <c r="Z12" s="22"/>
      <c r="AA12" s="22"/>
      <c r="AB12" s="22"/>
      <c r="AC12" s="22"/>
      <c r="AD12" s="22"/>
      <c r="AE12" s="22"/>
      <c r="AF12" s="22"/>
      <c r="AG12" s="22"/>
      <c r="AH12" s="22"/>
      <c r="AI12" s="22"/>
    </row>
    <row r="13" spans="1:35" ht="12" customHeight="1">
      <c r="A13" s="22"/>
      <c r="B13" s="76"/>
      <c r="C13" s="77"/>
      <c r="D13" s="121"/>
      <c r="E13" s="22"/>
      <c r="F13" s="78" t="s">
        <v>91</v>
      </c>
      <c r="G13" s="79">
        <f ca="1">I23+I40+I57+I74+I91+I108+I125+I142+I159+I176+I193+I210+I227+I244+I261+I278+I295+I312+I329+I346+I363+I380+I397+I414+I431+I448+I465+I482+I499+I516+I533+I550+I567+I584+I601+I618+I635+I652+I669+I686+I703+I720+I737+I754+I771</f>
        <v>0</v>
      </c>
      <c r="H13" s="80">
        <f t="shared" ca="1" si="0"/>
        <v>0</v>
      </c>
      <c r="I13" s="22"/>
      <c r="J13" s="81" t="s">
        <v>92</v>
      </c>
      <c r="K13" s="79">
        <f ca="1">F23+F40+F57+F74+F91+F108+F125+F142+F159+F176+F193+F210+F227+F244+F261+F278+F295+F312+F329+F346+F363+F380+F397+F414+F431+F448+F465+F482+F499+F516+F533+F550+F567+F584+F601+F618+F635+F652+F669+F686+F703+F720+F737+F754+F771</f>
        <v>0</v>
      </c>
      <c r="L13" s="80">
        <f t="shared" ca="1" si="1"/>
        <v>0</v>
      </c>
      <c r="M13" s="18"/>
      <c r="N13" s="84" t="s">
        <v>93</v>
      </c>
      <c r="O13" s="83" t="s">
        <v>94</v>
      </c>
      <c r="P13" s="18"/>
      <c r="Q13" s="18"/>
      <c r="R13" s="18"/>
      <c r="S13" s="22"/>
      <c r="T13" s="22"/>
      <c r="U13" s="18"/>
      <c r="V13" s="18"/>
      <c r="W13" s="18"/>
      <c r="X13" s="18"/>
      <c r="Y13" s="18"/>
      <c r="Z13" s="22"/>
      <c r="AA13" s="22"/>
      <c r="AB13" s="22"/>
      <c r="AC13" s="22"/>
      <c r="AD13" s="22"/>
      <c r="AE13" s="22"/>
      <c r="AF13" s="22"/>
      <c r="AG13" s="22"/>
      <c r="AH13" s="22"/>
      <c r="AI13" s="22"/>
    </row>
    <row r="14" spans="1:35" ht="12" customHeight="1">
      <c r="A14" s="22"/>
      <c r="B14" s="85" t="s">
        <v>95</v>
      </c>
      <c r="C14" s="86">
        <f>C12+C13</f>
        <v>45</v>
      </c>
      <c r="D14" s="121"/>
      <c r="E14" s="22"/>
      <c r="F14" s="78" t="s">
        <v>96</v>
      </c>
      <c r="G14" s="79">
        <f ca="1">H23+H40+H57+H74+H91+H108+H125+H142+H159+H176+H193+H210+H227+H244+H261+H278+H295+H312+H329+H346+H363+H380+H397+H414+H431+H448+H465+H482+H499+H516+H533+H550+H567+H584+H601+H618+H635+H652+H669+H686+H703+H720+H737+H754+H771</f>
        <v>0</v>
      </c>
      <c r="H14" s="80">
        <f t="shared" ca="1" si="0"/>
        <v>0</v>
      </c>
      <c r="I14" s="22"/>
      <c r="J14" s="81" t="s">
        <v>97</v>
      </c>
      <c r="K14" s="79">
        <f ca="1">K23+K40+K57+K74+K91+K108+K125+K142+K159+K176+K193+K210+K227+K244+K261+K278+K295+K312+K329+K346+K363+K380+K397+K414+K431+K448+K465+K482+K499+K516+K533+K550+K567+K584+K601+K618+K635+K652+K669+K686+K703+K720+K737+K754+K771</f>
        <v>0</v>
      </c>
      <c r="L14" s="80">
        <f t="shared" ca="1" si="1"/>
        <v>0</v>
      </c>
      <c r="M14" s="18"/>
      <c r="N14" s="89" t="s">
        <v>98</v>
      </c>
      <c r="O14" s="83" t="s">
        <v>99</v>
      </c>
      <c r="P14" s="18"/>
      <c r="Q14" s="18"/>
      <c r="R14" s="18"/>
      <c r="S14" s="22"/>
      <c r="T14" s="22"/>
      <c r="U14" s="18"/>
      <c r="V14" s="18"/>
      <c r="W14" s="18"/>
      <c r="X14" s="18"/>
      <c r="Y14" s="18"/>
      <c r="Z14" s="22"/>
      <c r="AA14" s="22"/>
      <c r="AB14" s="22"/>
      <c r="AC14" s="22"/>
      <c r="AD14" s="22"/>
      <c r="AE14" s="22"/>
      <c r="AF14" s="22"/>
      <c r="AG14" s="22"/>
      <c r="AH14" s="22"/>
      <c r="AI14" s="22"/>
    </row>
    <row r="15" spans="1:35" ht="12" customHeight="1">
      <c r="A15" s="22"/>
      <c r="B15" s="63"/>
      <c r="C15" s="22"/>
      <c r="D15" s="121"/>
      <c r="E15" s="22"/>
      <c r="F15" s="85" t="s">
        <v>95</v>
      </c>
      <c r="G15" s="90">
        <f t="shared" ref="G15:H15" ca="1" si="2">SUM(G12:G14)</f>
        <v>0</v>
      </c>
      <c r="H15" s="91">
        <f t="shared" ca="1" si="2"/>
        <v>0</v>
      </c>
      <c r="I15" s="22"/>
      <c r="J15" s="85" t="s">
        <v>95</v>
      </c>
      <c r="K15" s="90">
        <f t="shared" ref="K15:L15" ca="1" si="3">SUM(K12:K13)</f>
        <v>0</v>
      </c>
      <c r="L15" s="91">
        <f t="shared" ca="1" si="3"/>
        <v>0</v>
      </c>
      <c r="M15" s="18"/>
      <c r="N15" s="18"/>
      <c r="O15" s="18"/>
      <c r="P15" s="18"/>
      <c r="Q15" s="18"/>
      <c r="R15" s="18"/>
      <c r="S15" s="22"/>
      <c r="T15" s="22"/>
      <c r="U15" s="18"/>
      <c r="V15" s="18"/>
      <c r="W15" s="18"/>
      <c r="X15" s="18"/>
      <c r="Y15" s="18"/>
      <c r="Z15" s="22"/>
      <c r="AA15" s="22"/>
      <c r="AB15" s="22"/>
      <c r="AC15" s="22"/>
      <c r="AD15" s="22"/>
      <c r="AE15" s="22"/>
      <c r="AF15" s="22"/>
      <c r="AG15" s="22"/>
      <c r="AH15" s="22"/>
      <c r="AI15" s="22"/>
    </row>
    <row r="16" spans="1:35" ht="12" customHeight="1">
      <c r="A16" s="22"/>
      <c r="B16" s="63"/>
      <c r="C16" s="22"/>
      <c r="D16" s="121"/>
      <c r="E16" s="22"/>
      <c r="F16" s="92"/>
      <c r="G16" s="92"/>
      <c r="H16" s="93"/>
      <c r="I16" s="22"/>
      <c r="J16" s="92"/>
      <c r="K16" s="92"/>
      <c r="L16" s="93"/>
      <c r="M16" s="18"/>
      <c r="N16" s="18"/>
      <c r="O16" s="18"/>
      <c r="P16" s="18"/>
      <c r="Q16" s="18"/>
      <c r="R16" s="18"/>
      <c r="S16" s="22"/>
      <c r="T16" s="22"/>
      <c r="U16" s="18"/>
      <c r="V16" s="18"/>
      <c r="W16" s="18"/>
      <c r="X16" s="18"/>
      <c r="Y16" s="18"/>
      <c r="Z16" s="22"/>
      <c r="AA16" s="22"/>
      <c r="AB16" s="22"/>
      <c r="AC16" s="22"/>
      <c r="AD16" s="22"/>
      <c r="AE16" s="22"/>
      <c r="AF16" s="22"/>
      <c r="AG16" s="22"/>
      <c r="AH16" s="22"/>
      <c r="AI16" s="22"/>
    </row>
    <row r="17" spans="1:35" ht="30.75" customHeight="1">
      <c r="A17" s="94" t="s">
        <v>100</v>
      </c>
      <c r="B17" s="95" t="s">
        <v>86</v>
      </c>
      <c r="C17" s="96" t="s">
        <v>196</v>
      </c>
      <c r="D17" s="128" t="s">
        <v>102</v>
      </c>
      <c r="E17" s="22"/>
      <c r="F17" s="254" t="s">
        <v>103</v>
      </c>
      <c r="G17" s="255"/>
      <c r="H17" s="255"/>
      <c r="I17" s="255"/>
      <c r="J17" s="256"/>
      <c r="K17" s="92"/>
      <c r="L17" s="93"/>
      <c r="M17" s="18"/>
      <c r="N17" s="18"/>
      <c r="O17" s="18"/>
      <c r="P17" s="18"/>
      <c r="Q17" s="18"/>
      <c r="R17" s="18"/>
      <c r="S17" s="22"/>
      <c r="T17" s="22"/>
      <c r="U17" s="18"/>
      <c r="V17" s="18"/>
      <c r="W17" s="18"/>
      <c r="X17" s="18"/>
      <c r="Y17" s="18"/>
      <c r="Z17" s="22"/>
      <c r="AA17" s="22"/>
      <c r="AB17" s="22"/>
      <c r="AC17" s="22"/>
      <c r="AD17" s="22"/>
      <c r="AE17" s="22"/>
      <c r="AF17" s="22"/>
      <c r="AG17" s="22"/>
      <c r="AH17" s="22"/>
      <c r="AI17" s="22"/>
    </row>
    <row r="18" spans="1:35" ht="12.75" customHeight="1">
      <c r="A18" s="98" t="s">
        <v>104</v>
      </c>
      <c r="B18" s="98" t="s">
        <v>104</v>
      </c>
      <c r="C18" s="98" t="s">
        <v>104</v>
      </c>
      <c r="D18" s="103"/>
      <c r="E18" s="22"/>
      <c r="F18" s="257"/>
      <c r="G18" s="245"/>
      <c r="H18" s="245"/>
      <c r="I18" s="245"/>
      <c r="J18" s="258"/>
      <c r="K18" s="92"/>
      <c r="L18" s="93"/>
      <c r="M18" s="18"/>
      <c r="N18" s="18"/>
      <c r="O18" s="18"/>
      <c r="P18" s="18"/>
      <c r="Q18" s="18"/>
      <c r="R18" s="18"/>
      <c r="S18" s="22"/>
      <c r="T18" s="22"/>
      <c r="U18" s="18"/>
      <c r="V18" s="18"/>
      <c r="W18" s="18"/>
      <c r="X18" s="18"/>
      <c r="Y18" s="18"/>
      <c r="Z18" s="22"/>
      <c r="AA18" s="22"/>
      <c r="AB18" s="22"/>
      <c r="AC18" s="22"/>
      <c r="AD18" s="22"/>
      <c r="AE18" s="22"/>
      <c r="AF18" s="22"/>
      <c r="AG18" s="22"/>
      <c r="AH18" s="22"/>
      <c r="AI18" s="22"/>
    </row>
    <row r="19" spans="1:35" ht="12" customHeight="1">
      <c r="A19" s="22"/>
      <c r="B19" s="18"/>
      <c r="C19" s="18"/>
      <c r="D19" s="121"/>
      <c r="E19" s="22"/>
      <c r="F19" s="257"/>
      <c r="G19" s="245"/>
      <c r="H19" s="245"/>
      <c r="I19" s="245"/>
      <c r="J19" s="258"/>
      <c r="K19" s="22"/>
      <c r="L19" s="18"/>
      <c r="M19" s="18"/>
      <c r="N19" s="18"/>
      <c r="O19" s="18"/>
      <c r="P19" s="18"/>
      <c r="Q19" s="18"/>
      <c r="R19" s="18"/>
      <c r="S19" s="22"/>
      <c r="T19" s="22"/>
      <c r="U19" s="18"/>
      <c r="V19" s="18"/>
      <c r="W19" s="18"/>
      <c r="X19" s="18"/>
      <c r="Y19" s="18"/>
      <c r="Z19" s="22"/>
      <c r="AA19" s="22"/>
      <c r="AB19" s="22"/>
      <c r="AC19" s="22"/>
      <c r="AD19" s="22"/>
      <c r="AE19" s="22"/>
      <c r="AF19" s="22"/>
      <c r="AG19" s="22"/>
      <c r="AH19" s="22"/>
      <c r="AI19" s="22"/>
    </row>
    <row r="20" spans="1:35" ht="12" customHeight="1">
      <c r="A20" s="22"/>
      <c r="B20" s="18"/>
      <c r="C20" s="18"/>
      <c r="D20" s="127"/>
      <c r="E20" s="100"/>
      <c r="F20" s="259"/>
      <c r="G20" s="260"/>
      <c r="H20" s="260"/>
      <c r="I20" s="260"/>
      <c r="J20" s="261"/>
      <c r="K20" s="18"/>
      <c r="L20" s="18"/>
      <c r="M20" s="18"/>
      <c r="N20" s="22"/>
      <c r="O20" s="22"/>
      <c r="P20" s="22"/>
      <c r="Q20" s="22"/>
      <c r="R20" s="22"/>
      <c r="S20" s="22"/>
      <c r="T20" s="22"/>
      <c r="U20" s="22"/>
      <c r="V20" s="22"/>
      <c r="W20" s="22"/>
      <c r="X20" s="22"/>
      <c r="Y20" s="22"/>
      <c r="Z20" s="22"/>
      <c r="AA20" s="22"/>
      <c r="AB20" s="22"/>
      <c r="AC20" s="22"/>
      <c r="AD20" s="22"/>
      <c r="AE20" s="22"/>
      <c r="AF20" s="22"/>
      <c r="AG20" s="22"/>
      <c r="AH20" s="22"/>
      <c r="AI20" s="22"/>
    </row>
    <row r="21" spans="1:35" ht="30" customHeight="1">
      <c r="A21" s="94" t="s">
        <v>100</v>
      </c>
      <c r="B21" s="95" t="s">
        <v>86</v>
      </c>
      <c r="C21" s="96" t="s">
        <v>197</v>
      </c>
      <c r="D21" s="128" t="s">
        <v>106</v>
      </c>
      <c r="E21" s="63"/>
      <c r="F21" s="22"/>
      <c r="G21" s="22"/>
      <c r="H21" s="22"/>
      <c r="I21" s="22"/>
      <c r="J21" s="22"/>
      <c r="K21" s="18"/>
      <c r="L21" s="18"/>
      <c r="M21" s="22"/>
      <c r="N21" s="22"/>
      <c r="O21" s="22"/>
      <c r="P21" s="22"/>
      <c r="Q21" s="22"/>
      <c r="R21" s="22"/>
      <c r="S21" s="22"/>
      <c r="T21" s="22"/>
      <c r="U21" s="22"/>
      <c r="V21" s="22"/>
      <c r="W21" s="22"/>
      <c r="X21" s="22"/>
      <c r="Y21" s="22"/>
      <c r="Z21" s="22"/>
      <c r="AA21" s="22"/>
      <c r="AB21" s="22"/>
      <c r="AC21" s="22"/>
      <c r="AD21" s="22"/>
      <c r="AE21" s="22"/>
      <c r="AF21" s="22"/>
      <c r="AG21" s="22"/>
      <c r="AH21" s="22"/>
      <c r="AI21" s="22"/>
    </row>
    <row r="22" spans="1:35" ht="12" customHeight="1">
      <c r="A22" s="98" t="str">
        <f t="array" ref="A22">IFERROR(INDEX('03.Muestra'!$B$8:$B$17,SMALL(IF("Documento no web"='03.Muestra'!$D$8:$D$17,ROW('03.Muestra'!$B$8:$B$17)-MIN(ROW('03.Muestra'!$D$8:$D$17))+1,""),ROW()-21)),"")</f>
        <v/>
      </c>
      <c r="B22" s="129" t="str">
        <f t="array" ref="B22">IFERROR(INDEX('03.Muestra'!$C$8:$C$17,SMALL(IF("Documento no web"='03.Muestra'!$D$8:$D$17,ROW('03.Muestra'!$C$8:$C$17)-MIN(ROW('03.Muestra'!$D$8:$D$17))+1,""),ROW()-21)),"")</f>
        <v/>
      </c>
      <c r="C22" s="129" t="str">
        <f t="array" ref="C22">IFERROR(INDEX('03.Muestra'!$F$8:$F$17,SMALL(IF("Documento no web"='03.Muestra'!$D$8:$D$17,ROW('03.Muestra'!$F$8:$F$17)-MIN(ROW('03.Muestra'!$D$8:$D$17))+1,""),ROW()-21)),"")</f>
        <v/>
      </c>
      <c r="D22" s="103" t="str">
        <f t="shared" ref="D22:D31" si="4">IF(C22="","",$D$18)</f>
        <v/>
      </c>
      <c r="E22" s="66" t="str">
        <f t="shared" ref="E22:E31" si="5">IF(D22&lt;&gt;"",IF(AND(B22&lt;&gt;"",C22&lt;&gt;""),"","ERR"),"")</f>
        <v/>
      </c>
      <c r="F22" s="104" t="s">
        <v>89</v>
      </c>
      <c r="G22" s="89" t="s">
        <v>98</v>
      </c>
      <c r="H22" s="84" t="s">
        <v>93</v>
      </c>
      <c r="I22" s="105" t="s">
        <v>91</v>
      </c>
      <c r="J22" s="106" t="s">
        <v>87</v>
      </c>
      <c r="K22" s="131" t="s">
        <v>97</v>
      </c>
      <c r="L22" s="18"/>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ht="12" customHeight="1">
      <c r="A23" s="98" t="str">
        <f t="array" ref="A23">IFERROR(INDEX('03.Muestra'!$B$8:$B$17,SMALL(IF("Documento no web"='03.Muestra'!$D$8:$D$17,ROW('03.Muestra'!$B$8:$B$17)-MIN(ROW('03.Muestra'!$D$8:$D$17))+1,""),ROW()-21)),"")</f>
        <v/>
      </c>
      <c r="B23" s="129" t="str">
        <f t="array" ref="B23">IFERROR(INDEX('03.Muestra'!$C$8:$C$17,SMALL(IF("Documento no web"='03.Muestra'!$D$8:$D$17,ROW('03.Muestra'!$C$8:$C$17)-MIN(ROW('03.Muestra'!$D$8:$D$17))+1,""),ROW()-21)),"")</f>
        <v/>
      </c>
      <c r="C23" s="129" t="str">
        <f t="array" ref="C23">IFERROR(INDEX('03.Muestra'!$F$8:$F$17,SMALL(IF("Documento no web"='03.Muestra'!$D$8:$D$17,ROW('03.Muestra'!$F$8:$F$17)-MIN(ROW('03.Muestra'!$D$8:$D$17))+1,""),ROW()-21)),"")</f>
        <v/>
      </c>
      <c r="D23" s="103" t="str">
        <f t="shared" si="4"/>
        <v/>
      </c>
      <c r="E23" s="66" t="str">
        <f t="shared" si="5"/>
        <v/>
      </c>
      <c r="F23" s="107">
        <f ca="1">COUNTIF($D22:INDIRECT("$D" &amp;  SUM(ROW()-1,'03.Muestra'!$D$20)-1),F22)</f>
        <v>0</v>
      </c>
      <c r="G23" s="107">
        <f ca="1">COUNTIF($D22:INDIRECT("$D" &amp;  SUM(ROW()-1,'03.Muestra'!$D$20)-1),G22)</f>
        <v>0</v>
      </c>
      <c r="H23" s="107">
        <f ca="1">COUNTIF($D22:INDIRECT("$D" &amp;  SUM(ROW()-1,'03.Muestra'!$D$20)-1),H22)</f>
        <v>0</v>
      </c>
      <c r="I23" s="107">
        <f ca="1">COUNTIF($D22:INDIRECT("$D" &amp;  SUM(ROW()-1,'03.Muestra'!$D$20)-1),I22)</f>
        <v>0</v>
      </c>
      <c r="J23" s="107">
        <f ca="1">COUNTIF($D22:INDIRECT("$D" &amp;  SUM(ROW()-1,'03.Muestra'!$D$20)-1),J22)</f>
        <v>0</v>
      </c>
      <c r="K23" s="132">
        <f ca="1">IF(COUNTIF('03.Muestra'!$D$8:$D$17,"Documento no web")=0,0,COUNTBLANK($D22:INDIRECT("$D" &amp;  SUM(ROW()-1,COUNTIF('03.Muestra'!$D$8:$D$17,"Documento no web"))-1)))</f>
        <v>0</v>
      </c>
      <c r="L23" s="18"/>
      <c r="M23" s="22"/>
      <c r="N23" s="22"/>
      <c r="O23" s="22"/>
      <c r="P23" s="22"/>
      <c r="Q23" s="22"/>
      <c r="R23" s="22"/>
      <c r="S23" s="22"/>
      <c r="T23" s="22"/>
      <c r="U23" s="22"/>
      <c r="V23" s="22"/>
      <c r="W23" s="22"/>
      <c r="X23" s="22"/>
      <c r="Y23" s="22"/>
      <c r="Z23" s="22"/>
      <c r="AA23" s="22"/>
      <c r="AB23" s="22"/>
      <c r="AC23" s="22"/>
      <c r="AD23" s="22"/>
      <c r="AE23" s="22"/>
      <c r="AF23" s="22"/>
      <c r="AG23" s="22"/>
      <c r="AH23" s="22"/>
      <c r="AI23" s="22"/>
    </row>
    <row r="24" spans="1:35" ht="12" customHeight="1">
      <c r="A24" s="98" t="str">
        <f t="array" ref="A24">IFERROR(INDEX('03.Muestra'!$B$8:$B$17,SMALL(IF("Documento no web"='03.Muestra'!$D$8:$D$17,ROW('03.Muestra'!$B$8:$B$17)-MIN(ROW('03.Muestra'!$D$8:$D$17))+1,""),ROW()-21)),"")</f>
        <v/>
      </c>
      <c r="B24" s="129" t="str">
        <f t="array" ref="B24">IFERROR(INDEX('03.Muestra'!$C$8:$C$17,SMALL(IF("Documento no web"='03.Muestra'!$D$8:$D$17,ROW('03.Muestra'!$C$8:$C$17)-MIN(ROW('03.Muestra'!$D$8:$D$17))+1,""),ROW()-21)),"")</f>
        <v/>
      </c>
      <c r="C24" s="129" t="str">
        <f t="array" ref="C24">IFERROR(INDEX('03.Muestra'!$F$8:$F$17,SMALL(IF("Documento no web"='03.Muestra'!$D$8:$D$17,ROW('03.Muestra'!$F$8:$F$17)-MIN(ROW('03.Muestra'!$D$8:$D$17))+1,""),ROW()-21)),"")</f>
        <v/>
      </c>
      <c r="D24" s="103" t="str">
        <f t="shared" si="4"/>
        <v/>
      </c>
      <c r="E24" s="66" t="str">
        <f t="shared" si="5"/>
        <v/>
      </c>
      <c r="F24" s="18"/>
      <c r="G24" s="18"/>
      <c r="H24" s="18"/>
      <c r="I24" s="18"/>
      <c r="J24" s="18"/>
      <c r="K24" s="18"/>
      <c r="L24" s="22"/>
      <c r="M24" s="22"/>
      <c r="N24" s="22"/>
      <c r="O24" s="22"/>
      <c r="P24" s="22"/>
      <c r="Q24" s="22"/>
      <c r="R24" s="22"/>
      <c r="S24" s="22"/>
      <c r="T24" s="22"/>
      <c r="U24" s="22"/>
      <c r="V24" s="22"/>
      <c r="W24" s="22"/>
      <c r="X24" s="22"/>
      <c r="Y24" s="22"/>
      <c r="Z24" s="22"/>
      <c r="AA24" s="22"/>
      <c r="AB24" s="22"/>
      <c r="AC24" s="22"/>
      <c r="AD24" s="22"/>
      <c r="AE24" s="22"/>
      <c r="AF24" s="22"/>
      <c r="AG24" s="22"/>
      <c r="AH24" s="22"/>
      <c r="AI24" s="22"/>
    </row>
    <row r="25" spans="1:35" ht="12" customHeight="1">
      <c r="A25" s="98" t="str">
        <f t="array" ref="A25">IFERROR(INDEX('03.Muestra'!$B$8:$B$17,SMALL(IF("Documento no web"='03.Muestra'!$D$8:$D$17,ROW('03.Muestra'!$B$8:$B$17)-MIN(ROW('03.Muestra'!$D$8:$D$17))+1,""),ROW()-21)),"")</f>
        <v/>
      </c>
      <c r="B25" s="129" t="str">
        <f t="array" ref="B25">IFERROR(INDEX('03.Muestra'!$C$8:$C$17,SMALL(IF("Documento no web"='03.Muestra'!$D$8:$D$17,ROW('03.Muestra'!$C$8:$C$17)-MIN(ROW('03.Muestra'!$D$8:$D$17))+1,""),ROW()-21)),"")</f>
        <v/>
      </c>
      <c r="C25" s="129" t="str">
        <f t="array" ref="C25">IFERROR(INDEX('03.Muestra'!$F$8:$F$17,SMALL(IF("Documento no web"='03.Muestra'!$D$8:$D$17,ROW('03.Muestra'!$F$8:$F$17)-MIN(ROW('03.Muestra'!$D$8:$D$17))+1,""),ROW()-21)),"")</f>
        <v/>
      </c>
      <c r="D25" s="103" t="str">
        <f t="shared" si="4"/>
        <v/>
      </c>
      <c r="E25" s="66" t="str">
        <f t="shared" si="5"/>
        <v/>
      </c>
      <c r="F25" s="18"/>
      <c r="G25" s="18"/>
      <c r="H25" s="18"/>
      <c r="I25" s="18"/>
      <c r="J25" s="22"/>
      <c r="K25" s="113"/>
      <c r="L25" s="83"/>
      <c r="M25" s="22"/>
      <c r="N25" s="22"/>
      <c r="O25" s="22"/>
      <c r="P25" s="22"/>
      <c r="Q25" s="22"/>
      <c r="R25" s="22"/>
      <c r="S25" s="22"/>
      <c r="T25" s="22"/>
      <c r="U25" s="22"/>
      <c r="V25" s="22"/>
      <c r="W25" s="22"/>
      <c r="X25" s="22"/>
      <c r="Y25" s="22"/>
      <c r="Z25" s="22"/>
      <c r="AA25" s="22"/>
      <c r="AB25" s="22"/>
      <c r="AC25" s="22"/>
      <c r="AD25" s="22"/>
      <c r="AE25" s="22"/>
      <c r="AF25" s="22"/>
      <c r="AG25" s="22"/>
      <c r="AH25" s="22"/>
      <c r="AI25" s="22"/>
    </row>
    <row r="26" spans="1:35" ht="12" customHeight="1">
      <c r="A26" s="98" t="str">
        <f t="array" ref="A26">IFERROR(INDEX('03.Muestra'!$B$8:$B$17,SMALL(IF("Documento no web"='03.Muestra'!$D$8:$D$17,ROW('03.Muestra'!$B$8:$B$17)-MIN(ROW('03.Muestra'!$D$8:$D$17))+1,""),ROW()-21)),"")</f>
        <v/>
      </c>
      <c r="B26" s="129" t="str">
        <f t="array" ref="B26">IFERROR(INDEX('03.Muestra'!$C$8:$C$17,SMALL(IF("Documento no web"='03.Muestra'!$D$8:$D$17,ROW('03.Muestra'!$C$8:$C$17)-MIN(ROW('03.Muestra'!$D$8:$D$17))+1,""),ROW()-21)),"")</f>
        <v/>
      </c>
      <c r="C26" s="129" t="str">
        <f t="array" ref="C26">IFERROR(INDEX('03.Muestra'!$F$8:$F$17,SMALL(IF("Documento no web"='03.Muestra'!$D$8:$D$17,ROW('03.Muestra'!$F$8:$F$17)-MIN(ROW('03.Muestra'!$D$8:$D$17))+1,""),ROW()-21)),"")</f>
        <v/>
      </c>
      <c r="D26" s="103" t="str">
        <f t="shared" si="4"/>
        <v/>
      </c>
      <c r="E26" s="66" t="str">
        <f t="shared" si="5"/>
        <v/>
      </c>
      <c r="F26" s="65"/>
      <c r="G26" s="18"/>
      <c r="H26" s="18"/>
      <c r="I26" s="18"/>
      <c r="J26" s="22"/>
      <c r="K26" s="158"/>
      <c r="L26" s="83"/>
      <c r="M26" s="22"/>
      <c r="N26" s="22"/>
      <c r="O26" s="22"/>
      <c r="P26" s="22"/>
      <c r="Q26" s="22"/>
      <c r="R26" s="22"/>
      <c r="S26" s="22"/>
      <c r="T26" s="22"/>
      <c r="U26" s="22"/>
      <c r="V26" s="22"/>
      <c r="W26" s="22"/>
      <c r="X26" s="22"/>
      <c r="Y26" s="22"/>
      <c r="Z26" s="22"/>
      <c r="AA26" s="22"/>
      <c r="AB26" s="22"/>
      <c r="AC26" s="22"/>
      <c r="AD26" s="22"/>
      <c r="AE26" s="22"/>
      <c r="AF26" s="22"/>
      <c r="AG26" s="22"/>
      <c r="AH26" s="22"/>
      <c r="AI26" s="22"/>
    </row>
    <row r="27" spans="1:35" ht="12" customHeight="1">
      <c r="A27" s="98" t="str">
        <f t="array" ref="A27">IFERROR(INDEX('03.Muestra'!$B$8:$B$17,SMALL(IF("Documento no web"='03.Muestra'!$D$8:$D$17,ROW('03.Muestra'!$B$8:$B$17)-MIN(ROW('03.Muestra'!$D$8:$D$17))+1,""),ROW()-21)),"")</f>
        <v/>
      </c>
      <c r="B27" s="129" t="str">
        <f t="array" ref="B27">IFERROR(INDEX('03.Muestra'!$C$8:$C$17,SMALL(IF("Documento no web"='03.Muestra'!$D$8:$D$17,ROW('03.Muestra'!$C$8:$C$17)-MIN(ROW('03.Muestra'!$D$8:$D$17))+1,""),ROW()-21)),"")</f>
        <v/>
      </c>
      <c r="C27" s="129" t="str">
        <f t="array" ref="C27">IFERROR(INDEX('03.Muestra'!$F$8:$F$17,SMALL(IF("Documento no web"='03.Muestra'!$D$8:$D$17,ROW('03.Muestra'!$F$8:$F$17)-MIN(ROW('03.Muestra'!$D$8:$D$17))+1,""),ROW()-21)),"")</f>
        <v/>
      </c>
      <c r="D27" s="103" t="str">
        <f t="shared" si="4"/>
        <v/>
      </c>
      <c r="E27" s="66" t="str">
        <f t="shared" si="5"/>
        <v/>
      </c>
      <c r="F27" s="18"/>
      <c r="G27" s="18"/>
      <c r="H27" s="18"/>
      <c r="I27" s="18"/>
      <c r="J27" s="22"/>
      <c r="K27" s="159"/>
      <c r="L27" s="83"/>
      <c r="M27" s="22"/>
      <c r="N27" s="22"/>
      <c r="O27" s="22"/>
      <c r="P27" s="22"/>
      <c r="Q27" s="22"/>
      <c r="R27" s="22"/>
      <c r="S27" s="22"/>
      <c r="T27" s="22"/>
      <c r="U27" s="22"/>
      <c r="V27" s="22"/>
      <c r="W27" s="22"/>
      <c r="X27" s="22"/>
      <c r="Y27" s="22"/>
      <c r="Z27" s="22"/>
      <c r="AA27" s="22"/>
      <c r="AB27" s="22"/>
      <c r="AC27" s="22"/>
      <c r="AD27" s="18"/>
      <c r="AE27" s="22"/>
      <c r="AF27" s="22"/>
      <c r="AG27" s="22"/>
      <c r="AH27" s="22"/>
      <c r="AI27" s="22"/>
    </row>
    <row r="28" spans="1:35" ht="12" customHeight="1">
      <c r="A28" s="98" t="str">
        <f t="array" ref="A28">IFERROR(INDEX('03.Muestra'!$B$8:$B$17,SMALL(IF("Documento no web"='03.Muestra'!$D$8:$D$17,ROW('03.Muestra'!$B$8:$B$17)-MIN(ROW('03.Muestra'!$D$8:$D$17))+1,""),ROW()-21)),"")</f>
        <v/>
      </c>
      <c r="B28" s="129" t="str">
        <f t="array" ref="B28">IFERROR(INDEX('03.Muestra'!$C$8:$C$17,SMALL(IF("Documento no web"='03.Muestra'!$D$8:$D$17,ROW('03.Muestra'!$C$8:$C$17)-MIN(ROW('03.Muestra'!$D$8:$D$17))+1,""),ROW()-21)),"")</f>
        <v/>
      </c>
      <c r="C28" s="129" t="str">
        <f t="array" ref="C28">IFERROR(INDEX('03.Muestra'!$F$8:$F$17,SMALL(IF("Documento no web"='03.Muestra'!$D$8:$D$17,ROW('03.Muestra'!$F$8:$F$17)-MIN(ROW('03.Muestra'!$D$8:$D$17))+1,""),ROW()-21)),"")</f>
        <v/>
      </c>
      <c r="D28" s="103" t="str">
        <f t="shared" si="4"/>
        <v/>
      </c>
      <c r="E28" s="66" t="str">
        <f t="shared" si="5"/>
        <v/>
      </c>
      <c r="F28" s="18"/>
      <c r="G28" s="18"/>
      <c r="H28" s="18"/>
      <c r="I28" s="18"/>
      <c r="J28" s="18"/>
      <c r="K28" s="22"/>
      <c r="L28" s="83"/>
      <c r="M28" s="22"/>
      <c r="N28" s="22"/>
      <c r="O28" s="22"/>
      <c r="P28" s="22"/>
      <c r="Q28" s="22"/>
      <c r="R28" s="22"/>
      <c r="S28" s="22"/>
      <c r="T28" s="22"/>
      <c r="U28" s="22"/>
      <c r="V28" s="22"/>
      <c r="W28" s="22"/>
      <c r="X28" s="22"/>
      <c r="Y28" s="22"/>
      <c r="Z28" s="22"/>
      <c r="AA28" s="22"/>
      <c r="AB28" s="22"/>
      <c r="AC28" s="22"/>
      <c r="AD28" s="18"/>
      <c r="AE28" s="22"/>
      <c r="AF28" s="22"/>
      <c r="AG28" s="22"/>
      <c r="AH28" s="22"/>
      <c r="AI28" s="22"/>
    </row>
    <row r="29" spans="1:35" ht="12" customHeight="1">
      <c r="A29" s="98" t="str">
        <f t="array" ref="A29">IFERROR(INDEX('03.Muestra'!$B$8:$B$17,SMALL(IF("Documento no web"='03.Muestra'!$D$8:$D$17,ROW('03.Muestra'!$B$8:$B$17)-MIN(ROW('03.Muestra'!$D$8:$D$17))+1,""),ROW()-21)),"")</f>
        <v/>
      </c>
      <c r="B29" s="129" t="str">
        <f t="array" ref="B29">IFERROR(INDEX('03.Muestra'!$C$8:$C$17,SMALL(IF("Documento no web"='03.Muestra'!$D$8:$D$17,ROW('03.Muestra'!$C$8:$C$17)-MIN(ROW('03.Muestra'!$D$8:$D$17))+1,""),ROW()-21)),"")</f>
        <v/>
      </c>
      <c r="C29" s="129" t="str">
        <f t="array" ref="C29">IFERROR(INDEX('03.Muestra'!$F$8:$F$17,SMALL(IF("Documento no web"='03.Muestra'!$D$8:$D$17,ROW('03.Muestra'!$F$8:$F$17)-MIN(ROW('03.Muestra'!$D$8:$D$17))+1,""),ROW()-21)),"")</f>
        <v/>
      </c>
      <c r="D29" s="103" t="str">
        <f t="shared" si="4"/>
        <v/>
      </c>
      <c r="E29" s="66" t="str">
        <f t="shared" si="5"/>
        <v/>
      </c>
      <c r="F29" s="18"/>
      <c r="G29" s="18"/>
      <c r="H29" s="18"/>
      <c r="I29" s="18"/>
      <c r="J29" s="18"/>
      <c r="K29" s="18"/>
      <c r="L29" s="18"/>
      <c r="M29" s="22"/>
      <c r="N29" s="22"/>
      <c r="O29" s="22"/>
      <c r="P29" s="22"/>
      <c r="Q29" s="22"/>
      <c r="R29" s="22"/>
      <c r="S29" s="22"/>
      <c r="T29" s="22"/>
      <c r="U29" s="22"/>
      <c r="V29" s="22"/>
      <c r="W29" s="22"/>
      <c r="X29" s="22"/>
      <c r="Y29" s="22"/>
      <c r="Z29" s="22"/>
      <c r="AA29" s="22"/>
      <c r="AB29" s="22"/>
      <c r="AC29" s="22"/>
      <c r="AD29" s="18"/>
      <c r="AE29" s="22"/>
      <c r="AF29" s="22"/>
      <c r="AG29" s="22"/>
      <c r="AH29" s="22"/>
      <c r="AI29" s="22"/>
    </row>
    <row r="30" spans="1:35" ht="12" customHeight="1">
      <c r="A30" s="98" t="str">
        <f t="array" ref="A30">IFERROR(INDEX('03.Muestra'!$B$8:$B$17,SMALL(IF("Documento no web"='03.Muestra'!$D$8:$D$17,ROW('03.Muestra'!$B$8:$B$17)-MIN(ROW('03.Muestra'!$D$8:$D$17))+1,""),ROW()-21)),"")</f>
        <v/>
      </c>
      <c r="B30" s="129" t="str">
        <f t="array" ref="B30">IFERROR(INDEX('03.Muestra'!$C$8:$C$17,SMALL(IF("Documento no web"='03.Muestra'!$D$8:$D$17,ROW('03.Muestra'!$C$8:$C$17)-MIN(ROW('03.Muestra'!$D$8:$D$17))+1,""),ROW()-21)),"")</f>
        <v/>
      </c>
      <c r="C30" s="129" t="str">
        <f t="array" ref="C30">IFERROR(INDEX('03.Muestra'!$F$8:$F$17,SMALL(IF("Documento no web"='03.Muestra'!$D$8:$D$17,ROW('03.Muestra'!$F$8:$F$17)-MIN(ROW('03.Muestra'!$D$8:$D$17))+1,""),ROW()-21)),"")</f>
        <v/>
      </c>
      <c r="D30" s="103" t="str">
        <f t="shared" si="4"/>
        <v/>
      </c>
      <c r="E30" s="66" t="str">
        <f t="shared" si="5"/>
        <v/>
      </c>
      <c r="F30" s="18"/>
      <c r="G30" s="18"/>
      <c r="H30" s="18"/>
      <c r="I30" s="18"/>
      <c r="J30" s="18"/>
      <c r="K30" s="22"/>
      <c r="L30" s="22"/>
      <c r="M30" s="22"/>
      <c r="N30" s="22"/>
      <c r="O30" s="22"/>
      <c r="P30" s="22"/>
      <c r="Q30" s="18"/>
      <c r="R30" s="18"/>
      <c r="S30" s="18"/>
      <c r="T30" s="18"/>
      <c r="U30" s="18"/>
      <c r="V30" s="22"/>
      <c r="W30" s="22"/>
      <c r="X30" s="22"/>
      <c r="Y30" s="22"/>
      <c r="Z30" s="22"/>
      <c r="AA30" s="22"/>
      <c r="AB30" s="22"/>
      <c r="AC30" s="22"/>
      <c r="AD30" s="18"/>
      <c r="AE30" s="22"/>
      <c r="AF30" s="22"/>
      <c r="AG30" s="22"/>
      <c r="AH30" s="22"/>
      <c r="AI30" s="22"/>
    </row>
    <row r="31" spans="1:35" ht="12" customHeight="1">
      <c r="A31" s="98" t="str">
        <f t="array" ref="A31">IFERROR(INDEX('03.Muestra'!$B$8:$B$17,SMALL(IF("Documento no web"='03.Muestra'!$D$8:$D$17,ROW('03.Muestra'!$B$8:$B$17)-MIN(ROW('03.Muestra'!$D$8:$D$17))+1,""),ROW()-21)),"")</f>
        <v/>
      </c>
      <c r="B31" s="129" t="str">
        <f t="array" ref="B31">IFERROR(INDEX('03.Muestra'!$C$8:$C$17,SMALL(IF("Documento no web"='03.Muestra'!$D$8:$D$17,ROW('03.Muestra'!$C$8:$C$17)-MIN(ROW('03.Muestra'!$D$8:$D$17))+1,""),ROW()-21)),"")</f>
        <v/>
      </c>
      <c r="C31" s="129" t="str">
        <f t="array" ref="C31">IFERROR(INDEX('03.Muestra'!$F$8:$F$17,SMALL(IF("Documento no web"='03.Muestra'!$D$8:$D$17,ROW('03.Muestra'!$F$8:$F$17)-MIN(ROW('03.Muestra'!$D$8:$D$17))+1,""),ROW()-21)),"")</f>
        <v/>
      </c>
      <c r="D31" s="103" t="str">
        <f t="shared" si="4"/>
        <v/>
      </c>
      <c r="E31" s="66" t="str">
        <f t="shared" si="5"/>
        <v/>
      </c>
      <c r="F31" s="18"/>
      <c r="G31" s="18"/>
      <c r="H31" s="18"/>
      <c r="I31" s="18"/>
      <c r="J31" s="18"/>
      <c r="K31" s="22"/>
      <c r="L31" s="22"/>
      <c r="M31" s="22"/>
      <c r="N31" s="18"/>
      <c r="O31" s="18"/>
      <c r="P31" s="18"/>
      <c r="Q31" s="18"/>
      <c r="R31" s="18"/>
      <c r="S31" s="18"/>
      <c r="T31" s="18"/>
      <c r="U31" s="18"/>
      <c r="V31" s="22"/>
      <c r="W31" s="22"/>
      <c r="X31" s="22"/>
      <c r="Y31" s="22"/>
      <c r="Z31" s="22"/>
      <c r="AA31" s="22"/>
      <c r="AB31" s="22"/>
      <c r="AC31" s="22"/>
      <c r="AD31" s="18"/>
      <c r="AE31" s="22"/>
      <c r="AF31" s="22"/>
      <c r="AG31" s="22"/>
      <c r="AH31" s="22"/>
      <c r="AI31" s="22"/>
    </row>
    <row r="32" spans="1:35" ht="12" customHeight="1">
      <c r="A32" s="63"/>
      <c r="B32" s="133"/>
      <c r="C32" s="133"/>
      <c r="D32" s="134"/>
      <c r="E32" s="66"/>
      <c r="F32" s="18"/>
      <c r="G32" s="18"/>
      <c r="H32" s="18"/>
      <c r="I32" s="18"/>
      <c r="J32" s="18"/>
      <c r="K32" s="22"/>
      <c r="L32" s="22"/>
      <c r="M32" s="22"/>
      <c r="N32" s="18"/>
      <c r="O32" s="18"/>
      <c r="P32" s="18"/>
      <c r="Q32" s="18"/>
      <c r="R32" s="18"/>
      <c r="S32" s="18"/>
      <c r="T32" s="18"/>
      <c r="U32" s="18"/>
      <c r="V32" s="22"/>
      <c r="W32" s="22"/>
      <c r="X32" s="22"/>
      <c r="Y32" s="22"/>
      <c r="Z32" s="22"/>
      <c r="AA32" s="22"/>
      <c r="AB32" s="22"/>
      <c r="AC32" s="22"/>
      <c r="AD32" s="18"/>
      <c r="AE32" s="22"/>
      <c r="AF32" s="22"/>
      <c r="AG32" s="22"/>
      <c r="AH32" s="22"/>
      <c r="AI32" s="22"/>
    </row>
    <row r="33" spans="1:35" ht="12" customHeight="1">
      <c r="A33" s="63"/>
      <c r="B33" s="133"/>
      <c r="C33" s="133"/>
      <c r="D33" s="134"/>
      <c r="E33" s="66"/>
      <c r="F33" s="18"/>
      <c r="G33" s="18"/>
      <c r="H33" s="18"/>
      <c r="I33" s="18"/>
      <c r="J33" s="18"/>
      <c r="K33" s="22"/>
      <c r="L33" s="22"/>
      <c r="M33" s="22"/>
      <c r="N33" s="18"/>
      <c r="O33" s="18"/>
      <c r="P33" s="18"/>
      <c r="Q33" s="18"/>
      <c r="R33" s="18"/>
      <c r="S33" s="18"/>
      <c r="T33" s="18"/>
      <c r="U33" s="18"/>
      <c r="V33" s="22"/>
      <c r="W33" s="22"/>
      <c r="X33" s="22"/>
      <c r="Y33" s="22"/>
      <c r="Z33" s="22"/>
      <c r="AA33" s="22"/>
      <c r="AB33" s="22"/>
      <c r="AC33" s="22"/>
      <c r="AD33" s="18"/>
      <c r="AE33" s="22"/>
      <c r="AF33" s="22"/>
      <c r="AG33" s="22"/>
      <c r="AH33" s="22"/>
      <c r="AI33" s="22"/>
    </row>
    <row r="34" spans="1:35" ht="12.75" customHeight="1">
      <c r="A34" s="111"/>
      <c r="B34" s="112"/>
      <c r="C34" s="111"/>
      <c r="D34" s="135"/>
      <c r="E34" s="66"/>
      <c r="F34" s="18"/>
      <c r="G34" s="18"/>
      <c r="H34" s="18"/>
      <c r="I34" s="18"/>
      <c r="J34" s="18"/>
      <c r="K34" s="22"/>
      <c r="L34" s="22"/>
      <c r="M34" s="22"/>
      <c r="N34" s="18"/>
      <c r="O34" s="18"/>
      <c r="P34" s="18"/>
      <c r="Q34" s="18"/>
      <c r="R34" s="18"/>
      <c r="S34" s="18"/>
      <c r="T34" s="18"/>
      <c r="U34" s="18"/>
      <c r="V34" s="22"/>
      <c r="W34" s="22"/>
      <c r="X34" s="22"/>
      <c r="Y34" s="22"/>
      <c r="Z34" s="22"/>
      <c r="AA34" s="22"/>
      <c r="AB34" s="22"/>
      <c r="AC34" s="22"/>
      <c r="AD34" s="18"/>
      <c r="AE34" s="22"/>
      <c r="AF34" s="22"/>
      <c r="AG34" s="22"/>
      <c r="AH34" s="22"/>
      <c r="AI34" s="22"/>
    </row>
    <row r="35" spans="1:35" ht="14.25" customHeight="1">
      <c r="A35" s="109"/>
      <c r="B35" s="109"/>
      <c r="C35" s="109"/>
      <c r="D35" s="136"/>
      <c r="E35" s="66"/>
      <c r="F35" s="109"/>
      <c r="G35" s="18"/>
      <c r="H35" s="18"/>
      <c r="I35" s="18"/>
      <c r="J35" s="18"/>
      <c r="K35" s="22"/>
      <c r="L35" s="22"/>
      <c r="M35" s="22"/>
      <c r="N35" s="18"/>
      <c r="O35" s="18"/>
      <c r="P35" s="18"/>
      <c r="Q35" s="18"/>
      <c r="R35" s="18"/>
      <c r="S35" s="18"/>
      <c r="T35" s="18"/>
      <c r="U35" s="18"/>
      <c r="V35" s="22"/>
      <c r="W35" s="22"/>
      <c r="X35" s="22"/>
      <c r="Y35" s="22"/>
      <c r="Z35" s="22"/>
      <c r="AA35" s="22"/>
      <c r="AB35" s="22"/>
      <c r="AC35" s="22"/>
      <c r="AD35" s="18"/>
      <c r="AE35" s="22"/>
      <c r="AF35" s="22"/>
      <c r="AG35" s="22"/>
      <c r="AH35" s="22"/>
      <c r="AI35" s="22"/>
    </row>
    <row r="36" spans="1:35" ht="12" customHeight="1">
      <c r="A36" s="22"/>
      <c r="B36" s="18"/>
      <c r="C36" s="18"/>
      <c r="D36" s="127"/>
      <c r="E36" s="66"/>
      <c r="F36" s="18"/>
      <c r="G36" s="18"/>
      <c r="H36" s="18"/>
      <c r="I36" s="18"/>
      <c r="J36" s="18"/>
      <c r="K36" s="18"/>
      <c r="L36" s="18"/>
      <c r="M36" s="22"/>
      <c r="N36" s="22"/>
      <c r="O36" s="22"/>
      <c r="P36" s="22"/>
      <c r="Q36" s="18"/>
      <c r="R36" s="18"/>
      <c r="S36" s="22"/>
      <c r="T36" s="18"/>
      <c r="U36" s="18"/>
      <c r="V36" s="18"/>
      <c r="W36" s="18"/>
      <c r="X36" s="18"/>
      <c r="Y36" s="18"/>
      <c r="Z36" s="22"/>
      <c r="AA36" s="22"/>
      <c r="AB36" s="22"/>
      <c r="AC36" s="22"/>
      <c r="AD36" s="22"/>
      <c r="AE36" s="22"/>
      <c r="AF36" s="22"/>
      <c r="AG36" s="22"/>
      <c r="AH36" s="22"/>
      <c r="AI36" s="22"/>
    </row>
    <row r="37" spans="1:35" ht="12" customHeight="1">
      <c r="A37" s="22"/>
      <c r="B37" s="18"/>
      <c r="C37" s="18"/>
      <c r="D37" s="127"/>
      <c r="E37" s="100"/>
      <c r="F37" s="18"/>
      <c r="G37" s="18"/>
      <c r="H37" s="18"/>
      <c r="I37" s="18"/>
      <c r="J37" s="18"/>
      <c r="K37" s="18"/>
      <c r="L37" s="18"/>
      <c r="M37" s="18"/>
      <c r="N37" s="18"/>
      <c r="O37" s="18"/>
      <c r="P37" s="18"/>
      <c r="Q37" s="18"/>
      <c r="R37" s="18"/>
      <c r="S37" s="22"/>
      <c r="T37" s="18"/>
      <c r="U37" s="18"/>
      <c r="V37" s="18"/>
      <c r="W37" s="18"/>
      <c r="X37" s="18"/>
      <c r="Y37" s="18"/>
      <c r="Z37" s="22"/>
      <c r="AA37" s="22"/>
      <c r="AB37" s="22"/>
      <c r="AC37" s="22"/>
      <c r="AD37" s="22"/>
      <c r="AE37" s="22"/>
      <c r="AF37" s="22"/>
      <c r="AG37" s="22"/>
      <c r="AH37" s="22"/>
      <c r="AI37" s="22"/>
    </row>
    <row r="38" spans="1:35" ht="32.25" customHeight="1">
      <c r="A38" s="94" t="s">
        <v>100</v>
      </c>
      <c r="B38" s="95" t="s">
        <v>86</v>
      </c>
      <c r="C38" s="96" t="s">
        <v>198</v>
      </c>
      <c r="D38" s="128" t="s">
        <v>106</v>
      </c>
      <c r="E38" s="114"/>
      <c r="F38" s="22"/>
      <c r="G38" s="22"/>
      <c r="H38" s="22"/>
      <c r="I38" s="22"/>
      <c r="J38" s="22"/>
      <c r="K38" s="18"/>
      <c r="L38" s="18"/>
      <c r="M38" s="18"/>
      <c r="N38" s="18"/>
      <c r="O38" s="18"/>
      <c r="P38" s="18"/>
      <c r="Q38" s="18"/>
      <c r="R38" s="18"/>
      <c r="S38" s="22"/>
      <c r="T38" s="18"/>
      <c r="U38" s="18"/>
      <c r="V38" s="18"/>
      <c r="W38" s="18"/>
      <c r="X38" s="18"/>
      <c r="Y38" s="18"/>
      <c r="Z38" s="22"/>
      <c r="AA38" s="22"/>
      <c r="AB38" s="22"/>
      <c r="AC38" s="22"/>
      <c r="AD38" s="22"/>
      <c r="AE38" s="22"/>
      <c r="AF38" s="22"/>
      <c r="AG38" s="22"/>
      <c r="AH38" s="22"/>
      <c r="AI38" s="22"/>
    </row>
    <row r="39" spans="1:35" ht="12" customHeight="1">
      <c r="A39" s="98" t="str">
        <f t="array" ref="A39">IFERROR(INDEX('03.Muestra'!$B$8:$B$17,SMALL(IF("Documento no web"='03.Muestra'!$D$8:$D$17,ROW('03.Muestra'!$B$8:$B$17)-MIN(ROW('03.Muestra'!$D$8:$D$17))+1,""),ROW()-38)),"")</f>
        <v/>
      </c>
      <c r="B39" s="129" t="str">
        <f t="array" ref="B39">IFERROR(INDEX('03.Muestra'!$C$8:$C$17,SMALL(IF("Documento no web"='03.Muestra'!$D$8:$D$17,ROW('03.Muestra'!$C$8:$C$17)-MIN(ROW('03.Muestra'!$D$8:$D$17))+1,""),ROW()-38)),"")</f>
        <v/>
      </c>
      <c r="C39" s="129" t="str">
        <f t="array" ref="C39">IFERROR(INDEX('03.Muestra'!$F$8:$F$17,SMALL(IF("Documento no web"='03.Muestra'!$D$8:$D$17,ROW('03.Muestra'!$F$8:$F$17)-MIN(ROW('03.Muestra'!$D$8:$D$17))+1,""),ROW()-38)),"")</f>
        <v/>
      </c>
      <c r="D39" s="103" t="str">
        <f t="shared" ref="D39:D48" si="6">IF(C39="","",$D$18)</f>
        <v/>
      </c>
      <c r="E39" s="66" t="str">
        <f t="shared" ref="E39:E48" si="7">IF(D39&lt;&gt;"",IF(AND(B39&lt;&gt;"",C39&lt;&gt;""),"","ERR"),"")</f>
        <v/>
      </c>
      <c r="F39" s="104" t="s">
        <v>89</v>
      </c>
      <c r="G39" s="89" t="s">
        <v>98</v>
      </c>
      <c r="H39" s="84" t="s">
        <v>93</v>
      </c>
      <c r="I39" s="105" t="s">
        <v>91</v>
      </c>
      <c r="J39" s="106" t="s">
        <v>87</v>
      </c>
      <c r="K39" s="131" t="s">
        <v>97</v>
      </c>
      <c r="L39" s="18"/>
      <c r="M39" s="18"/>
      <c r="N39" s="18"/>
      <c r="O39" s="18"/>
      <c r="P39" s="18"/>
      <c r="Q39" s="18"/>
      <c r="R39" s="18"/>
      <c r="S39" s="22"/>
      <c r="T39" s="18"/>
      <c r="U39" s="18"/>
      <c r="V39" s="18"/>
      <c r="W39" s="18"/>
      <c r="X39" s="18"/>
      <c r="Y39" s="18"/>
      <c r="Z39" s="22"/>
      <c r="AA39" s="22"/>
      <c r="AB39" s="22"/>
      <c r="AC39" s="22"/>
      <c r="AD39" s="22"/>
      <c r="AE39" s="22"/>
      <c r="AF39" s="22"/>
      <c r="AG39" s="22"/>
      <c r="AH39" s="22"/>
      <c r="AI39" s="22"/>
    </row>
    <row r="40" spans="1:35" ht="12" customHeight="1">
      <c r="A40" s="98" t="str">
        <f t="array" ref="A40">IFERROR(INDEX('03.Muestra'!$B$8:$B$17,SMALL(IF("Documento no web"='03.Muestra'!$D$8:$D$17,ROW('03.Muestra'!$B$8:$B$17)-MIN(ROW('03.Muestra'!$D$8:$D$17))+1,""),ROW()-38)),"")</f>
        <v/>
      </c>
      <c r="B40" s="129" t="str">
        <f t="array" ref="B40">IFERROR(INDEX('03.Muestra'!$C$8:$C$17,SMALL(IF("Documento no web"='03.Muestra'!$D$8:$D$17,ROW('03.Muestra'!$C$8:$C$17)-MIN(ROW('03.Muestra'!$D$8:$D$17))+1,""),ROW()-38)),"")</f>
        <v/>
      </c>
      <c r="C40" s="129" t="str">
        <f t="array" ref="C40">IFERROR(INDEX('03.Muestra'!$F$8:$F$17,SMALL(IF("Documento no web"='03.Muestra'!$D$8:$D$17,ROW('03.Muestra'!$F$8:$F$17)-MIN(ROW('03.Muestra'!$D$8:$D$17))+1,""),ROW()-38)),"")</f>
        <v/>
      </c>
      <c r="D40" s="103" t="str">
        <f t="shared" si="6"/>
        <v/>
      </c>
      <c r="E40" s="66" t="str">
        <f t="shared" si="7"/>
        <v/>
      </c>
      <c r="F40" s="107">
        <f ca="1">COUNTIF($D39:INDIRECT("$D" &amp;  SUM(ROW()-1,'03.Muestra'!$D$20)-1),F39)</f>
        <v>0</v>
      </c>
      <c r="G40" s="107">
        <f ca="1">COUNTIF($D39:INDIRECT("$D" &amp;  SUM(ROW()-1,'03.Muestra'!$D$20)-1),G39)</f>
        <v>0</v>
      </c>
      <c r="H40" s="107">
        <f ca="1">COUNTIF($D39:INDIRECT("$D" &amp;  SUM(ROW()-1,'03.Muestra'!$D$20)-1),H39)</f>
        <v>0</v>
      </c>
      <c r="I40" s="107">
        <f ca="1">COUNTIF($D39:INDIRECT("$D" &amp;  SUM(ROW()-1,'03.Muestra'!$D$20)-1),I39)</f>
        <v>0</v>
      </c>
      <c r="J40" s="107">
        <f ca="1">COUNTIF($D39:INDIRECT("$D" &amp;  SUM(ROW()-1,'03.Muestra'!$D$20)-1),J39)</f>
        <v>0</v>
      </c>
      <c r="K40" s="132">
        <f ca="1">IF(COUNTIF('03.Muestra'!$D$8:$D$17,"Documento no web")=0,0,COUNTBLANK($D39:INDIRECT("$D" &amp;  SUM(ROW()-1,COUNTIF('03.Muestra'!$D$8:$D$17,"Documento no web"))-1)))</f>
        <v>0</v>
      </c>
      <c r="L40" s="18"/>
      <c r="M40" s="18"/>
      <c r="N40" s="18"/>
      <c r="O40" s="18"/>
      <c r="P40" s="18"/>
      <c r="Q40" s="18"/>
      <c r="R40" s="18"/>
      <c r="S40" s="22"/>
      <c r="T40" s="18"/>
      <c r="U40" s="18"/>
      <c r="V40" s="18"/>
      <c r="W40" s="18"/>
      <c r="X40" s="18"/>
      <c r="Y40" s="18"/>
      <c r="Z40" s="22"/>
      <c r="AA40" s="22"/>
      <c r="AB40" s="22"/>
      <c r="AC40" s="22"/>
      <c r="AD40" s="22"/>
      <c r="AE40" s="22"/>
      <c r="AF40" s="22"/>
      <c r="AG40" s="22"/>
      <c r="AH40" s="22"/>
      <c r="AI40" s="22"/>
    </row>
    <row r="41" spans="1:35" ht="12" customHeight="1">
      <c r="A41" s="98" t="str">
        <f t="array" ref="A41">IFERROR(INDEX('03.Muestra'!$B$8:$B$17,SMALL(IF("Documento no web"='03.Muestra'!$D$8:$D$17,ROW('03.Muestra'!$B$8:$B$17)-MIN(ROW('03.Muestra'!$D$8:$D$17))+1,""),ROW()-38)),"")</f>
        <v/>
      </c>
      <c r="B41" s="129" t="str">
        <f t="array" ref="B41">IFERROR(INDEX('03.Muestra'!$C$8:$C$17,SMALL(IF("Documento no web"='03.Muestra'!$D$8:$D$17,ROW('03.Muestra'!$C$8:$C$17)-MIN(ROW('03.Muestra'!$D$8:$D$17))+1,""),ROW()-38)),"")</f>
        <v/>
      </c>
      <c r="C41" s="129" t="str">
        <f t="array" ref="C41">IFERROR(INDEX('03.Muestra'!$F$8:$F$17,SMALL(IF("Documento no web"='03.Muestra'!$D$8:$D$17,ROW('03.Muestra'!$F$8:$F$17)-MIN(ROW('03.Muestra'!$D$8:$D$17))+1,""),ROW()-38)),"")</f>
        <v/>
      </c>
      <c r="D41" s="103" t="str">
        <f t="shared" si="6"/>
        <v/>
      </c>
      <c r="E41" s="66" t="str">
        <f t="shared" si="7"/>
        <v/>
      </c>
      <c r="F41" s="22"/>
      <c r="G41" s="18"/>
      <c r="H41" s="18"/>
      <c r="I41" s="18"/>
      <c r="J41" s="18"/>
      <c r="K41" s="148"/>
      <c r="L41" s="18"/>
      <c r="M41" s="18"/>
      <c r="N41" s="18"/>
      <c r="O41" s="18"/>
      <c r="P41" s="18"/>
      <c r="Q41" s="18"/>
      <c r="R41" s="18"/>
      <c r="S41" s="18"/>
      <c r="T41" s="18"/>
      <c r="U41" s="18"/>
      <c r="V41" s="18"/>
      <c r="W41" s="18"/>
      <c r="X41" s="18"/>
      <c r="Y41" s="18"/>
      <c r="Z41" s="22"/>
      <c r="AA41" s="22"/>
      <c r="AB41" s="22"/>
      <c r="AC41" s="22"/>
      <c r="AD41" s="22"/>
      <c r="AE41" s="22"/>
      <c r="AF41" s="22"/>
      <c r="AG41" s="22"/>
      <c r="AH41" s="22"/>
      <c r="AI41" s="22"/>
    </row>
    <row r="42" spans="1:35" ht="12" customHeight="1">
      <c r="A42" s="98" t="str">
        <f t="array" ref="A42">IFERROR(INDEX('03.Muestra'!$B$8:$B$17,SMALL(IF("Documento no web"='03.Muestra'!$D$8:$D$17,ROW('03.Muestra'!$B$8:$B$17)-MIN(ROW('03.Muestra'!$D$8:$D$17))+1,""),ROW()-38)),"")</f>
        <v/>
      </c>
      <c r="B42" s="129" t="str">
        <f t="array" ref="B42">IFERROR(INDEX('03.Muestra'!$C$8:$C$17,SMALL(IF("Documento no web"='03.Muestra'!$D$8:$D$17,ROW('03.Muestra'!$C$8:$C$17)-MIN(ROW('03.Muestra'!$D$8:$D$17))+1,""),ROW()-38)),"")</f>
        <v/>
      </c>
      <c r="C42" s="129" t="str">
        <f t="array" ref="C42">IFERROR(INDEX('03.Muestra'!$F$8:$F$17,SMALL(IF("Documento no web"='03.Muestra'!$D$8:$D$17,ROW('03.Muestra'!$F$8:$F$17)-MIN(ROW('03.Muestra'!$D$8:$D$17))+1,""),ROW()-38)),"")</f>
        <v/>
      </c>
      <c r="D42" s="103" t="str">
        <f t="shared" si="6"/>
        <v/>
      </c>
      <c r="E42" s="66" t="str">
        <f t="shared" si="7"/>
        <v/>
      </c>
      <c r="F42" s="22"/>
      <c r="G42" s="18"/>
      <c r="H42" s="18"/>
      <c r="I42" s="18"/>
      <c r="J42" s="18"/>
      <c r="K42" s="148"/>
      <c r="L42" s="18"/>
      <c r="M42" s="18"/>
      <c r="N42" s="18"/>
      <c r="O42" s="18"/>
      <c r="P42" s="18"/>
      <c r="Q42" s="18"/>
      <c r="R42" s="18"/>
      <c r="S42" s="18"/>
      <c r="T42" s="18"/>
      <c r="U42" s="18"/>
      <c r="V42" s="18"/>
      <c r="W42" s="18"/>
      <c r="X42" s="18"/>
      <c r="Y42" s="18"/>
      <c r="Z42" s="22"/>
      <c r="AA42" s="22"/>
      <c r="AB42" s="22"/>
      <c r="AC42" s="22"/>
      <c r="AD42" s="22"/>
      <c r="AE42" s="22"/>
      <c r="AF42" s="22"/>
      <c r="AG42" s="22"/>
      <c r="AH42" s="22"/>
      <c r="AI42" s="22"/>
    </row>
    <row r="43" spans="1:35" ht="12" customHeight="1">
      <c r="A43" s="98" t="str">
        <f t="array" ref="A43">IFERROR(INDEX('03.Muestra'!$B$8:$B$17,SMALL(IF("Documento no web"='03.Muestra'!$D$8:$D$17,ROW('03.Muestra'!$B$8:$B$17)-MIN(ROW('03.Muestra'!$D$8:$D$17))+1,""),ROW()-38)),"")</f>
        <v/>
      </c>
      <c r="B43" s="129" t="str">
        <f t="array" ref="B43">IFERROR(INDEX('03.Muestra'!$C$8:$C$17,SMALL(IF("Documento no web"='03.Muestra'!$D$8:$D$17,ROW('03.Muestra'!$C$8:$C$17)-MIN(ROW('03.Muestra'!$D$8:$D$17))+1,""),ROW()-38)),"")</f>
        <v/>
      </c>
      <c r="C43" s="129" t="str">
        <f t="array" ref="C43">IFERROR(INDEX('03.Muestra'!$F$8:$F$17,SMALL(IF("Documento no web"='03.Muestra'!$D$8:$D$17,ROW('03.Muestra'!$F$8:$F$17)-MIN(ROW('03.Muestra'!$D$8:$D$17))+1,""),ROW()-38)),"")</f>
        <v/>
      </c>
      <c r="D43" s="103" t="str">
        <f t="shared" si="6"/>
        <v/>
      </c>
      <c r="E43" s="66" t="str">
        <f t="shared" si="7"/>
        <v/>
      </c>
      <c r="F43" s="22"/>
      <c r="G43" s="18"/>
      <c r="H43" s="18"/>
      <c r="I43" s="18"/>
      <c r="J43" s="18"/>
      <c r="K43" s="148"/>
      <c r="L43" s="18"/>
      <c r="M43" s="18"/>
      <c r="N43" s="18"/>
      <c r="O43" s="18"/>
      <c r="P43" s="18"/>
      <c r="Q43" s="18"/>
      <c r="R43" s="18"/>
      <c r="S43" s="18"/>
      <c r="T43" s="18"/>
      <c r="U43" s="18"/>
      <c r="V43" s="18"/>
      <c r="W43" s="18"/>
      <c r="X43" s="18"/>
      <c r="Y43" s="18"/>
      <c r="Z43" s="22"/>
      <c r="AA43" s="22"/>
      <c r="AB43" s="22"/>
      <c r="AC43" s="22"/>
      <c r="AD43" s="22"/>
      <c r="AE43" s="22"/>
      <c r="AF43" s="22"/>
      <c r="AG43" s="22"/>
      <c r="AH43" s="22"/>
      <c r="AI43" s="22"/>
    </row>
    <row r="44" spans="1:35" ht="12" customHeight="1">
      <c r="A44" s="98" t="str">
        <f t="array" ref="A44">IFERROR(INDEX('03.Muestra'!$B$8:$B$17,SMALL(IF("Documento no web"='03.Muestra'!$D$8:$D$17,ROW('03.Muestra'!$B$8:$B$17)-MIN(ROW('03.Muestra'!$D$8:$D$17))+1,""),ROW()-38)),"")</f>
        <v/>
      </c>
      <c r="B44" s="129" t="str">
        <f t="array" ref="B44">IFERROR(INDEX('03.Muestra'!$C$8:$C$17,SMALL(IF("Documento no web"='03.Muestra'!$D$8:$D$17,ROW('03.Muestra'!$C$8:$C$17)-MIN(ROW('03.Muestra'!$D$8:$D$17))+1,""),ROW()-38)),"")</f>
        <v/>
      </c>
      <c r="C44" s="129" t="str">
        <f t="array" ref="C44">IFERROR(INDEX('03.Muestra'!$F$8:$F$17,SMALL(IF("Documento no web"='03.Muestra'!$D$8:$D$17,ROW('03.Muestra'!$F$8:$F$17)-MIN(ROW('03.Muestra'!$D$8:$D$17))+1,""),ROW()-38)),"")</f>
        <v/>
      </c>
      <c r="D44" s="103" t="str">
        <f t="shared" si="6"/>
        <v/>
      </c>
      <c r="E44" s="66" t="str">
        <f t="shared" si="7"/>
        <v/>
      </c>
      <c r="F44" s="22"/>
      <c r="G44" s="18"/>
      <c r="H44" s="18"/>
      <c r="I44" s="18"/>
      <c r="J44" s="18"/>
      <c r="K44" s="148"/>
      <c r="L44" s="18"/>
      <c r="M44" s="18"/>
      <c r="N44" s="18"/>
      <c r="O44" s="18"/>
      <c r="P44" s="18"/>
      <c r="Q44" s="18"/>
      <c r="R44" s="18"/>
      <c r="S44" s="18"/>
      <c r="T44" s="18"/>
      <c r="U44" s="18"/>
      <c r="V44" s="18"/>
      <c r="W44" s="18"/>
      <c r="X44" s="18"/>
      <c r="Y44" s="18"/>
      <c r="Z44" s="22"/>
      <c r="AA44" s="22"/>
      <c r="AB44" s="22"/>
      <c r="AC44" s="22"/>
      <c r="AD44" s="22"/>
      <c r="AE44" s="22"/>
      <c r="AF44" s="22"/>
      <c r="AG44" s="22"/>
      <c r="AH44" s="22"/>
      <c r="AI44" s="22"/>
    </row>
    <row r="45" spans="1:35" ht="12" customHeight="1">
      <c r="A45" s="98" t="str">
        <f t="array" ref="A45">IFERROR(INDEX('03.Muestra'!$B$8:$B$17,SMALL(IF("Documento no web"='03.Muestra'!$D$8:$D$17,ROW('03.Muestra'!$B$8:$B$17)-MIN(ROW('03.Muestra'!$D$8:$D$17))+1,""),ROW()-38)),"")</f>
        <v/>
      </c>
      <c r="B45" s="129" t="str">
        <f t="array" ref="B45">IFERROR(INDEX('03.Muestra'!$C$8:$C$17,SMALL(IF("Documento no web"='03.Muestra'!$D$8:$D$17,ROW('03.Muestra'!$C$8:$C$17)-MIN(ROW('03.Muestra'!$D$8:$D$17))+1,""),ROW()-38)),"")</f>
        <v/>
      </c>
      <c r="C45" s="129" t="str">
        <f t="array" ref="C45">IFERROR(INDEX('03.Muestra'!$F$8:$F$17,SMALL(IF("Documento no web"='03.Muestra'!$D$8:$D$17,ROW('03.Muestra'!$F$8:$F$17)-MIN(ROW('03.Muestra'!$D$8:$D$17))+1,""),ROW()-38)),"")</f>
        <v/>
      </c>
      <c r="D45" s="103" t="str">
        <f t="shared" si="6"/>
        <v/>
      </c>
      <c r="E45" s="66" t="str">
        <f t="shared" si="7"/>
        <v/>
      </c>
      <c r="F45" s="18"/>
      <c r="G45" s="18"/>
      <c r="H45" s="18"/>
      <c r="I45" s="18"/>
      <c r="J45" s="18"/>
      <c r="K45" s="148"/>
      <c r="L45" s="18"/>
      <c r="M45" s="18"/>
      <c r="N45" s="18"/>
      <c r="O45" s="18"/>
      <c r="P45" s="18"/>
      <c r="Q45" s="18"/>
      <c r="R45" s="18"/>
      <c r="S45" s="18"/>
      <c r="T45" s="18"/>
      <c r="U45" s="18"/>
      <c r="V45" s="18"/>
      <c r="W45" s="18"/>
      <c r="X45" s="18"/>
      <c r="Y45" s="18"/>
      <c r="Z45" s="22"/>
      <c r="AA45" s="22"/>
      <c r="AB45" s="22"/>
      <c r="AC45" s="22"/>
      <c r="AD45" s="22"/>
      <c r="AE45" s="22"/>
      <c r="AF45" s="22"/>
      <c r="AG45" s="22"/>
      <c r="AH45" s="22"/>
      <c r="AI45" s="22"/>
    </row>
    <row r="46" spans="1:35" ht="12" customHeight="1">
      <c r="A46" s="98" t="str">
        <f t="array" ref="A46">IFERROR(INDEX('03.Muestra'!$B$8:$B$17,SMALL(IF("Documento no web"='03.Muestra'!$D$8:$D$17,ROW('03.Muestra'!$B$8:$B$17)-MIN(ROW('03.Muestra'!$D$8:$D$17))+1,""),ROW()-38)),"")</f>
        <v/>
      </c>
      <c r="B46" s="129" t="str">
        <f t="array" ref="B46">IFERROR(INDEX('03.Muestra'!$C$8:$C$17,SMALL(IF("Documento no web"='03.Muestra'!$D$8:$D$17,ROW('03.Muestra'!$C$8:$C$17)-MIN(ROW('03.Muestra'!$D$8:$D$17))+1,""),ROW()-38)),"")</f>
        <v/>
      </c>
      <c r="C46" s="129" t="str">
        <f t="array" ref="C46">IFERROR(INDEX('03.Muestra'!$F$8:$F$17,SMALL(IF("Documento no web"='03.Muestra'!$D$8:$D$17,ROW('03.Muestra'!$F$8:$F$17)-MIN(ROW('03.Muestra'!$D$8:$D$17))+1,""),ROW()-38)),"")</f>
        <v/>
      </c>
      <c r="D46" s="103" t="str">
        <f t="shared" si="6"/>
        <v/>
      </c>
      <c r="E46" s="66" t="str">
        <f t="shared" si="7"/>
        <v/>
      </c>
      <c r="F46" s="18"/>
      <c r="G46" s="18"/>
      <c r="H46" s="18"/>
      <c r="I46" s="18"/>
      <c r="J46" s="18"/>
      <c r="K46" s="148"/>
      <c r="L46" s="18"/>
      <c r="M46" s="18"/>
      <c r="N46" s="18"/>
      <c r="O46" s="18"/>
      <c r="P46" s="18"/>
      <c r="Q46" s="18"/>
      <c r="R46" s="18"/>
      <c r="S46" s="18"/>
      <c r="T46" s="18"/>
      <c r="U46" s="18"/>
      <c r="V46" s="18"/>
      <c r="W46" s="18"/>
      <c r="X46" s="18"/>
      <c r="Y46" s="18"/>
      <c r="Z46" s="22"/>
      <c r="AA46" s="22"/>
      <c r="AB46" s="22"/>
      <c r="AC46" s="22"/>
      <c r="AD46" s="22"/>
      <c r="AE46" s="22"/>
      <c r="AF46" s="22"/>
      <c r="AG46" s="22"/>
      <c r="AH46" s="22"/>
      <c r="AI46" s="22"/>
    </row>
    <row r="47" spans="1:35" ht="12" customHeight="1">
      <c r="A47" s="98" t="str">
        <f t="array" ref="A47">IFERROR(INDEX('03.Muestra'!$B$8:$B$17,SMALL(IF("Documento no web"='03.Muestra'!$D$8:$D$17,ROW('03.Muestra'!$B$8:$B$17)-MIN(ROW('03.Muestra'!$D$8:$D$17))+1,""),ROW()-38)),"")</f>
        <v/>
      </c>
      <c r="B47" s="129" t="str">
        <f t="array" ref="B47">IFERROR(INDEX('03.Muestra'!$C$8:$C$17,SMALL(IF("Documento no web"='03.Muestra'!$D$8:$D$17,ROW('03.Muestra'!$C$8:$C$17)-MIN(ROW('03.Muestra'!$D$8:$D$17))+1,""),ROW()-38)),"")</f>
        <v/>
      </c>
      <c r="C47" s="129" t="str">
        <f t="array" ref="C47">IFERROR(INDEX('03.Muestra'!$F$8:$F$17,SMALL(IF("Documento no web"='03.Muestra'!$D$8:$D$17,ROW('03.Muestra'!$F$8:$F$17)-MIN(ROW('03.Muestra'!$D$8:$D$17))+1,""),ROW()-38)),"")</f>
        <v/>
      </c>
      <c r="D47" s="103" t="str">
        <f t="shared" si="6"/>
        <v/>
      </c>
      <c r="E47" s="66" t="str">
        <f t="shared" si="7"/>
        <v/>
      </c>
      <c r="F47" s="18"/>
      <c r="G47" s="18"/>
      <c r="H47" s="18"/>
      <c r="I47" s="18"/>
      <c r="J47" s="18"/>
      <c r="K47" s="148"/>
      <c r="L47" s="18"/>
      <c r="M47" s="18"/>
      <c r="N47" s="18"/>
      <c r="O47" s="18"/>
      <c r="P47" s="18"/>
      <c r="Q47" s="18"/>
      <c r="R47" s="18"/>
      <c r="S47" s="18"/>
      <c r="T47" s="18"/>
      <c r="U47" s="18"/>
      <c r="V47" s="18"/>
      <c r="W47" s="18"/>
      <c r="X47" s="18"/>
      <c r="Y47" s="18"/>
      <c r="Z47" s="22"/>
      <c r="AA47" s="22"/>
      <c r="AB47" s="22"/>
      <c r="AC47" s="22"/>
      <c r="AD47" s="22"/>
      <c r="AE47" s="22"/>
      <c r="AF47" s="22"/>
      <c r="AG47" s="22"/>
      <c r="AH47" s="22"/>
      <c r="AI47" s="22"/>
    </row>
    <row r="48" spans="1:35" ht="12" customHeight="1">
      <c r="A48" s="98" t="str">
        <f t="array" ref="A48">IFERROR(INDEX('03.Muestra'!$B$8:$B$17,SMALL(IF("Documento no web"='03.Muestra'!$D$8:$D$17,ROW('03.Muestra'!$B$8:$B$17)-MIN(ROW('03.Muestra'!$D$8:$D$17))+1,""),ROW()-38)),"")</f>
        <v/>
      </c>
      <c r="B48" s="129" t="str">
        <f t="array" ref="B48">IFERROR(INDEX('03.Muestra'!$C$8:$C$17,SMALL(IF("Documento no web"='03.Muestra'!$D$8:$D$17,ROW('03.Muestra'!$C$8:$C$17)-MIN(ROW('03.Muestra'!$D$8:$D$17))+1,""),ROW()-38)),"")</f>
        <v/>
      </c>
      <c r="C48" s="129" t="str">
        <f t="array" ref="C48">IFERROR(INDEX('03.Muestra'!$F$8:$F$17,SMALL(IF("Documento no web"='03.Muestra'!$D$8:$D$17,ROW('03.Muestra'!$F$8:$F$17)-MIN(ROW('03.Muestra'!$D$8:$D$17))+1,""),ROW()-38)),"")</f>
        <v/>
      </c>
      <c r="D48" s="103" t="str">
        <f t="shared" si="6"/>
        <v/>
      </c>
      <c r="E48" s="66" t="str">
        <f t="shared" si="7"/>
        <v/>
      </c>
      <c r="F48" s="18"/>
      <c r="G48" s="18"/>
      <c r="H48" s="18"/>
      <c r="I48" s="18"/>
      <c r="J48" s="18"/>
      <c r="K48" s="148"/>
      <c r="L48" s="18"/>
      <c r="M48" s="18"/>
      <c r="N48" s="18"/>
      <c r="O48" s="18"/>
      <c r="P48" s="18"/>
      <c r="Q48" s="18"/>
      <c r="R48" s="18"/>
      <c r="S48" s="18"/>
      <c r="T48" s="18"/>
      <c r="U48" s="18"/>
      <c r="V48" s="18"/>
      <c r="W48" s="18"/>
      <c r="X48" s="18"/>
      <c r="Y48" s="18"/>
      <c r="Z48" s="22"/>
      <c r="AA48" s="22"/>
      <c r="AB48" s="22"/>
      <c r="AC48" s="22"/>
      <c r="AD48" s="22"/>
      <c r="AE48" s="22"/>
      <c r="AF48" s="22"/>
      <c r="AG48" s="22"/>
      <c r="AH48" s="22"/>
      <c r="AI48" s="22"/>
    </row>
    <row r="49" spans="1:35" ht="12" customHeight="1">
      <c r="A49" s="63"/>
      <c r="B49" s="133"/>
      <c r="C49" s="133"/>
      <c r="D49" s="134"/>
      <c r="E49" s="66"/>
      <c r="F49" s="18"/>
      <c r="G49" s="18"/>
      <c r="H49" s="18"/>
      <c r="I49" s="18"/>
      <c r="J49" s="18"/>
      <c r="K49" s="22"/>
      <c r="L49" s="22"/>
      <c r="M49" s="22"/>
      <c r="N49" s="18"/>
      <c r="O49" s="18"/>
      <c r="P49" s="18"/>
      <c r="Q49" s="18"/>
      <c r="R49" s="18"/>
      <c r="S49" s="18"/>
      <c r="T49" s="18"/>
      <c r="U49" s="18"/>
      <c r="V49" s="22"/>
      <c r="W49" s="22"/>
      <c r="X49" s="22"/>
      <c r="Y49" s="22"/>
      <c r="Z49" s="22"/>
      <c r="AA49" s="22"/>
      <c r="AB49" s="22"/>
      <c r="AC49" s="22"/>
      <c r="AD49" s="18"/>
      <c r="AE49" s="22"/>
      <c r="AF49" s="22"/>
      <c r="AG49" s="22"/>
      <c r="AH49" s="22"/>
      <c r="AI49" s="22"/>
    </row>
    <row r="50" spans="1:35" ht="12" customHeight="1">
      <c r="A50" s="63"/>
      <c r="B50" s="133"/>
      <c r="C50" s="133"/>
      <c r="D50" s="134"/>
      <c r="E50" s="66"/>
      <c r="F50" s="18"/>
      <c r="G50" s="18"/>
      <c r="H50" s="18"/>
      <c r="I50" s="18"/>
      <c r="J50" s="18"/>
      <c r="K50" s="22"/>
      <c r="L50" s="22"/>
      <c r="M50" s="22"/>
      <c r="N50" s="18"/>
      <c r="O50" s="18"/>
      <c r="P50" s="18"/>
      <c r="Q50" s="18"/>
      <c r="R50" s="18"/>
      <c r="S50" s="18"/>
      <c r="T50" s="18"/>
      <c r="U50" s="18"/>
      <c r="V50" s="22"/>
      <c r="W50" s="22"/>
      <c r="X50" s="22"/>
      <c r="Y50" s="22"/>
      <c r="Z50" s="22"/>
      <c r="AA50" s="22"/>
      <c r="AB50" s="22"/>
      <c r="AC50" s="22"/>
      <c r="AD50" s="18"/>
      <c r="AE50" s="22"/>
      <c r="AF50" s="22"/>
      <c r="AG50" s="22"/>
      <c r="AH50" s="22"/>
      <c r="AI50" s="22"/>
    </row>
    <row r="51" spans="1:35" ht="12.75" customHeight="1">
      <c r="A51" s="111"/>
      <c r="B51" s="112"/>
      <c r="C51" s="111"/>
      <c r="D51" s="135"/>
      <c r="E51" s="66"/>
      <c r="F51" s="18"/>
      <c r="G51" s="18"/>
      <c r="H51" s="18"/>
      <c r="I51" s="18"/>
      <c r="J51" s="18"/>
      <c r="K51" s="22"/>
      <c r="L51" s="22"/>
      <c r="M51" s="22"/>
      <c r="N51" s="18"/>
      <c r="O51" s="18"/>
      <c r="P51" s="18"/>
      <c r="Q51" s="18"/>
      <c r="R51" s="18"/>
      <c r="S51" s="18"/>
      <c r="T51" s="18"/>
      <c r="U51" s="18"/>
      <c r="V51" s="22"/>
      <c r="W51" s="22"/>
      <c r="X51" s="22"/>
      <c r="Y51" s="22"/>
      <c r="Z51" s="22"/>
      <c r="AA51" s="22"/>
      <c r="AB51" s="22"/>
      <c r="AC51" s="22"/>
      <c r="AD51" s="18"/>
      <c r="AE51" s="22"/>
      <c r="AF51" s="22"/>
      <c r="AG51" s="22"/>
      <c r="AH51" s="22"/>
      <c r="AI51" s="22"/>
    </row>
    <row r="52" spans="1:35" ht="14.25" customHeight="1">
      <c r="A52" s="109"/>
      <c r="B52" s="109"/>
      <c r="C52" s="109"/>
      <c r="D52" s="136"/>
      <c r="E52" s="66"/>
      <c r="F52" s="109"/>
      <c r="G52" s="18"/>
      <c r="H52" s="18"/>
      <c r="I52" s="18"/>
      <c r="J52" s="18"/>
      <c r="K52" s="22"/>
      <c r="L52" s="22"/>
      <c r="M52" s="22"/>
      <c r="N52" s="18"/>
      <c r="O52" s="18"/>
      <c r="P52" s="18"/>
      <c r="Q52" s="18"/>
      <c r="R52" s="18"/>
      <c r="S52" s="18"/>
      <c r="T52" s="18"/>
      <c r="U52" s="18"/>
      <c r="V52" s="22"/>
      <c r="W52" s="22"/>
      <c r="X52" s="22"/>
      <c r="Y52" s="22"/>
      <c r="Z52" s="22"/>
      <c r="AA52" s="22"/>
      <c r="AB52" s="22"/>
      <c r="AC52" s="22"/>
      <c r="AD52" s="18"/>
      <c r="AE52" s="22"/>
      <c r="AF52" s="22"/>
      <c r="AG52" s="22"/>
      <c r="AH52" s="22"/>
      <c r="AI52" s="22"/>
    </row>
    <row r="53" spans="1:35" ht="12" customHeight="1">
      <c r="A53" s="22"/>
      <c r="B53" s="18"/>
      <c r="C53" s="18"/>
      <c r="D53" s="127"/>
      <c r="E53" s="66"/>
      <c r="F53" s="18"/>
      <c r="G53" s="18"/>
      <c r="H53" s="18"/>
      <c r="I53" s="18"/>
      <c r="J53" s="18"/>
      <c r="K53" s="148"/>
      <c r="L53" s="18"/>
      <c r="M53" s="18"/>
      <c r="N53" s="18"/>
      <c r="O53" s="18"/>
      <c r="P53" s="18"/>
      <c r="Q53" s="18"/>
      <c r="R53" s="18"/>
      <c r="S53" s="18"/>
      <c r="T53" s="18"/>
      <c r="U53" s="18"/>
      <c r="V53" s="18"/>
      <c r="W53" s="18"/>
      <c r="X53" s="18"/>
      <c r="Y53" s="18"/>
      <c r="Z53" s="22"/>
      <c r="AA53" s="22"/>
      <c r="AB53" s="22"/>
      <c r="AC53" s="22"/>
      <c r="AD53" s="22"/>
      <c r="AE53" s="22"/>
      <c r="AF53" s="22"/>
      <c r="AG53" s="22"/>
      <c r="AH53" s="22"/>
      <c r="AI53" s="22"/>
    </row>
    <row r="54" spans="1:35" ht="12" customHeight="1">
      <c r="A54" s="22"/>
      <c r="B54" s="18"/>
      <c r="C54" s="18"/>
      <c r="D54" s="127"/>
      <c r="E54" s="100"/>
      <c r="F54" s="18"/>
      <c r="G54" s="18"/>
      <c r="H54" s="18"/>
      <c r="I54" s="18"/>
      <c r="J54" s="18"/>
      <c r="K54" s="148"/>
      <c r="L54" s="18"/>
      <c r="M54" s="18"/>
      <c r="N54" s="18"/>
      <c r="O54" s="18"/>
      <c r="P54" s="18"/>
      <c r="Q54" s="18"/>
      <c r="R54" s="18"/>
      <c r="S54" s="18"/>
      <c r="T54" s="18"/>
      <c r="U54" s="18"/>
      <c r="V54" s="18"/>
      <c r="W54" s="18"/>
      <c r="X54" s="18"/>
      <c r="Y54" s="18"/>
      <c r="Z54" s="22"/>
      <c r="AA54" s="22"/>
      <c r="AB54" s="22"/>
      <c r="AC54" s="22"/>
      <c r="AD54" s="22"/>
      <c r="AE54" s="22"/>
      <c r="AF54" s="22"/>
      <c r="AG54" s="22"/>
      <c r="AH54" s="22"/>
      <c r="AI54" s="22"/>
    </row>
    <row r="55" spans="1:35" ht="32.25" customHeight="1">
      <c r="A55" s="94" t="s">
        <v>100</v>
      </c>
      <c r="B55" s="95" t="s">
        <v>86</v>
      </c>
      <c r="C55" s="96" t="s">
        <v>199</v>
      </c>
      <c r="D55" s="128" t="s">
        <v>106</v>
      </c>
      <c r="E55" s="114"/>
      <c r="F55" s="22"/>
      <c r="G55" s="22"/>
      <c r="H55" s="22"/>
      <c r="I55" s="22"/>
      <c r="J55" s="22"/>
      <c r="K55" s="148"/>
      <c r="L55" s="18"/>
      <c r="M55" s="18"/>
      <c r="N55" s="18"/>
      <c r="O55" s="18"/>
      <c r="P55" s="18"/>
      <c r="Q55" s="18"/>
      <c r="R55" s="18"/>
      <c r="S55" s="18"/>
      <c r="T55" s="18"/>
      <c r="U55" s="18"/>
      <c r="V55" s="18"/>
      <c r="W55" s="18"/>
      <c r="X55" s="18"/>
      <c r="Y55" s="18"/>
      <c r="Z55" s="22"/>
      <c r="AA55" s="22"/>
      <c r="AB55" s="22"/>
      <c r="AC55" s="22"/>
      <c r="AD55" s="22"/>
      <c r="AE55" s="22"/>
      <c r="AF55" s="22"/>
      <c r="AG55" s="22"/>
      <c r="AH55" s="22"/>
      <c r="AI55" s="22"/>
    </row>
    <row r="56" spans="1:35" ht="12" customHeight="1">
      <c r="A56" s="98" t="str">
        <f t="array" ref="A56">IFERROR(INDEX('03.Muestra'!$B$8:$B$17,SMALL(IF("Documento no web"='03.Muestra'!$D$8:$D$17,ROW('03.Muestra'!$B$8:$B$17)-MIN(ROW('03.Muestra'!$D$8:$D$17))+1,""),ROW()-55)),"")</f>
        <v/>
      </c>
      <c r="B56" s="129" t="str">
        <f t="array" ref="B56">IFERROR(INDEX('03.Muestra'!$C$8:$C$17,SMALL(IF("Documento no web"='03.Muestra'!$D$8:$D$17,ROW('03.Muestra'!$C$8:$C$17)-MIN(ROW('03.Muestra'!$D$8:$D$17))+1,""),ROW()-55)),"")</f>
        <v/>
      </c>
      <c r="C56" s="129" t="str">
        <f t="array" ref="C56">IFERROR(INDEX('03.Muestra'!$F$8:$F$17,SMALL(IF("Documento no web"='03.Muestra'!$D$8:$D$17,ROW('03.Muestra'!$F$8:$F$17)-MIN(ROW('03.Muestra'!$D$8:$D$17))+1,""),ROW()-55)),"")</f>
        <v/>
      </c>
      <c r="D56" s="103" t="str">
        <f t="shared" ref="D56:D65" si="8">IF(C56="","",$D$18)</f>
        <v/>
      </c>
      <c r="E56" s="66" t="str">
        <f t="shared" ref="E56:E65" si="9">IF(D56&lt;&gt;"",IF(AND(B56&lt;&gt;"",C56&lt;&gt;""),"","ERR"),"")</f>
        <v/>
      </c>
      <c r="F56" s="104" t="s">
        <v>89</v>
      </c>
      <c r="G56" s="89" t="s">
        <v>98</v>
      </c>
      <c r="H56" s="84" t="s">
        <v>93</v>
      </c>
      <c r="I56" s="105" t="s">
        <v>91</v>
      </c>
      <c r="J56" s="106" t="s">
        <v>87</v>
      </c>
      <c r="K56" s="131" t="s">
        <v>97</v>
      </c>
      <c r="L56" s="18"/>
      <c r="M56" s="18"/>
      <c r="N56" s="18"/>
      <c r="O56" s="18"/>
      <c r="P56" s="18"/>
      <c r="Q56" s="18"/>
      <c r="R56" s="18"/>
      <c r="S56" s="18"/>
      <c r="T56" s="18"/>
      <c r="U56" s="18"/>
      <c r="V56" s="18"/>
      <c r="W56" s="18"/>
      <c r="X56" s="18"/>
      <c r="Y56" s="18"/>
      <c r="Z56" s="22"/>
      <c r="AA56" s="22"/>
      <c r="AB56" s="22"/>
      <c r="AC56" s="22"/>
      <c r="AD56" s="22"/>
      <c r="AE56" s="22"/>
      <c r="AF56" s="22"/>
      <c r="AG56" s="22"/>
      <c r="AH56" s="22"/>
      <c r="AI56" s="22"/>
    </row>
    <row r="57" spans="1:35" ht="12" customHeight="1">
      <c r="A57" s="98" t="str">
        <f t="array" ref="A57">IFERROR(INDEX('03.Muestra'!$B$8:$B$17,SMALL(IF("Documento no web"='03.Muestra'!$D$8:$D$17,ROW('03.Muestra'!$B$8:$B$17)-MIN(ROW('03.Muestra'!$D$8:$D$17))+1,""),ROW()-55)),"")</f>
        <v/>
      </c>
      <c r="B57" s="129" t="str">
        <f t="array" ref="B57">IFERROR(INDEX('03.Muestra'!$C$8:$C$17,SMALL(IF("Documento no web"='03.Muestra'!$D$8:$D$17,ROW('03.Muestra'!$C$8:$C$17)-MIN(ROW('03.Muestra'!$D$8:$D$17))+1,""),ROW()-55)),"")</f>
        <v/>
      </c>
      <c r="C57" s="129" t="str">
        <f t="array" ref="C57">IFERROR(INDEX('03.Muestra'!$F$8:$F$17,SMALL(IF("Documento no web"='03.Muestra'!$D$8:$D$17,ROW('03.Muestra'!$F$8:$F$17)-MIN(ROW('03.Muestra'!$D$8:$D$17))+1,""),ROW()-55)),"")</f>
        <v/>
      </c>
      <c r="D57" s="103" t="str">
        <f t="shared" si="8"/>
        <v/>
      </c>
      <c r="E57" s="66" t="str">
        <f t="shared" si="9"/>
        <v/>
      </c>
      <c r="F57" s="107">
        <f ca="1">COUNTIF($D56:INDIRECT("$D" &amp;  SUM(ROW()-1,'03.Muestra'!$D$20)-1),F56)</f>
        <v>0</v>
      </c>
      <c r="G57" s="107">
        <f ca="1">COUNTIF($D56:INDIRECT("$D" &amp;  SUM(ROW()-1,'03.Muestra'!$D$20)-1),G56)</f>
        <v>0</v>
      </c>
      <c r="H57" s="107">
        <f ca="1">COUNTIF($D56:INDIRECT("$D" &amp;  SUM(ROW()-1,'03.Muestra'!$D$20)-1),H56)</f>
        <v>0</v>
      </c>
      <c r="I57" s="107">
        <f ca="1">COUNTIF($D56:INDIRECT("$D" &amp;  SUM(ROW()-1,'03.Muestra'!$D$20)-1),I56)</f>
        <v>0</v>
      </c>
      <c r="J57" s="107">
        <f ca="1">COUNTIF($D56:INDIRECT("$D" &amp;  SUM(ROW()-1,'03.Muestra'!$D$20)-1),J56)</f>
        <v>0</v>
      </c>
      <c r="K57" s="132">
        <f ca="1">IF(COUNTIF('03.Muestra'!$D$8:$D$17,"Documento no web")=0,0,COUNTBLANK($D56:INDIRECT("$D" &amp;  SUM(ROW()-1,COUNTIF('03.Muestra'!$D$8:$D$17,"Documento no web"))-1)))</f>
        <v>0</v>
      </c>
      <c r="L57" s="18"/>
      <c r="M57" s="18"/>
      <c r="N57" s="18"/>
      <c r="O57" s="18"/>
      <c r="P57" s="18"/>
      <c r="Q57" s="18"/>
      <c r="R57" s="18"/>
      <c r="S57" s="18"/>
      <c r="T57" s="18"/>
      <c r="U57" s="18"/>
      <c r="V57" s="18"/>
      <c r="W57" s="18"/>
      <c r="X57" s="18"/>
      <c r="Y57" s="18"/>
      <c r="Z57" s="22"/>
      <c r="AA57" s="22"/>
      <c r="AB57" s="22"/>
      <c r="AC57" s="22"/>
      <c r="AD57" s="22"/>
      <c r="AE57" s="22"/>
      <c r="AF57" s="22"/>
      <c r="AG57" s="22"/>
      <c r="AH57" s="22"/>
      <c r="AI57" s="22"/>
    </row>
    <row r="58" spans="1:35" ht="12" customHeight="1">
      <c r="A58" s="98" t="str">
        <f t="array" ref="A58">IFERROR(INDEX('03.Muestra'!$B$8:$B$17,SMALL(IF("Documento no web"='03.Muestra'!$D$8:$D$17,ROW('03.Muestra'!$B$8:$B$17)-MIN(ROW('03.Muestra'!$D$8:$D$17))+1,""),ROW()-55)),"")</f>
        <v/>
      </c>
      <c r="B58" s="129" t="str">
        <f t="array" ref="B58">IFERROR(INDEX('03.Muestra'!$C$8:$C$17,SMALL(IF("Documento no web"='03.Muestra'!$D$8:$D$17,ROW('03.Muestra'!$C$8:$C$17)-MIN(ROW('03.Muestra'!$D$8:$D$17))+1,""),ROW()-55)),"")</f>
        <v/>
      </c>
      <c r="C58" s="129" t="str">
        <f t="array" ref="C58">IFERROR(INDEX('03.Muestra'!$F$8:$F$17,SMALL(IF("Documento no web"='03.Muestra'!$D$8:$D$17,ROW('03.Muestra'!$F$8:$F$17)-MIN(ROW('03.Muestra'!$D$8:$D$17))+1,""),ROW()-55)),"")</f>
        <v/>
      </c>
      <c r="D58" s="103" t="str">
        <f t="shared" si="8"/>
        <v/>
      </c>
      <c r="E58" s="66" t="str">
        <f t="shared" si="9"/>
        <v/>
      </c>
      <c r="F58" s="22"/>
      <c r="G58" s="18"/>
      <c r="H58" s="18"/>
      <c r="I58" s="18"/>
      <c r="J58" s="18"/>
      <c r="K58" s="148"/>
      <c r="L58" s="18"/>
      <c r="M58" s="18"/>
      <c r="N58" s="18"/>
      <c r="O58" s="18"/>
      <c r="P58" s="18"/>
      <c r="Q58" s="18"/>
      <c r="R58" s="18"/>
      <c r="S58" s="18"/>
      <c r="T58" s="18"/>
      <c r="U58" s="18"/>
      <c r="V58" s="18"/>
      <c r="W58" s="18"/>
      <c r="X58" s="18"/>
      <c r="Y58" s="18"/>
      <c r="Z58" s="22"/>
      <c r="AA58" s="22"/>
      <c r="AB58" s="22"/>
      <c r="AC58" s="22"/>
      <c r="AD58" s="22"/>
      <c r="AE58" s="22"/>
      <c r="AF58" s="22"/>
      <c r="AG58" s="22"/>
      <c r="AH58" s="22"/>
      <c r="AI58" s="22"/>
    </row>
    <row r="59" spans="1:35" ht="12" customHeight="1">
      <c r="A59" s="98" t="str">
        <f t="array" ref="A59">IFERROR(INDEX('03.Muestra'!$B$8:$B$17,SMALL(IF("Documento no web"='03.Muestra'!$D$8:$D$17,ROW('03.Muestra'!$B$8:$B$17)-MIN(ROW('03.Muestra'!$D$8:$D$17))+1,""),ROW()-55)),"")</f>
        <v/>
      </c>
      <c r="B59" s="129" t="str">
        <f t="array" ref="B59">IFERROR(INDEX('03.Muestra'!$C$8:$C$17,SMALL(IF("Documento no web"='03.Muestra'!$D$8:$D$17,ROW('03.Muestra'!$C$8:$C$17)-MIN(ROW('03.Muestra'!$D$8:$D$17))+1,""),ROW()-55)),"")</f>
        <v/>
      </c>
      <c r="C59" s="129" t="str">
        <f t="array" ref="C59">IFERROR(INDEX('03.Muestra'!$F$8:$F$17,SMALL(IF("Documento no web"='03.Muestra'!$D$8:$D$17,ROW('03.Muestra'!$F$8:$F$17)-MIN(ROW('03.Muestra'!$D$8:$D$17))+1,""),ROW()-55)),"")</f>
        <v/>
      </c>
      <c r="D59" s="103" t="str">
        <f t="shared" si="8"/>
        <v/>
      </c>
      <c r="E59" s="66" t="str">
        <f t="shared" si="9"/>
        <v/>
      </c>
      <c r="F59" s="22"/>
      <c r="G59" s="18"/>
      <c r="H59" s="18"/>
      <c r="I59" s="18"/>
      <c r="J59" s="18"/>
      <c r="K59" s="148"/>
      <c r="L59" s="18"/>
      <c r="M59" s="18"/>
      <c r="N59" s="18"/>
      <c r="O59" s="18"/>
      <c r="P59" s="18"/>
      <c r="Q59" s="18"/>
      <c r="R59" s="18"/>
      <c r="S59" s="18"/>
      <c r="T59" s="18"/>
      <c r="U59" s="18"/>
      <c r="V59" s="18"/>
      <c r="W59" s="18"/>
      <c r="X59" s="18"/>
      <c r="Y59" s="18"/>
      <c r="Z59" s="22"/>
      <c r="AA59" s="22"/>
      <c r="AB59" s="22"/>
      <c r="AC59" s="22"/>
      <c r="AD59" s="22"/>
      <c r="AE59" s="22"/>
      <c r="AF59" s="22"/>
      <c r="AG59" s="22"/>
      <c r="AH59" s="22"/>
      <c r="AI59" s="22"/>
    </row>
    <row r="60" spans="1:35" ht="12" customHeight="1">
      <c r="A60" s="98" t="str">
        <f t="array" ref="A60">IFERROR(INDEX('03.Muestra'!$B$8:$B$17,SMALL(IF("Documento no web"='03.Muestra'!$D$8:$D$17,ROW('03.Muestra'!$B$8:$B$17)-MIN(ROW('03.Muestra'!$D$8:$D$17))+1,""),ROW()-55)),"")</f>
        <v/>
      </c>
      <c r="B60" s="129" t="str">
        <f t="array" ref="B60">IFERROR(INDEX('03.Muestra'!$C$8:$C$17,SMALL(IF("Documento no web"='03.Muestra'!$D$8:$D$17,ROW('03.Muestra'!$C$8:$C$17)-MIN(ROW('03.Muestra'!$D$8:$D$17))+1,""),ROW()-55)),"")</f>
        <v/>
      </c>
      <c r="C60" s="129" t="str">
        <f t="array" ref="C60">IFERROR(INDEX('03.Muestra'!$F$8:$F$17,SMALL(IF("Documento no web"='03.Muestra'!$D$8:$D$17,ROW('03.Muestra'!$F$8:$F$17)-MIN(ROW('03.Muestra'!$D$8:$D$17))+1,""),ROW()-55)),"")</f>
        <v/>
      </c>
      <c r="D60" s="103" t="str">
        <f t="shared" si="8"/>
        <v/>
      </c>
      <c r="E60" s="66" t="str">
        <f t="shared" si="9"/>
        <v/>
      </c>
      <c r="F60" s="22"/>
      <c r="G60" s="18"/>
      <c r="H60" s="18"/>
      <c r="I60" s="18"/>
      <c r="J60" s="18"/>
      <c r="K60" s="148"/>
      <c r="L60" s="18"/>
      <c r="M60" s="18"/>
      <c r="N60" s="18"/>
      <c r="O60" s="18"/>
      <c r="P60" s="18"/>
      <c r="Q60" s="18"/>
      <c r="R60" s="18"/>
      <c r="S60" s="18"/>
      <c r="T60" s="18"/>
      <c r="U60" s="18"/>
      <c r="V60" s="18"/>
      <c r="W60" s="18"/>
      <c r="X60" s="18"/>
      <c r="Y60" s="18"/>
      <c r="Z60" s="22"/>
      <c r="AA60" s="22"/>
      <c r="AB60" s="22"/>
      <c r="AC60" s="22"/>
      <c r="AD60" s="22"/>
      <c r="AE60" s="22"/>
      <c r="AF60" s="22"/>
      <c r="AG60" s="22"/>
      <c r="AH60" s="22"/>
      <c r="AI60" s="22"/>
    </row>
    <row r="61" spans="1:35" ht="12" customHeight="1">
      <c r="A61" s="98" t="str">
        <f t="array" ref="A61">IFERROR(INDEX('03.Muestra'!$B$8:$B$17,SMALL(IF("Documento no web"='03.Muestra'!$D$8:$D$17,ROW('03.Muestra'!$B$8:$B$17)-MIN(ROW('03.Muestra'!$D$8:$D$17))+1,""),ROW()-55)),"")</f>
        <v/>
      </c>
      <c r="B61" s="129" t="str">
        <f t="array" ref="B61">IFERROR(INDEX('03.Muestra'!$C$8:$C$17,SMALL(IF("Documento no web"='03.Muestra'!$D$8:$D$17,ROW('03.Muestra'!$C$8:$C$17)-MIN(ROW('03.Muestra'!$D$8:$D$17))+1,""),ROW()-55)),"")</f>
        <v/>
      </c>
      <c r="C61" s="129" t="str">
        <f t="array" ref="C61">IFERROR(INDEX('03.Muestra'!$F$8:$F$17,SMALL(IF("Documento no web"='03.Muestra'!$D$8:$D$17,ROW('03.Muestra'!$F$8:$F$17)-MIN(ROW('03.Muestra'!$D$8:$D$17))+1,""),ROW()-55)),"")</f>
        <v/>
      </c>
      <c r="D61" s="103" t="str">
        <f t="shared" si="8"/>
        <v/>
      </c>
      <c r="E61" s="66" t="str">
        <f t="shared" si="9"/>
        <v/>
      </c>
      <c r="F61" s="22"/>
      <c r="G61" s="18"/>
      <c r="H61" s="18"/>
      <c r="I61" s="18"/>
      <c r="J61" s="18"/>
      <c r="K61" s="148"/>
      <c r="L61" s="18"/>
      <c r="M61" s="18"/>
      <c r="N61" s="18"/>
      <c r="O61" s="18"/>
      <c r="P61" s="18"/>
      <c r="Q61" s="18"/>
      <c r="R61" s="18"/>
      <c r="S61" s="18"/>
      <c r="T61" s="18"/>
      <c r="U61" s="18"/>
      <c r="V61" s="18"/>
      <c r="W61" s="18"/>
      <c r="X61" s="18"/>
      <c r="Y61" s="18"/>
      <c r="Z61" s="22"/>
      <c r="AA61" s="22"/>
      <c r="AB61" s="22"/>
      <c r="AC61" s="22"/>
      <c r="AD61" s="22"/>
      <c r="AE61" s="22"/>
      <c r="AF61" s="22"/>
      <c r="AG61" s="22"/>
      <c r="AH61" s="22"/>
      <c r="AI61" s="22"/>
    </row>
    <row r="62" spans="1:35" ht="12" customHeight="1">
      <c r="A62" s="98" t="str">
        <f t="array" ref="A62">IFERROR(INDEX('03.Muestra'!$B$8:$B$17,SMALL(IF("Documento no web"='03.Muestra'!$D$8:$D$17,ROW('03.Muestra'!$B$8:$B$17)-MIN(ROW('03.Muestra'!$D$8:$D$17))+1,""),ROW()-55)),"")</f>
        <v/>
      </c>
      <c r="B62" s="129" t="str">
        <f t="array" ref="B62">IFERROR(INDEX('03.Muestra'!$C$8:$C$17,SMALL(IF("Documento no web"='03.Muestra'!$D$8:$D$17,ROW('03.Muestra'!$C$8:$C$17)-MIN(ROW('03.Muestra'!$D$8:$D$17))+1,""),ROW()-55)),"")</f>
        <v/>
      </c>
      <c r="C62" s="129" t="str">
        <f t="array" ref="C62">IFERROR(INDEX('03.Muestra'!$F$8:$F$17,SMALL(IF("Documento no web"='03.Muestra'!$D$8:$D$17,ROW('03.Muestra'!$F$8:$F$17)-MIN(ROW('03.Muestra'!$D$8:$D$17))+1,""),ROW()-55)),"")</f>
        <v/>
      </c>
      <c r="D62" s="103" t="str">
        <f t="shared" si="8"/>
        <v/>
      </c>
      <c r="E62" s="66" t="str">
        <f t="shared" si="9"/>
        <v/>
      </c>
      <c r="F62" s="18"/>
      <c r="G62" s="18"/>
      <c r="H62" s="18"/>
      <c r="I62" s="18"/>
      <c r="J62" s="18"/>
      <c r="K62" s="148"/>
      <c r="L62" s="18"/>
      <c r="M62" s="18"/>
      <c r="N62" s="18"/>
      <c r="O62" s="18"/>
      <c r="P62" s="18"/>
      <c r="Q62" s="18"/>
      <c r="R62" s="18"/>
      <c r="S62" s="18"/>
      <c r="T62" s="18"/>
      <c r="U62" s="18"/>
      <c r="V62" s="18"/>
      <c r="W62" s="18"/>
      <c r="X62" s="18"/>
      <c r="Y62" s="18"/>
      <c r="Z62" s="22"/>
      <c r="AA62" s="22"/>
      <c r="AB62" s="22"/>
      <c r="AC62" s="22"/>
      <c r="AD62" s="22"/>
      <c r="AE62" s="22"/>
      <c r="AF62" s="22"/>
      <c r="AG62" s="22"/>
      <c r="AH62" s="22"/>
      <c r="AI62" s="22"/>
    </row>
    <row r="63" spans="1:35" ht="12" customHeight="1">
      <c r="A63" s="98" t="str">
        <f t="array" ref="A63">IFERROR(INDEX('03.Muestra'!$B$8:$B$17,SMALL(IF("Documento no web"='03.Muestra'!$D$8:$D$17,ROW('03.Muestra'!$B$8:$B$17)-MIN(ROW('03.Muestra'!$D$8:$D$17))+1,""),ROW()-55)),"")</f>
        <v/>
      </c>
      <c r="B63" s="129" t="str">
        <f t="array" ref="B63">IFERROR(INDEX('03.Muestra'!$C$8:$C$17,SMALL(IF("Documento no web"='03.Muestra'!$D$8:$D$17,ROW('03.Muestra'!$C$8:$C$17)-MIN(ROW('03.Muestra'!$D$8:$D$17))+1,""),ROW()-55)),"")</f>
        <v/>
      </c>
      <c r="C63" s="129" t="str">
        <f t="array" ref="C63">IFERROR(INDEX('03.Muestra'!$F$8:$F$17,SMALL(IF("Documento no web"='03.Muestra'!$D$8:$D$17,ROW('03.Muestra'!$F$8:$F$17)-MIN(ROW('03.Muestra'!$D$8:$D$17))+1,""),ROW()-55)),"")</f>
        <v/>
      </c>
      <c r="D63" s="103" t="str">
        <f t="shared" si="8"/>
        <v/>
      </c>
      <c r="E63" s="66" t="str">
        <f t="shared" si="9"/>
        <v/>
      </c>
      <c r="F63" s="18"/>
      <c r="G63" s="18"/>
      <c r="H63" s="18"/>
      <c r="I63" s="18"/>
      <c r="J63" s="18"/>
      <c r="K63" s="148"/>
      <c r="L63" s="18"/>
      <c r="M63" s="18"/>
      <c r="N63" s="18"/>
      <c r="O63" s="18"/>
      <c r="P63" s="18"/>
      <c r="Q63" s="18"/>
      <c r="R63" s="18"/>
      <c r="S63" s="18"/>
      <c r="T63" s="18"/>
      <c r="U63" s="18"/>
      <c r="V63" s="18"/>
      <c r="W63" s="18"/>
      <c r="X63" s="18"/>
      <c r="Y63" s="18"/>
      <c r="Z63" s="22"/>
      <c r="AA63" s="22"/>
      <c r="AB63" s="22"/>
      <c r="AC63" s="22"/>
      <c r="AD63" s="22"/>
      <c r="AE63" s="22"/>
      <c r="AF63" s="22"/>
      <c r="AG63" s="22"/>
      <c r="AH63" s="22"/>
      <c r="AI63" s="22"/>
    </row>
    <row r="64" spans="1:35" ht="12" customHeight="1">
      <c r="A64" s="98" t="str">
        <f t="array" ref="A64">IFERROR(INDEX('03.Muestra'!$B$8:$B$17,SMALL(IF("Documento no web"='03.Muestra'!$D$8:$D$17,ROW('03.Muestra'!$B$8:$B$17)-MIN(ROW('03.Muestra'!$D$8:$D$17))+1,""),ROW()-55)),"")</f>
        <v/>
      </c>
      <c r="B64" s="129" t="str">
        <f t="array" ref="B64">IFERROR(INDEX('03.Muestra'!$C$8:$C$17,SMALL(IF("Documento no web"='03.Muestra'!$D$8:$D$17,ROW('03.Muestra'!$C$8:$C$17)-MIN(ROW('03.Muestra'!$D$8:$D$17))+1,""),ROW()-55)),"")</f>
        <v/>
      </c>
      <c r="C64" s="129" t="str">
        <f t="array" ref="C64">IFERROR(INDEX('03.Muestra'!$F$8:$F$17,SMALL(IF("Documento no web"='03.Muestra'!$D$8:$D$17,ROW('03.Muestra'!$F$8:$F$17)-MIN(ROW('03.Muestra'!$D$8:$D$17))+1,""),ROW()-55)),"")</f>
        <v/>
      </c>
      <c r="D64" s="103" t="str">
        <f t="shared" si="8"/>
        <v/>
      </c>
      <c r="E64" s="66" t="str">
        <f t="shared" si="9"/>
        <v/>
      </c>
      <c r="F64" s="18"/>
      <c r="G64" s="18"/>
      <c r="H64" s="18"/>
      <c r="I64" s="18"/>
      <c r="J64" s="18"/>
      <c r="K64" s="148"/>
      <c r="L64" s="18"/>
      <c r="M64" s="18"/>
      <c r="N64" s="18"/>
      <c r="O64" s="18"/>
      <c r="P64" s="18"/>
      <c r="Q64" s="18"/>
      <c r="R64" s="18"/>
      <c r="S64" s="18"/>
      <c r="T64" s="18"/>
      <c r="U64" s="18"/>
      <c r="V64" s="18"/>
      <c r="W64" s="18"/>
      <c r="X64" s="18"/>
      <c r="Y64" s="18"/>
      <c r="Z64" s="22"/>
      <c r="AA64" s="22"/>
      <c r="AB64" s="22"/>
      <c r="AC64" s="22"/>
      <c r="AD64" s="22"/>
      <c r="AE64" s="22"/>
      <c r="AF64" s="22"/>
      <c r="AG64" s="22"/>
      <c r="AH64" s="22"/>
      <c r="AI64" s="22"/>
    </row>
    <row r="65" spans="1:35" ht="12" customHeight="1">
      <c r="A65" s="98" t="str">
        <f t="array" ref="A65">IFERROR(INDEX('03.Muestra'!$B$8:$B$17,SMALL(IF("Documento no web"='03.Muestra'!$D$8:$D$17,ROW('03.Muestra'!$B$8:$B$17)-MIN(ROW('03.Muestra'!$D$8:$D$17))+1,""),ROW()-55)),"")</f>
        <v/>
      </c>
      <c r="B65" s="129" t="str">
        <f t="array" ref="B65">IFERROR(INDEX('03.Muestra'!$C$8:$C$17,SMALL(IF("Documento no web"='03.Muestra'!$D$8:$D$17,ROW('03.Muestra'!$C$8:$C$17)-MIN(ROW('03.Muestra'!$D$8:$D$17))+1,""),ROW()-55)),"")</f>
        <v/>
      </c>
      <c r="C65" s="129" t="str">
        <f t="array" ref="C65">IFERROR(INDEX('03.Muestra'!$F$8:$F$17,SMALL(IF("Documento no web"='03.Muestra'!$D$8:$D$17,ROW('03.Muestra'!$F$8:$F$17)-MIN(ROW('03.Muestra'!$D$8:$D$17))+1,""),ROW()-55)),"")</f>
        <v/>
      </c>
      <c r="D65" s="103" t="str">
        <f t="shared" si="8"/>
        <v/>
      </c>
      <c r="E65" s="66" t="str">
        <f t="shared" si="9"/>
        <v/>
      </c>
      <c r="F65" s="18"/>
      <c r="G65" s="18"/>
      <c r="H65" s="18"/>
      <c r="I65" s="18"/>
      <c r="J65" s="18"/>
      <c r="K65" s="148"/>
      <c r="L65" s="18"/>
      <c r="M65" s="18"/>
      <c r="N65" s="18"/>
      <c r="O65" s="18"/>
      <c r="P65" s="18"/>
      <c r="Q65" s="18"/>
      <c r="R65" s="18"/>
      <c r="S65" s="18"/>
      <c r="T65" s="18"/>
      <c r="U65" s="18"/>
      <c r="V65" s="18"/>
      <c r="W65" s="18"/>
      <c r="X65" s="18"/>
      <c r="Y65" s="18"/>
      <c r="Z65" s="22"/>
      <c r="AA65" s="22"/>
      <c r="AB65" s="22"/>
      <c r="AC65" s="22"/>
      <c r="AD65" s="22"/>
      <c r="AE65" s="22"/>
      <c r="AF65" s="22"/>
      <c r="AG65" s="22"/>
      <c r="AH65" s="22"/>
      <c r="AI65" s="22"/>
    </row>
    <row r="66" spans="1:35" ht="12" customHeight="1">
      <c r="A66" s="63"/>
      <c r="B66" s="133"/>
      <c r="C66" s="133"/>
      <c r="D66" s="134"/>
      <c r="E66" s="66"/>
      <c r="F66" s="18"/>
      <c r="G66" s="18"/>
      <c r="H66" s="18"/>
      <c r="I66" s="18"/>
      <c r="J66" s="18"/>
      <c r="K66" s="22"/>
      <c r="L66" s="22"/>
      <c r="M66" s="22"/>
      <c r="N66" s="18"/>
      <c r="O66" s="18"/>
      <c r="P66" s="18"/>
      <c r="Q66" s="18"/>
      <c r="R66" s="18"/>
      <c r="S66" s="18"/>
      <c r="T66" s="18"/>
      <c r="U66" s="18"/>
      <c r="V66" s="22"/>
      <c r="W66" s="22"/>
      <c r="X66" s="22"/>
      <c r="Y66" s="22"/>
      <c r="Z66" s="22"/>
      <c r="AA66" s="22"/>
      <c r="AB66" s="22"/>
      <c r="AC66" s="22"/>
      <c r="AD66" s="18"/>
      <c r="AE66" s="22"/>
      <c r="AF66" s="22"/>
      <c r="AG66" s="22"/>
      <c r="AH66" s="22"/>
      <c r="AI66" s="22"/>
    </row>
    <row r="67" spans="1:35" ht="12" customHeight="1">
      <c r="A67" s="63"/>
      <c r="B67" s="133"/>
      <c r="C67" s="133"/>
      <c r="D67" s="134"/>
      <c r="E67" s="66"/>
      <c r="F67" s="18"/>
      <c r="G67" s="18"/>
      <c r="H67" s="18"/>
      <c r="I67" s="18"/>
      <c r="J67" s="18"/>
      <c r="K67" s="22"/>
      <c r="L67" s="22"/>
      <c r="M67" s="22"/>
      <c r="N67" s="18"/>
      <c r="O67" s="18"/>
      <c r="P67" s="18"/>
      <c r="Q67" s="18"/>
      <c r="R67" s="18"/>
      <c r="S67" s="18"/>
      <c r="T67" s="18"/>
      <c r="U67" s="18"/>
      <c r="V67" s="22"/>
      <c r="W67" s="22"/>
      <c r="X67" s="22"/>
      <c r="Y67" s="22"/>
      <c r="Z67" s="22"/>
      <c r="AA67" s="22"/>
      <c r="AB67" s="22"/>
      <c r="AC67" s="22"/>
      <c r="AD67" s="18"/>
      <c r="AE67" s="22"/>
      <c r="AF67" s="22"/>
      <c r="AG67" s="22"/>
      <c r="AH67" s="22"/>
      <c r="AI67" s="22"/>
    </row>
    <row r="68" spans="1:35" ht="12.75" customHeight="1">
      <c r="A68" s="111"/>
      <c r="B68" s="112"/>
      <c r="C68" s="111"/>
      <c r="D68" s="135"/>
      <c r="E68" s="66"/>
      <c r="F68" s="18"/>
      <c r="G68" s="18"/>
      <c r="H68" s="18"/>
      <c r="I68" s="18"/>
      <c r="J68" s="18"/>
      <c r="K68" s="22"/>
      <c r="L68" s="22"/>
      <c r="M68" s="22"/>
      <c r="N68" s="18"/>
      <c r="O68" s="18"/>
      <c r="P68" s="18"/>
      <c r="Q68" s="18"/>
      <c r="R68" s="18"/>
      <c r="S68" s="18"/>
      <c r="T68" s="18"/>
      <c r="U68" s="18"/>
      <c r="V68" s="22"/>
      <c r="W68" s="22"/>
      <c r="X68" s="22"/>
      <c r="Y68" s="22"/>
      <c r="Z68" s="22"/>
      <c r="AA68" s="22"/>
      <c r="AB68" s="22"/>
      <c r="AC68" s="22"/>
      <c r="AD68" s="18"/>
      <c r="AE68" s="22"/>
      <c r="AF68" s="22"/>
      <c r="AG68" s="22"/>
      <c r="AH68" s="22"/>
      <c r="AI68" s="22"/>
    </row>
    <row r="69" spans="1:35" ht="14.25" customHeight="1">
      <c r="A69" s="109"/>
      <c r="B69" s="109"/>
      <c r="C69" s="109"/>
      <c r="D69" s="136"/>
      <c r="E69" s="66"/>
      <c r="F69" s="109"/>
      <c r="G69" s="18"/>
      <c r="H69" s="18"/>
      <c r="I69" s="18"/>
      <c r="J69" s="18"/>
      <c r="K69" s="22"/>
      <c r="L69" s="22"/>
      <c r="M69" s="22"/>
      <c r="N69" s="18"/>
      <c r="O69" s="18"/>
      <c r="P69" s="18"/>
      <c r="Q69" s="18"/>
      <c r="R69" s="18"/>
      <c r="S69" s="18"/>
      <c r="T69" s="18"/>
      <c r="U69" s="18"/>
      <c r="V69" s="22"/>
      <c r="W69" s="22"/>
      <c r="X69" s="22"/>
      <c r="Y69" s="22"/>
      <c r="Z69" s="22"/>
      <c r="AA69" s="22"/>
      <c r="AB69" s="22"/>
      <c r="AC69" s="22"/>
      <c r="AD69" s="18"/>
      <c r="AE69" s="22"/>
      <c r="AF69" s="22"/>
      <c r="AG69" s="22"/>
      <c r="AH69" s="22"/>
      <c r="AI69" s="22"/>
    </row>
    <row r="70" spans="1:35" ht="12" customHeight="1">
      <c r="A70" s="22"/>
      <c r="B70" s="18"/>
      <c r="C70" s="18"/>
      <c r="D70" s="127"/>
      <c r="E70" s="66"/>
      <c r="F70" s="18"/>
      <c r="G70" s="18"/>
      <c r="H70" s="18"/>
      <c r="I70" s="18"/>
      <c r="J70" s="18"/>
      <c r="K70" s="148"/>
      <c r="L70" s="18"/>
      <c r="M70" s="18"/>
      <c r="N70" s="18"/>
      <c r="O70" s="18"/>
      <c r="P70" s="18"/>
      <c r="Q70" s="18"/>
      <c r="R70" s="18"/>
      <c r="S70" s="18"/>
      <c r="T70" s="18"/>
      <c r="U70" s="18"/>
      <c r="V70" s="18"/>
      <c r="W70" s="18"/>
      <c r="X70" s="18"/>
      <c r="Y70" s="18"/>
      <c r="Z70" s="22"/>
      <c r="AA70" s="22"/>
      <c r="AB70" s="22"/>
      <c r="AC70" s="22"/>
      <c r="AD70" s="22"/>
      <c r="AE70" s="22"/>
      <c r="AF70" s="22"/>
      <c r="AG70" s="22"/>
      <c r="AH70" s="22"/>
      <c r="AI70" s="22"/>
    </row>
    <row r="71" spans="1:35" ht="12" customHeight="1">
      <c r="A71" s="22"/>
      <c r="B71" s="18"/>
      <c r="C71" s="18"/>
      <c r="D71" s="127"/>
      <c r="E71" s="100"/>
      <c r="F71" s="18"/>
      <c r="G71" s="18"/>
      <c r="H71" s="18"/>
      <c r="I71" s="18"/>
      <c r="J71" s="18"/>
      <c r="K71" s="148"/>
      <c r="L71" s="18"/>
      <c r="M71" s="18"/>
      <c r="N71" s="18"/>
      <c r="O71" s="18"/>
      <c r="P71" s="18"/>
      <c r="Q71" s="18"/>
      <c r="R71" s="18"/>
      <c r="S71" s="18"/>
      <c r="T71" s="18"/>
      <c r="U71" s="18"/>
      <c r="V71" s="18"/>
      <c r="W71" s="18"/>
      <c r="X71" s="18"/>
      <c r="Y71" s="18"/>
      <c r="Z71" s="22"/>
      <c r="AA71" s="22"/>
      <c r="AB71" s="22"/>
      <c r="AC71" s="22"/>
      <c r="AD71" s="22"/>
      <c r="AE71" s="22"/>
      <c r="AF71" s="22"/>
      <c r="AG71" s="22"/>
      <c r="AH71" s="22"/>
      <c r="AI71" s="22"/>
    </row>
    <row r="72" spans="1:35" ht="32.25" customHeight="1">
      <c r="A72" s="94" t="s">
        <v>100</v>
      </c>
      <c r="B72" s="95" t="s">
        <v>86</v>
      </c>
      <c r="C72" s="96" t="s">
        <v>200</v>
      </c>
      <c r="D72" s="128" t="s">
        <v>106</v>
      </c>
      <c r="E72" s="114"/>
      <c r="F72" s="22"/>
      <c r="G72" s="22"/>
      <c r="H72" s="22"/>
      <c r="I72" s="22"/>
      <c r="J72" s="22"/>
      <c r="K72" s="148"/>
      <c r="L72" s="18"/>
      <c r="M72" s="18"/>
      <c r="N72" s="18"/>
      <c r="O72" s="18"/>
      <c r="P72" s="18"/>
      <c r="Q72" s="18"/>
      <c r="R72" s="18"/>
      <c r="S72" s="18"/>
      <c r="T72" s="18"/>
      <c r="U72" s="18"/>
      <c r="V72" s="18"/>
      <c r="W72" s="18"/>
      <c r="X72" s="18"/>
      <c r="Y72" s="18"/>
      <c r="Z72" s="22"/>
      <c r="AA72" s="22"/>
      <c r="AB72" s="22"/>
      <c r="AC72" s="22"/>
      <c r="AD72" s="22"/>
      <c r="AE72" s="22"/>
      <c r="AF72" s="22"/>
      <c r="AG72" s="22"/>
      <c r="AH72" s="22"/>
      <c r="AI72" s="22"/>
    </row>
    <row r="73" spans="1:35" ht="12" customHeight="1">
      <c r="A73" s="98" t="str">
        <f t="array" ref="A73">IFERROR(INDEX('03.Muestra'!$B$8:$B$17,SMALL(IF("Documento no web"='03.Muestra'!$D$8:$D$17,ROW('03.Muestra'!$B$8:$B$17)-MIN(ROW('03.Muestra'!$D$8:$D$17))+1,""),ROW()-72)),"")</f>
        <v/>
      </c>
      <c r="B73" s="129" t="str">
        <f t="array" ref="B73">IFERROR(INDEX('03.Muestra'!$C$8:$C$17,SMALL(IF("Documento no web"='03.Muestra'!$D$8:$D$17,ROW('03.Muestra'!$C$8:$C$17)-MIN(ROW('03.Muestra'!$D$8:$D$17))+1,""),ROW()-72)),"")</f>
        <v/>
      </c>
      <c r="C73" s="129" t="str">
        <f t="array" ref="C73">IFERROR(INDEX('03.Muestra'!$F$8:$F$17,SMALL(IF("Documento no web"='03.Muestra'!$D$8:$D$17,ROW('03.Muestra'!$F$8:$F$17)-MIN(ROW('03.Muestra'!$D$8:$D$17))+1,""),ROW()-72)),"")</f>
        <v/>
      </c>
      <c r="D73" s="103" t="str">
        <f t="shared" ref="D73:D82" si="10">IF(C73="","",$D$18)</f>
        <v/>
      </c>
      <c r="E73" s="66" t="str">
        <f t="shared" ref="E73:E82" si="11">IF(D73&lt;&gt;"",IF(AND(B73&lt;&gt;"",C73&lt;&gt;""),"","ERR"),"")</f>
        <v/>
      </c>
      <c r="F73" s="104" t="s">
        <v>89</v>
      </c>
      <c r="G73" s="89" t="s">
        <v>98</v>
      </c>
      <c r="H73" s="84" t="s">
        <v>93</v>
      </c>
      <c r="I73" s="105" t="s">
        <v>91</v>
      </c>
      <c r="J73" s="106" t="s">
        <v>87</v>
      </c>
      <c r="K73" s="131" t="s">
        <v>97</v>
      </c>
      <c r="L73" s="18"/>
      <c r="M73" s="18"/>
      <c r="N73" s="18"/>
      <c r="O73" s="18"/>
      <c r="P73" s="18"/>
      <c r="Q73" s="18"/>
      <c r="R73" s="18"/>
      <c r="S73" s="18"/>
      <c r="T73" s="18"/>
      <c r="U73" s="18"/>
      <c r="V73" s="18"/>
      <c r="W73" s="18"/>
      <c r="X73" s="18"/>
      <c r="Y73" s="18"/>
      <c r="Z73" s="22"/>
      <c r="AA73" s="22"/>
      <c r="AB73" s="22"/>
      <c r="AC73" s="22"/>
      <c r="AD73" s="22"/>
      <c r="AE73" s="22"/>
      <c r="AF73" s="22"/>
      <c r="AG73" s="22"/>
      <c r="AH73" s="22"/>
      <c r="AI73" s="22"/>
    </row>
    <row r="74" spans="1:35" ht="12" customHeight="1">
      <c r="A74" s="98" t="str">
        <f t="array" ref="A74">IFERROR(INDEX('03.Muestra'!$B$8:$B$17,SMALL(IF("Documento no web"='03.Muestra'!$D$8:$D$17,ROW('03.Muestra'!$B$8:$B$17)-MIN(ROW('03.Muestra'!$D$8:$D$17))+1,""),ROW()-72)),"")</f>
        <v/>
      </c>
      <c r="B74" s="129" t="str">
        <f t="array" ref="B74">IFERROR(INDEX('03.Muestra'!$C$8:$C$17,SMALL(IF("Documento no web"='03.Muestra'!$D$8:$D$17,ROW('03.Muestra'!$C$8:$C$17)-MIN(ROW('03.Muestra'!$D$8:$D$17))+1,""),ROW()-72)),"")</f>
        <v/>
      </c>
      <c r="C74" s="129" t="str">
        <f t="array" ref="C74">IFERROR(INDEX('03.Muestra'!$F$8:$F$17,SMALL(IF("Documento no web"='03.Muestra'!$D$8:$D$17,ROW('03.Muestra'!$F$8:$F$17)-MIN(ROW('03.Muestra'!$D$8:$D$17))+1,""),ROW()-72)),"")</f>
        <v/>
      </c>
      <c r="D74" s="103" t="str">
        <f t="shared" si="10"/>
        <v/>
      </c>
      <c r="E74" s="66" t="str">
        <f t="shared" si="11"/>
        <v/>
      </c>
      <c r="F74" s="107">
        <f ca="1">COUNTIF($D73:INDIRECT("$D" &amp;  SUM(ROW()-1,'03.Muestra'!$D$20)-1),F73)</f>
        <v>0</v>
      </c>
      <c r="G74" s="107">
        <f ca="1">COUNTIF($D73:INDIRECT("$D" &amp;  SUM(ROW()-1,'03.Muestra'!$D$20)-1),G73)</f>
        <v>0</v>
      </c>
      <c r="H74" s="107">
        <f ca="1">COUNTIF($D73:INDIRECT("$D" &amp;  SUM(ROW()-1,'03.Muestra'!$D$20)-1),H73)</f>
        <v>0</v>
      </c>
      <c r="I74" s="107">
        <f ca="1">COUNTIF($D73:INDIRECT("$D" &amp;  SUM(ROW()-1,'03.Muestra'!$D$20)-1),I73)</f>
        <v>0</v>
      </c>
      <c r="J74" s="107">
        <f ca="1">COUNTIF($D73:INDIRECT("$D" &amp;  SUM(ROW()-1,'03.Muestra'!$D$20)-1),J73)</f>
        <v>0</v>
      </c>
      <c r="K74" s="132">
        <f ca="1">IF(COUNTIF('03.Muestra'!$D$8:$D$17,"Documento no web")=0,0,COUNTBLANK($D73:INDIRECT("$D" &amp;  SUM(ROW()-1,COUNTIF('03.Muestra'!$D$8:$D$17,"Documento no web"))-1)))</f>
        <v>0</v>
      </c>
      <c r="L74" s="18"/>
      <c r="M74" s="18"/>
      <c r="N74" s="18"/>
      <c r="O74" s="18"/>
      <c r="P74" s="18"/>
      <c r="Q74" s="18"/>
      <c r="R74" s="18"/>
      <c r="S74" s="18"/>
      <c r="T74" s="18"/>
      <c r="U74" s="18"/>
      <c r="V74" s="18"/>
      <c r="W74" s="18"/>
      <c r="X74" s="18"/>
      <c r="Y74" s="18"/>
      <c r="Z74" s="22"/>
      <c r="AA74" s="22"/>
      <c r="AB74" s="22"/>
      <c r="AC74" s="22"/>
      <c r="AD74" s="22"/>
      <c r="AE74" s="22"/>
      <c r="AF74" s="22"/>
      <c r="AG74" s="22"/>
      <c r="AH74" s="22"/>
      <c r="AI74" s="22"/>
    </row>
    <row r="75" spans="1:35" ht="12" customHeight="1">
      <c r="A75" s="98" t="str">
        <f t="array" ref="A75">IFERROR(INDEX('03.Muestra'!$B$8:$B$17,SMALL(IF("Documento no web"='03.Muestra'!$D$8:$D$17,ROW('03.Muestra'!$B$8:$B$17)-MIN(ROW('03.Muestra'!$D$8:$D$17))+1,""),ROW()-72)),"")</f>
        <v/>
      </c>
      <c r="B75" s="129" t="str">
        <f t="array" ref="B75">IFERROR(INDEX('03.Muestra'!$C$8:$C$17,SMALL(IF("Documento no web"='03.Muestra'!$D$8:$D$17,ROW('03.Muestra'!$C$8:$C$17)-MIN(ROW('03.Muestra'!$D$8:$D$17))+1,""),ROW()-72)),"")</f>
        <v/>
      </c>
      <c r="C75" s="129" t="str">
        <f t="array" ref="C75">IFERROR(INDEX('03.Muestra'!$F$8:$F$17,SMALL(IF("Documento no web"='03.Muestra'!$D$8:$D$17,ROW('03.Muestra'!$F$8:$F$17)-MIN(ROW('03.Muestra'!$D$8:$D$17))+1,""),ROW()-72)),"")</f>
        <v/>
      </c>
      <c r="D75" s="103" t="str">
        <f t="shared" si="10"/>
        <v/>
      </c>
      <c r="E75" s="66" t="str">
        <f t="shared" si="11"/>
        <v/>
      </c>
      <c r="F75" s="22"/>
      <c r="G75" s="18"/>
      <c r="H75" s="18"/>
      <c r="I75" s="18"/>
      <c r="J75" s="18"/>
      <c r="K75" s="148"/>
      <c r="L75" s="18"/>
      <c r="M75" s="18"/>
      <c r="N75" s="18"/>
      <c r="O75" s="18"/>
      <c r="P75" s="18"/>
      <c r="Q75" s="18"/>
      <c r="R75" s="18"/>
      <c r="S75" s="18"/>
      <c r="T75" s="18"/>
      <c r="U75" s="18"/>
      <c r="V75" s="18"/>
      <c r="W75" s="18"/>
      <c r="X75" s="18"/>
      <c r="Y75" s="18"/>
      <c r="Z75" s="22"/>
      <c r="AA75" s="22"/>
      <c r="AB75" s="22"/>
      <c r="AC75" s="22"/>
      <c r="AD75" s="22"/>
      <c r="AE75" s="22"/>
      <c r="AF75" s="22"/>
      <c r="AG75" s="22"/>
      <c r="AH75" s="22"/>
      <c r="AI75" s="22"/>
    </row>
    <row r="76" spans="1:35" ht="12" customHeight="1">
      <c r="A76" s="98" t="str">
        <f t="array" ref="A76">IFERROR(INDEX('03.Muestra'!$B$8:$B$17,SMALL(IF("Documento no web"='03.Muestra'!$D$8:$D$17,ROW('03.Muestra'!$B$8:$B$17)-MIN(ROW('03.Muestra'!$D$8:$D$17))+1,""),ROW()-72)),"")</f>
        <v/>
      </c>
      <c r="B76" s="129" t="str">
        <f t="array" ref="B76">IFERROR(INDEX('03.Muestra'!$C$8:$C$17,SMALL(IF("Documento no web"='03.Muestra'!$D$8:$D$17,ROW('03.Muestra'!$C$8:$C$17)-MIN(ROW('03.Muestra'!$D$8:$D$17))+1,""),ROW()-72)),"")</f>
        <v/>
      </c>
      <c r="C76" s="129" t="str">
        <f t="array" ref="C76">IFERROR(INDEX('03.Muestra'!$F$8:$F$17,SMALL(IF("Documento no web"='03.Muestra'!$D$8:$D$17,ROW('03.Muestra'!$F$8:$F$17)-MIN(ROW('03.Muestra'!$D$8:$D$17))+1,""),ROW()-72)),"")</f>
        <v/>
      </c>
      <c r="D76" s="103" t="str">
        <f t="shared" si="10"/>
        <v/>
      </c>
      <c r="E76" s="66" t="str">
        <f t="shared" si="11"/>
        <v/>
      </c>
      <c r="F76" s="22"/>
      <c r="G76" s="18"/>
      <c r="H76" s="18"/>
      <c r="I76" s="18"/>
      <c r="J76" s="18"/>
      <c r="K76" s="148"/>
      <c r="L76" s="18"/>
      <c r="M76" s="18"/>
      <c r="N76" s="18"/>
      <c r="O76" s="18"/>
      <c r="P76" s="18"/>
      <c r="Q76" s="18"/>
      <c r="R76" s="18"/>
      <c r="S76" s="18"/>
      <c r="T76" s="18"/>
      <c r="U76" s="18"/>
      <c r="V76" s="18"/>
      <c r="W76" s="18"/>
      <c r="X76" s="18"/>
      <c r="Y76" s="18"/>
      <c r="Z76" s="22"/>
      <c r="AA76" s="22"/>
      <c r="AB76" s="22"/>
      <c r="AC76" s="22"/>
      <c r="AD76" s="22"/>
      <c r="AE76" s="22"/>
      <c r="AF76" s="22"/>
      <c r="AG76" s="22"/>
      <c r="AH76" s="22"/>
      <c r="AI76" s="22"/>
    </row>
    <row r="77" spans="1:35" ht="12" customHeight="1">
      <c r="A77" s="98" t="str">
        <f t="array" ref="A77">IFERROR(INDEX('03.Muestra'!$B$8:$B$17,SMALL(IF("Documento no web"='03.Muestra'!$D$8:$D$17,ROW('03.Muestra'!$B$8:$B$17)-MIN(ROW('03.Muestra'!$D$8:$D$17))+1,""),ROW()-72)),"")</f>
        <v/>
      </c>
      <c r="B77" s="129" t="str">
        <f t="array" ref="B77">IFERROR(INDEX('03.Muestra'!$C$8:$C$17,SMALL(IF("Documento no web"='03.Muestra'!$D$8:$D$17,ROW('03.Muestra'!$C$8:$C$17)-MIN(ROW('03.Muestra'!$D$8:$D$17))+1,""),ROW()-72)),"")</f>
        <v/>
      </c>
      <c r="C77" s="129" t="str">
        <f t="array" ref="C77">IFERROR(INDEX('03.Muestra'!$F$8:$F$17,SMALL(IF("Documento no web"='03.Muestra'!$D$8:$D$17,ROW('03.Muestra'!$F$8:$F$17)-MIN(ROW('03.Muestra'!$D$8:$D$17))+1,""),ROW()-72)),"")</f>
        <v/>
      </c>
      <c r="D77" s="103" t="str">
        <f t="shared" si="10"/>
        <v/>
      </c>
      <c r="E77" s="66" t="str">
        <f t="shared" si="11"/>
        <v/>
      </c>
      <c r="F77" s="22"/>
      <c r="G77" s="18"/>
      <c r="H77" s="18"/>
      <c r="I77" s="18"/>
      <c r="J77" s="18"/>
      <c r="K77" s="148"/>
      <c r="L77" s="18"/>
      <c r="M77" s="18"/>
      <c r="N77" s="18"/>
      <c r="O77" s="18"/>
      <c r="P77" s="18"/>
      <c r="Q77" s="18"/>
      <c r="R77" s="18"/>
      <c r="S77" s="18"/>
      <c r="T77" s="18"/>
      <c r="U77" s="18"/>
      <c r="V77" s="18"/>
      <c r="W77" s="18"/>
      <c r="X77" s="18"/>
      <c r="Y77" s="18"/>
      <c r="Z77" s="22"/>
      <c r="AA77" s="22"/>
      <c r="AB77" s="22"/>
      <c r="AC77" s="22"/>
      <c r="AD77" s="22"/>
      <c r="AE77" s="22"/>
      <c r="AF77" s="22"/>
      <c r="AG77" s="22"/>
      <c r="AH77" s="22"/>
      <c r="AI77" s="22"/>
    </row>
    <row r="78" spans="1:35" ht="12" customHeight="1">
      <c r="A78" s="98" t="str">
        <f t="array" ref="A78">IFERROR(INDEX('03.Muestra'!$B$8:$B$17,SMALL(IF("Documento no web"='03.Muestra'!$D$8:$D$17,ROW('03.Muestra'!$B$8:$B$17)-MIN(ROW('03.Muestra'!$D$8:$D$17))+1,""),ROW()-72)),"")</f>
        <v/>
      </c>
      <c r="B78" s="129" t="str">
        <f t="array" ref="B78">IFERROR(INDEX('03.Muestra'!$C$8:$C$17,SMALL(IF("Documento no web"='03.Muestra'!$D$8:$D$17,ROW('03.Muestra'!$C$8:$C$17)-MIN(ROW('03.Muestra'!$D$8:$D$17))+1,""),ROW()-72)),"")</f>
        <v/>
      </c>
      <c r="C78" s="129" t="str">
        <f t="array" ref="C78">IFERROR(INDEX('03.Muestra'!$F$8:$F$17,SMALL(IF("Documento no web"='03.Muestra'!$D$8:$D$17,ROW('03.Muestra'!$F$8:$F$17)-MIN(ROW('03.Muestra'!$D$8:$D$17))+1,""),ROW()-72)),"")</f>
        <v/>
      </c>
      <c r="D78" s="103" t="str">
        <f t="shared" si="10"/>
        <v/>
      </c>
      <c r="E78" s="66" t="str">
        <f t="shared" si="11"/>
        <v/>
      </c>
      <c r="F78" s="22"/>
      <c r="G78" s="18"/>
      <c r="H78" s="18"/>
      <c r="I78" s="18"/>
      <c r="J78" s="18"/>
      <c r="K78" s="148"/>
      <c r="L78" s="18"/>
      <c r="M78" s="18"/>
      <c r="N78" s="18"/>
      <c r="O78" s="18"/>
      <c r="P78" s="18"/>
      <c r="Q78" s="18"/>
      <c r="R78" s="18"/>
      <c r="S78" s="18"/>
      <c r="T78" s="18"/>
      <c r="U78" s="18"/>
      <c r="V78" s="18"/>
      <c r="W78" s="18"/>
      <c r="X78" s="18"/>
      <c r="Y78" s="18"/>
      <c r="Z78" s="22"/>
      <c r="AA78" s="22"/>
      <c r="AB78" s="22"/>
      <c r="AC78" s="22"/>
      <c r="AD78" s="22"/>
      <c r="AE78" s="22"/>
      <c r="AF78" s="22"/>
      <c r="AG78" s="22"/>
      <c r="AH78" s="22"/>
      <c r="AI78" s="22"/>
    </row>
    <row r="79" spans="1:35" ht="12" customHeight="1">
      <c r="A79" s="98" t="str">
        <f t="array" ref="A79">IFERROR(INDEX('03.Muestra'!$B$8:$B$17,SMALL(IF("Documento no web"='03.Muestra'!$D$8:$D$17,ROW('03.Muestra'!$B$8:$B$17)-MIN(ROW('03.Muestra'!$D$8:$D$17))+1,""),ROW()-72)),"")</f>
        <v/>
      </c>
      <c r="B79" s="129" t="str">
        <f t="array" ref="B79">IFERROR(INDEX('03.Muestra'!$C$8:$C$17,SMALL(IF("Documento no web"='03.Muestra'!$D$8:$D$17,ROW('03.Muestra'!$C$8:$C$17)-MIN(ROW('03.Muestra'!$D$8:$D$17))+1,""),ROW()-72)),"")</f>
        <v/>
      </c>
      <c r="C79" s="129" t="str">
        <f t="array" ref="C79">IFERROR(INDEX('03.Muestra'!$F$8:$F$17,SMALL(IF("Documento no web"='03.Muestra'!$D$8:$D$17,ROW('03.Muestra'!$F$8:$F$17)-MIN(ROW('03.Muestra'!$D$8:$D$17))+1,""),ROW()-72)),"")</f>
        <v/>
      </c>
      <c r="D79" s="103" t="str">
        <f t="shared" si="10"/>
        <v/>
      </c>
      <c r="E79" s="66" t="str">
        <f t="shared" si="11"/>
        <v/>
      </c>
      <c r="F79" s="18"/>
      <c r="G79" s="18"/>
      <c r="H79" s="18"/>
      <c r="I79" s="18"/>
      <c r="J79" s="18"/>
      <c r="K79" s="148"/>
      <c r="L79" s="18"/>
      <c r="M79" s="18"/>
      <c r="N79" s="18"/>
      <c r="O79" s="18"/>
      <c r="P79" s="18"/>
      <c r="Q79" s="18"/>
      <c r="R79" s="18"/>
      <c r="S79" s="18"/>
      <c r="T79" s="18"/>
      <c r="U79" s="18"/>
      <c r="V79" s="18"/>
      <c r="W79" s="18"/>
      <c r="X79" s="18"/>
      <c r="Y79" s="18"/>
      <c r="Z79" s="22"/>
      <c r="AA79" s="22"/>
      <c r="AB79" s="22"/>
      <c r="AC79" s="22"/>
      <c r="AD79" s="22"/>
      <c r="AE79" s="22"/>
      <c r="AF79" s="22"/>
      <c r="AG79" s="22"/>
      <c r="AH79" s="22"/>
      <c r="AI79" s="22"/>
    </row>
    <row r="80" spans="1:35" ht="12" customHeight="1">
      <c r="A80" s="98" t="str">
        <f t="array" ref="A80">IFERROR(INDEX('03.Muestra'!$B$8:$B$17,SMALL(IF("Documento no web"='03.Muestra'!$D$8:$D$17,ROW('03.Muestra'!$B$8:$B$17)-MIN(ROW('03.Muestra'!$D$8:$D$17))+1,""),ROW()-72)),"")</f>
        <v/>
      </c>
      <c r="B80" s="129" t="str">
        <f t="array" ref="B80">IFERROR(INDEX('03.Muestra'!$C$8:$C$17,SMALL(IF("Documento no web"='03.Muestra'!$D$8:$D$17,ROW('03.Muestra'!$C$8:$C$17)-MIN(ROW('03.Muestra'!$D$8:$D$17))+1,""),ROW()-72)),"")</f>
        <v/>
      </c>
      <c r="C80" s="129" t="str">
        <f t="array" ref="C80">IFERROR(INDEX('03.Muestra'!$F$8:$F$17,SMALL(IF("Documento no web"='03.Muestra'!$D$8:$D$17,ROW('03.Muestra'!$F$8:$F$17)-MIN(ROW('03.Muestra'!$D$8:$D$17))+1,""),ROW()-72)),"")</f>
        <v/>
      </c>
      <c r="D80" s="103" t="str">
        <f t="shared" si="10"/>
        <v/>
      </c>
      <c r="E80" s="66" t="str">
        <f t="shared" si="11"/>
        <v/>
      </c>
      <c r="F80" s="18"/>
      <c r="G80" s="18"/>
      <c r="H80" s="18"/>
      <c r="I80" s="18"/>
      <c r="J80" s="18"/>
      <c r="K80" s="148"/>
      <c r="L80" s="18"/>
      <c r="M80" s="18"/>
      <c r="N80" s="18"/>
      <c r="O80" s="18"/>
      <c r="P80" s="18"/>
      <c r="Q80" s="18"/>
      <c r="R80" s="18"/>
      <c r="S80" s="18"/>
      <c r="T80" s="18"/>
      <c r="U80" s="18"/>
      <c r="V80" s="18"/>
      <c r="W80" s="18"/>
      <c r="X80" s="18"/>
      <c r="Y80" s="18"/>
      <c r="Z80" s="22"/>
      <c r="AA80" s="22"/>
      <c r="AB80" s="22"/>
      <c r="AC80" s="22"/>
      <c r="AD80" s="22"/>
      <c r="AE80" s="22"/>
      <c r="AF80" s="22"/>
      <c r="AG80" s="22"/>
      <c r="AH80" s="22"/>
      <c r="AI80" s="22"/>
    </row>
    <row r="81" spans="1:35" ht="12" customHeight="1">
      <c r="A81" s="98" t="str">
        <f t="array" ref="A81">IFERROR(INDEX('03.Muestra'!$B$8:$B$17,SMALL(IF("Documento no web"='03.Muestra'!$D$8:$D$17,ROW('03.Muestra'!$B$8:$B$17)-MIN(ROW('03.Muestra'!$D$8:$D$17))+1,""),ROW()-72)),"")</f>
        <v/>
      </c>
      <c r="B81" s="129" t="str">
        <f t="array" ref="B81">IFERROR(INDEX('03.Muestra'!$C$8:$C$17,SMALL(IF("Documento no web"='03.Muestra'!$D$8:$D$17,ROW('03.Muestra'!$C$8:$C$17)-MIN(ROW('03.Muestra'!$D$8:$D$17))+1,""),ROW()-72)),"")</f>
        <v/>
      </c>
      <c r="C81" s="129" t="str">
        <f t="array" ref="C81">IFERROR(INDEX('03.Muestra'!$F$8:$F$17,SMALL(IF("Documento no web"='03.Muestra'!$D$8:$D$17,ROW('03.Muestra'!$F$8:$F$17)-MIN(ROW('03.Muestra'!$D$8:$D$17))+1,""),ROW()-72)),"")</f>
        <v/>
      </c>
      <c r="D81" s="103" t="str">
        <f t="shared" si="10"/>
        <v/>
      </c>
      <c r="E81" s="66" t="str">
        <f t="shared" si="11"/>
        <v/>
      </c>
      <c r="F81" s="18"/>
      <c r="G81" s="18"/>
      <c r="H81" s="18"/>
      <c r="I81" s="18"/>
      <c r="J81" s="18"/>
      <c r="K81" s="148"/>
      <c r="L81" s="18"/>
      <c r="M81" s="18"/>
      <c r="N81" s="18"/>
      <c r="O81" s="18"/>
      <c r="P81" s="18"/>
      <c r="Q81" s="18"/>
      <c r="R81" s="18"/>
      <c r="S81" s="18"/>
      <c r="T81" s="18"/>
      <c r="U81" s="18"/>
      <c r="V81" s="18"/>
      <c r="W81" s="18"/>
      <c r="X81" s="18"/>
      <c r="Y81" s="18"/>
      <c r="Z81" s="22"/>
      <c r="AA81" s="22"/>
      <c r="AB81" s="22"/>
      <c r="AC81" s="22"/>
      <c r="AD81" s="22"/>
      <c r="AE81" s="22"/>
      <c r="AF81" s="22"/>
      <c r="AG81" s="22"/>
      <c r="AH81" s="22"/>
      <c r="AI81" s="22"/>
    </row>
    <row r="82" spans="1:35" ht="12" customHeight="1">
      <c r="A82" s="98" t="str">
        <f t="array" ref="A82">IFERROR(INDEX('03.Muestra'!$B$8:$B$17,SMALL(IF("Documento no web"='03.Muestra'!$D$8:$D$17,ROW('03.Muestra'!$B$8:$B$17)-MIN(ROW('03.Muestra'!$D$8:$D$17))+1,""),ROW()-72)),"")</f>
        <v/>
      </c>
      <c r="B82" s="129" t="str">
        <f t="array" ref="B82">IFERROR(INDEX('03.Muestra'!$C$8:$C$17,SMALL(IF("Documento no web"='03.Muestra'!$D$8:$D$17,ROW('03.Muestra'!$C$8:$C$17)-MIN(ROW('03.Muestra'!$D$8:$D$17))+1,""),ROW()-72)),"")</f>
        <v/>
      </c>
      <c r="C82" s="129" t="str">
        <f t="array" ref="C82">IFERROR(INDEX('03.Muestra'!$F$8:$F$17,SMALL(IF("Documento no web"='03.Muestra'!$D$8:$D$17,ROW('03.Muestra'!$F$8:$F$17)-MIN(ROW('03.Muestra'!$D$8:$D$17))+1,""),ROW()-72)),"")</f>
        <v/>
      </c>
      <c r="D82" s="103" t="str">
        <f t="shared" si="10"/>
        <v/>
      </c>
      <c r="E82" s="66" t="str">
        <f t="shared" si="11"/>
        <v/>
      </c>
      <c r="F82" s="18"/>
      <c r="G82" s="18"/>
      <c r="H82" s="18"/>
      <c r="I82" s="18"/>
      <c r="J82" s="18"/>
      <c r="K82" s="148"/>
      <c r="L82" s="18"/>
      <c r="M82" s="18"/>
      <c r="N82" s="18"/>
      <c r="O82" s="18"/>
      <c r="P82" s="18"/>
      <c r="Q82" s="18"/>
      <c r="R82" s="18"/>
      <c r="S82" s="18"/>
      <c r="T82" s="18"/>
      <c r="U82" s="18"/>
      <c r="V82" s="18"/>
      <c r="W82" s="18"/>
      <c r="X82" s="18"/>
      <c r="Y82" s="18"/>
      <c r="Z82" s="22"/>
      <c r="AA82" s="22"/>
      <c r="AB82" s="22"/>
      <c r="AC82" s="22"/>
      <c r="AD82" s="22"/>
      <c r="AE82" s="22"/>
      <c r="AF82" s="22"/>
      <c r="AG82" s="22"/>
      <c r="AH82" s="22"/>
      <c r="AI82" s="22"/>
    </row>
    <row r="83" spans="1:35" ht="12" customHeight="1">
      <c r="A83" s="63"/>
      <c r="B83" s="133"/>
      <c r="C83" s="133"/>
      <c r="D83" s="134"/>
      <c r="E83" s="66"/>
      <c r="F83" s="18"/>
      <c r="G83" s="18"/>
      <c r="H83" s="18"/>
      <c r="I83" s="18"/>
      <c r="J83" s="18"/>
      <c r="K83" s="22"/>
      <c r="L83" s="22"/>
      <c r="M83" s="22"/>
      <c r="N83" s="18"/>
      <c r="O83" s="18"/>
      <c r="P83" s="18"/>
      <c r="Q83" s="18"/>
      <c r="R83" s="18"/>
      <c r="S83" s="18"/>
      <c r="T83" s="18"/>
      <c r="U83" s="18"/>
      <c r="V83" s="22"/>
      <c r="W83" s="22"/>
      <c r="X83" s="22"/>
      <c r="Y83" s="22"/>
      <c r="Z83" s="22"/>
      <c r="AA83" s="22"/>
      <c r="AB83" s="22"/>
      <c r="AC83" s="22"/>
      <c r="AD83" s="18"/>
      <c r="AE83" s="22"/>
      <c r="AF83" s="22"/>
      <c r="AG83" s="22"/>
      <c r="AH83" s="22"/>
      <c r="AI83" s="22"/>
    </row>
    <row r="84" spans="1:35" ht="12" customHeight="1">
      <c r="A84" s="63"/>
      <c r="B84" s="133"/>
      <c r="C84" s="133"/>
      <c r="D84" s="134"/>
      <c r="E84" s="66"/>
      <c r="F84" s="18"/>
      <c r="G84" s="18"/>
      <c r="H84" s="18"/>
      <c r="I84" s="18"/>
      <c r="J84" s="18"/>
      <c r="K84" s="22"/>
      <c r="L84" s="22"/>
      <c r="M84" s="22"/>
      <c r="N84" s="18"/>
      <c r="O84" s="18"/>
      <c r="P84" s="18"/>
      <c r="Q84" s="18"/>
      <c r="R84" s="18"/>
      <c r="S84" s="18"/>
      <c r="T84" s="18"/>
      <c r="U84" s="18"/>
      <c r="V84" s="22"/>
      <c r="W84" s="22"/>
      <c r="X84" s="22"/>
      <c r="Y84" s="22"/>
      <c r="Z84" s="22"/>
      <c r="AA84" s="22"/>
      <c r="AB84" s="22"/>
      <c r="AC84" s="22"/>
      <c r="AD84" s="18"/>
      <c r="AE84" s="22"/>
      <c r="AF84" s="22"/>
      <c r="AG84" s="22"/>
      <c r="AH84" s="22"/>
      <c r="AI84" s="22"/>
    </row>
    <row r="85" spans="1:35" ht="12.75" customHeight="1">
      <c r="A85" s="111"/>
      <c r="B85" s="112"/>
      <c r="C85" s="111"/>
      <c r="D85" s="135"/>
      <c r="E85" s="66"/>
      <c r="F85" s="18"/>
      <c r="G85" s="18"/>
      <c r="H85" s="18"/>
      <c r="I85" s="18"/>
      <c r="J85" s="18"/>
      <c r="K85" s="22"/>
      <c r="L85" s="22"/>
      <c r="M85" s="22"/>
      <c r="N85" s="18"/>
      <c r="O85" s="18"/>
      <c r="P85" s="18"/>
      <c r="Q85" s="18"/>
      <c r="R85" s="18"/>
      <c r="S85" s="18"/>
      <c r="T85" s="18"/>
      <c r="U85" s="18"/>
      <c r="V85" s="22"/>
      <c r="W85" s="22"/>
      <c r="X85" s="22"/>
      <c r="Y85" s="22"/>
      <c r="Z85" s="22"/>
      <c r="AA85" s="22"/>
      <c r="AB85" s="22"/>
      <c r="AC85" s="22"/>
      <c r="AD85" s="18"/>
      <c r="AE85" s="22"/>
      <c r="AF85" s="22"/>
      <c r="AG85" s="22"/>
      <c r="AH85" s="22"/>
      <c r="AI85" s="22"/>
    </row>
    <row r="86" spans="1:35" ht="14.25" customHeight="1">
      <c r="A86" s="109"/>
      <c r="B86" s="109"/>
      <c r="C86" s="109"/>
      <c r="D86" s="136"/>
      <c r="E86" s="66"/>
      <c r="F86" s="109"/>
      <c r="G86" s="18"/>
      <c r="H86" s="18"/>
      <c r="I86" s="18"/>
      <c r="J86" s="18"/>
      <c r="K86" s="22"/>
      <c r="L86" s="22"/>
      <c r="M86" s="22"/>
      <c r="N86" s="18"/>
      <c r="O86" s="18"/>
      <c r="P86" s="18"/>
      <c r="Q86" s="18"/>
      <c r="R86" s="18"/>
      <c r="S86" s="18"/>
      <c r="T86" s="18"/>
      <c r="U86" s="18"/>
      <c r="V86" s="22"/>
      <c r="W86" s="22"/>
      <c r="X86" s="22"/>
      <c r="Y86" s="22"/>
      <c r="Z86" s="22"/>
      <c r="AA86" s="22"/>
      <c r="AB86" s="22"/>
      <c r="AC86" s="22"/>
      <c r="AD86" s="18"/>
      <c r="AE86" s="22"/>
      <c r="AF86" s="22"/>
      <c r="AG86" s="22"/>
      <c r="AH86" s="22"/>
      <c r="AI86" s="22"/>
    </row>
    <row r="87" spans="1:35" ht="12" customHeight="1">
      <c r="A87" s="22"/>
      <c r="B87" s="18"/>
      <c r="C87" s="18"/>
      <c r="D87" s="127"/>
      <c r="E87" s="66"/>
      <c r="F87" s="18"/>
      <c r="G87" s="18"/>
      <c r="H87" s="18"/>
      <c r="I87" s="18"/>
      <c r="J87" s="18"/>
      <c r="K87" s="148"/>
      <c r="L87" s="18"/>
      <c r="M87" s="18"/>
      <c r="N87" s="18"/>
      <c r="O87" s="18"/>
      <c r="P87" s="18"/>
      <c r="Q87" s="18"/>
      <c r="R87" s="18"/>
      <c r="S87" s="18"/>
      <c r="T87" s="18"/>
      <c r="U87" s="18"/>
      <c r="V87" s="18"/>
      <c r="W87" s="18"/>
      <c r="X87" s="18"/>
      <c r="Y87" s="18"/>
      <c r="Z87" s="22"/>
      <c r="AA87" s="22"/>
      <c r="AB87" s="22"/>
      <c r="AC87" s="22"/>
      <c r="AD87" s="22"/>
      <c r="AE87" s="22"/>
      <c r="AF87" s="22"/>
      <c r="AG87" s="22"/>
      <c r="AH87" s="22"/>
      <c r="AI87" s="22"/>
    </row>
    <row r="88" spans="1:35" ht="12" customHeight="1">
      <c r="A88" s="22"/>
      <c r="B88" s="18"/>
      <c r="C88" s="18"/>
      <c r="D88" s="127"/>
      <c r="E88" s="100"/>
      <c r="F88" s="18"/>
      <c r="G88" s="18"/>
      <c r="H88" s="18"/>
      <c r="I88" s="18"/>
      <c r="J88" s="18"/>
      <c r="K88" s="148"/>
      <c r="L88" s="18"/>
      <c r="M88" s="18"/>
      <c r="N88" s="18"/>
      <c r="O88" s="18"/>
      <c r="P88" s="18"/>
      <c r="Q88" s="18"/>
      <c r="R88" s="18"/>
      <c r="S88" s="18"/>
      <c r="T88" s="18"/>
      <c r="U88" s="18"/>
      <c r="V88" s="18"/>
      <c r="W88" s="18"/>
      <c r="X88" s="18"/>
      <c r="Y88" s="18"/>
      <c r="Z88" s="22"/>
      <c r="AA88" s="22"/>
      <c r="AB88" s="22"/>
      <c r="AC88" s="22"/>
      <c r="AD88" s="22"/>
      <c r="AE88" s="22"/>
      <c r="AF88" s="22"/>
      <c r="AG88" s="22"/>
      <c r="AH88" s="22"/>
      <c r="AI88" s="22"/>
    </row>
    <row r="89" spans="1:35" ht="32.25" customHeight="1">
      <c r="A89" s="94" t="s">
        <v>100</v>
      </c>
      <c r="B89" s="95" t="s">
        <v>86</v>
      </c>
      <c r="C89" s="96" t="s">
        <v>201</v>
      </c>
      <c r="D89" s="128" t="s">
        <v>106</v>
      </c>
      <c r="E89" s="114"/>
      <c r="F89" s="22"/>
      <c r="G89" s="22"/>
      <c r="H89" s="22"/>
      <c r="I89" s="22"/>
      <c r="J89" s="22"/>
      <c r="K89" s="148"/>
      <c r="L89" s="18"/>
      <c r="M89" s="18"/>
      <c r="N89" s="18"/>
      <c r="O89" s="18"/>
      <c r="P89" s="18"/>
      <c r="Q89" s="18"/>
      <c r="R89" s="18"/>
      <c r="S89" s="18"/>
      <c r="T89" s="18"/>
      <c r="U89" s="18"/>
      <c r="V89" s="18"/>
      <c r="W89" s="18"/>
      <c r="X89" s="18"/>
      <c r="Y89" s="18"/>
      <c r="Z89" s="22"/>
      <c r="AA89" s="22"/>
      <c r="AB89" s="22"/>
      <c r="AC89" s="22"/>
      <c r="AD89" s="22"/>
      <c r="AE89" s="22"/>
      <c r="AF89" s="22"/>
      <c r="AG89" s="22"/>
      <c r="AH89" s="22"/>
      <c r="AI89" s="22"/>
    </row>
    <row r="90" spans="1:35" ht="12" customHeight="1">
      <c r="A90" s="98" t="str">
        <f t="array" ref="A90">IFERROR(INDEX('03.Muestra'!$B$8:$B$17,SMALL(IF("Documento no web"='03.Muestra'!$D$8:$D$17,ROW('03.Muestra'!$B$8:$B$17)-MIN(ROW('03.Muestra'!$D$8:$D$17))+1,""),ROW()-89)),"")</f>
        <v/>
      </c>
      <c r="B90" s="129" t="str">
        <f t="array" ref="B90">IFERROR(INDEX('03.Muestra'!$C$8:$C$17,SMALL(IF("Documento no web"='03.Muestra'!$D$8:$D$17,ROW('03.Muestra'!$C$8:$C$17)-MIN(ROW('03.Muestra'!$D$8:$D$17))+1,""),ROW()-89)),"")</f>
        <v/>
      </c>
      <c r="C90" s="129" t="str">
        <f t="array" ref="C90">IFERROR(INDEX('03.Muestra'!$F$8:$F$17,SMALL(IF("Documento no web"='03.Muestra'!$D$8:$D$17,ROW('03.Muestra'!$F$8:$F$17)-MIN(ROW('03.Muestra'!$D$8:$D$17))+1,""),ROW()-89)),"")</f>
        <v/>
      </c>
      <c r="D90" s="103" t="str">
        <f t="shared" ref="D90:D99" si="12">IF(C90="","",$D$18)</f>
        <v/>
      </c>
      <c r="E90" s="66" t="str">
        <f t="shared" ref="E90:E99" si="13">IF(D90&lt;&gt;"",IF(AND(B90&lt;&gt;"",C90&lt;&gt;""),"","ERR"),"")</f>
        <v/>
      </c>
      <c r="F90" s="104" t="s">
        <v>89</v>
      </c>
      <c r="G90" s="89" t="s">
        <v>98</v>
      </c>
      <c r="H90" s="84" t="s">
        <v>93</v>
      </c>
      <c r="I90" s="105" t="s">
        <v>91</v>
      </c>
      <c r="J90" s="106" t="s">
        <v>87</v>
      </c>
      <c r="K90" s="131" t="s">
        <v>97</v>
      </c>
      <c r="L90" s="18"/>
      <c r="M90" s="18"/>
      <c r="N90" s="18"/>
      <c r="O90" s="18"/>
      <c r="P90" s="18"/>
      <c r="Q90" s="18"/>
      <c r="R90" s="18"/>
      <c r="S90" s="18"/>
      <c r="T90" s="18"/>
      <c r="U90" s="18"/>
      <c r="V90" s="18"/>
      <c r="W90" s="18"/>
      <c r="X90" s="18"/>
      <c r="Y90" s="18"/>
      <c r="Z90" s="22"/>
      <c r="AA90" s="22"/>
      <c r="AB90" s="22"/>
      <c r="AC90" s="22"/>
      <c r="AD90" s="22"/>
      <c r="AE90" s="22"/>
      <c r="AF90" s="22"/>
      <c r="AG90" s="22"/>
      <c r="AH90" s="22"/>
      <c r="AI90" s="22"/>
    </row>
    <row r="91" spans="1:35" ht="12" customHeight="1">
      <c r="A91" s="98" t="str">
        <f t="array" ref="A91">IFERROR(INDEX('03.Muestra'!$B$8:$B$17,SMALL(IF("Documento no web"='03.Muestra'!$D$8:$D$17,ROW('03.Muestra'!$B$8:$B$17)-MIN(ROW('03.Muestra'!$D$8:$D$17))+1,""),ROW()-89)),"")</f>
        <v/>
      </c>
      <c r="B91" s="129" t="str">
        <f t="array" ref="B91">IFERROR(INDEX('03.Muestra'!$C$8:$C$17,SMALL(IF("Documento no web"='03.Muestra'!$D$8:$D$17,ROW('03.Muestra'!$C$8:$C$17)-MIN(ROW('03.Muestra'!$D$8:$D$17))+1,""),ROW()-89)),"")</f>
        <v/>
      </c>
      <c r="C91" s="129" t="str">
        <f t="array" ref="C91">IFERROR(INDEX('03.Muestra'!$F$8:$F$17,SMALL(IF("Documento no web"='03.Muestra'!$D$8:$D$17,ROW('03.Muestra'!$F$8:$F$17)-MIN(ROW('03.Muestra'!$D$8:$D$17))+1,""),ROW()-89)),"")</f>
        <v/>
      </c>
      <c r="D91" s="103" t="str">
        <f t="shared" si="12"/>
        <v/>
      </c>
      <c r="E91" s="66" t="str">
        <f t="shared" si="13"/>
        <v/>
      </c>
      <c r="F91" s="107">
        <f ca="1">COUNTIF($D90:INDIRECT("$D" &amp;  SUM(ROW()-1,'03.Muestra'!$D$20)-1),F90)</f>
        <v>0</v>
      </c>
      <c r="G91" s="107">
        <f ca="1">COUNTIF($D90:INDIRECT("$D" &amp;  SUM(ROW()-1,'03.Muestra'!$D$20)-1),G90)</f>
        <v>0</v>
      </c>
      <c r="H91" s="107">
        <f ca="1">COUNTIF($D90:INDIRECT("$D" &amp;  SUM(ROW()-1,'03.Muestra'!$D$20)-1),H90)</f>
        <v>0</v>
      </c>
      <c r="I91" s="107">
        <f ca="1">COUNTIF($D90:INDIRECT("$D" &amp;  SUM(ROW()-1,'03.Muestra'!$D$20)-1),I90)</f>
        <v>0</v>
      </c>
      <c r="J91" s="107">
        <f ca="1">COUNTIF($D90:INDIRECT("$D" &amp;  SUM(ROW()-1,'03.Muestra'!$D$20)-1),J90)</f>
        <v>0</v>
      </c>
      <c r="K91" s="132">
        <f ca="1">IF(COUNTIF('03.Muestra'!$D$8:$D$17,"Documento no web")=0,0,COUNTBLANK($D90:INDIRECT("$D" &amp;  SUM(ROW()-1,COUNTIF('03.Muestra'!$D$8:$D$17,"Documento no web"))-1)))</f>
        <v>0</v>
      </c>
      <c r="L91" s="18"/>
      <c r="M91" s="18"/>
      <c r="N91" s="18"/>
      <c r="O91" s="18"/>
      <c r="P91" s="18"/>
      <c r="Q91" s="18"/>
      <c r="R91" s="18"/>
      <c r="S91" s="18"/>
      <c r="T91" s="18"/>
      <c r="U91" s="18"/>
      <c r="V91" s="18"/>
      <c r="W91" s="18"/>
      <c r="X91" s="18"/>
      <c r="Y91" s="18"/>
      <c r="Z91" s="22"/>
      <c r="AA91" s="22"/>
      <c r="AB91" s="22"/>
      <c r="AC91" s="22"/>
      <c r="AD91" s="22"/>
      <c r="AE91" s="22"/>
      <c r="AF91" s="22"/>
      <c r="AG91" s="22"/>
      <c r="AH91" s="22"/>
      <c r="AI91" s="22"/>
    </row>
    <row r="92" spans="1:35" ht="12" customHeight="1">
      <c r="A92" s="98" t="str">
        <f t="array" ref="A92">IFERROR(INDEX('03.Muestra'!$B$8:$B$17,SMALL(IF("Documento no web"='03.Muestra'!$D$8:$D$17,ROW('03.Muestra'!$B$8:$B$17)-MIN(ROW('03.Muestra'!$D$8:$D$17))+1,""),ROW()-89)),"")</f>
        <v/>
      </c>
      <c r="B92" s="129" t="str">
        <f t="array" ref="B92">IFERROR(INDEX('03.Muestra'!$C$8:$C$17,SMALL(IF("Documento no web"='03.Muestra'!$D$8:$D$17,ROW('03.Muestra'!$C$8:$C$17)-MIN(ROW('03.Muestra'!$D$8:$D$17))+1,""),ROW()-89)),"")</f>
        <v/>
      </c>
      <c r="C92" s="129" t="str">
        <f t="array" ref="C92">IFERROR(INDEX('03.Muestra'!$F$8:$F$17,SMALL(IF("Documento no web"='03.Muestra'!$D$8:$D$17,ROW('03.Muestra'!$F$8:$F$17)-MIN(ROW('03.Muestra'!$D$8:$D$17))+1,""),ROW()-89)),"")</f>
        <v/>
      </c>
      <c r="D92" s="103" t="str">
        <f t="shared" si="12"/>
        <v/>
      </c>
      <c r="E92" s="66" t="str">
        <f t="shared" si="13"/>
        <v/>
      </c>
      <c r="F92" s="22"/>
      <c r="G92" s="22"/>
      <c r="H92" s="22"/>
      <c r="I92" s="22"/>
      <c r="J92" s="22"/>
      <c r="K92" s="148"/>
      <c r="L92" s="18"/>
      <c r="M92" s="18"/>
      <c r="N92" s="18"/>
      <c r="O92" s="18"/>
      <c r="P92" s="18"/>
      <c r="Q92" s="18"/>
      <c r="R92" s="18"/>
      <c r="S92" s="18"/>
      <c r="T92" s="18"/>
      <c r="U92" s="18"/>
      <c r="V92" s="18"/>
      <c r="W92" s="18"/>
      <c r="X92" s="18"/>
      <c r="Y92" s="18"/>
      <c r="Z92" s="22"/>
      <c r="AA92" s="22"/>
      <c r="AB92" s="22"/>
      <c r="AC92" s="22"/>
      <c r="AD92" s="22"/>
      <c r="AE92" s="22"/>
      <c r="AF92" s="22"/>
      <c r="AG92" s="22"/>
      <c r="AH92" s="22"/>
      <c r="AI92" s="22"/>
    </row>
    <row r="93" spans="1:35" ht="12" customHeight="1">
      <c r="A93" s="98" t="str">
        <f t="array" ref="A93">IFERROR(INDEX('03.Muestra'!$B$8:$B$17,SMALL(IF("Documento no web"='03.Muestra'!$D$8:$D$17,ROW('03.Muestra'!$B$8:$B$17)-MIN(ROW('03.Muestra'!$D$8:$D$17))+1,""),ROW()-89)),"")</f>
        <v/>
      </c>
      <c r="B93" s="129" t="str">
        <f t="array" ref="B93">IFERROR(INDEX('03.Muestra'!$C$8:$C$17,SMALL(IF("Documento no web"='03.Muestra'!$D$8:$D$17,ROW('03.Muestra'!$C$8:$C$17)-MIN(ROW('03.Muestra'!$D$8:$D$17))+1,""),ROW()-89)),"")</f>
        <v/>
      </c>
      <c r="C93" s="129" t="str">
        <f t="array" ref="C93">IFERROR(INDEX('03.Muestra'!$F$8:$F$17,SMALL(IF("Documento no web"='03.Muestra'!$D$8:$D$17,ROW('03.Muestra'!$F$8:$F$17)-MIN(ROW('03.Muestra'!$D$8:$D$17))+1,""),ROW()-89)),"")</f>
        <v/>
      </c>
      <c r="D93" s="103" t="str">
        <f t="shared" si="12"/>
        <v/>
      </c>
      <c r="E93" s="66" t="str">
        <f t="shared" si="13"/>
        <v/>
      </c>
      <c r="F93" s="22"/>
      <c r="G93" s="18"/>
      <c r="H93" s="18"/>
      <c r="I93" s="18"/>
      <c r="J93" s="18"/>
      <c r="K93" s="148"/>
      <c r="L93" s="18"/>
      <c r="M93" s="18"/>
      <c r="N93" s="18"/>
      <c r="O93" s="18"/>
      <c r="P93" s="18"/>
      <c r="Q93" s="18"/>
      <c r="R93" s="18"/>
      <c r="S93" s="18"/>
      <c r="T93" s="18"/>
      <c r="U93" s="18"/>
      <c r="V93" s="18"/>
      <c r="W93" s="18"/>
      <c r="X93" s="18"/>
      <c r="Y93" s="18"/>
      <c r="Z93" s="22"/>
      <c r="AA93" s="22"/>
      <c r="AB93" s="22"/>
      <c r="AC93" s="22"/>
      <c r="AD93" s="22"/>
      <c r="AE93" s="22"/>
      <c r="AF93" s="22"/>
      <c r="AG93" s="22"/>
      <c r="AH93" s="22"/>
      <c r="AI93" s="22"/>
    </row>
    <row r="94" spans="1:35" ht="12" customHeight="1">
      <c r="A94" s="98" t="str">
        <f t="array" ref="A94">IFERROR(INDEX('03.Muestra'!$B$8:$B$17,SMALL(IF("Documento no web"='03.Muestra'!$D$8:$D$17,ROW('03.Muestra'!$B$8:$B$17)-MIN(ROW('03.Muestra'!$D$8:$D$17))+1,""),ROW()-89)),"")</f>
        <v/>
      </c>
      <c r="B94" s="129" t="str">
        <f t="array" ref="B94">IFERROR(INDEX('03.Muestra'!$C$8:$C$17,SMALL(IF("Documento no web"='03.Muestra'!$D$8:$D$17,ROW('03.Muestra'!$C$8:$C$17)-MIN(ROW('03.Muestra'!$D$8:$D$17))+1,""),ROW()-89)),"")</f>
        <v/>
      </c>
      <c r="C94" s="129" t="str">
        <f t="array" ref="C94">IFERROR(INDEX('03.Muestra'!$F$8:$F$17,SMALL(IF("Documento no web"='03.Muestra'!$D$8:$D$17,ROW('03.Muestra'!$F$8:$F$17)-MIN(ROW('03.Muestra'!$D$8:$D$17))+1,""),ROW()-89)),"")</f>
        <v/>
      </c>
      <c r="D94" s="103" t="str">
        <f t="shared" si="12"/>
        <v/>
      </c>
      <c r="E94" s="66" t="str">
        <f t="shared" si="13"/>
        <v/>
      </c>
      <c r="F94" s="22"/>
      <c r="G94" s="18"/>
      <c r="H94" s="18"/>
      <c r="I94" s="18"/>
      <c r="J94" s="18"/>
      <c r="K94" s="148"/>
      <c r="L94" s="18"/>
      <c r="M94" s="18"/>
      <c r="N94" s="18"/>
      <c r="O94" s="18"/>
      <c r="P94" s="18"/>
      <c r="Q94" s="18"/>
      <c r="R94" s="18"/>
      <c r="S94" s="18"/>
      <c r="T94" s="18"/>
      <c r="U94" s="18"/>
      <c r="V94" s="18"/>
      <c r="W94" s="18"/>
      <c r="X94" s="18"/>
      <c r="Y94" s="18"/>
      <c r="Z94" s="22"/>
      <c r="AA94" s="22"/>
      <c r="AB94" s="22"/>
      <c r="AC94" s="22"/>
      <c r="AD94" s="22"/>
      <c r="AE94" s="22"/>
      <c r="AF94" s="22"/>
      <c r="AG94" s="22"/>
      <c r="AH94" s="22"/>
      <c r="AI94" s="22"/>
    </row>
    <row r="95" spans="1:35" ht="12" customHeight="1">
      <c r="A95" s="98" t="str">
        <f t="array" ref="A95">IFERROR(INDEX('03.Muestra'!$B$8:$B$17,SMALL(IF("Documento no web"='03.Muestra'!$D$8:$D$17,ROW('03.Muestra'!$B$8:$B$17)-MIN(ROW('03.Muestra'!$D$8:$D$17))+1,""),ROW()-89)),"")</f>
        <v/>
      </c>
      <c r="B95" s="129" t="str">
        <f t="array" ref="B95">IFERROR(INDEX('03.Muestra'!$C$8:$C$17,SMALL(IF("Documento no web"='03.Muestra'!$D$8:$D$17,ROW('03.Muestra'!$C$8:$C$17)-MIN(ROW('03.Muestra'!$D$8:$D$17))+1,""),ROW()-89)),"")</f>
        <v/>
      </c>
      <c r="C95" s="129" t="str">
        <f t="array" ref="C95">IFERROR(INDEX('03.Muestra'!$F$8:$F$17,SMALL(IF("Documento no web"='03.Muestra'!$D$8:$D$17,ROW('03.Muestra'!$F$8:$F$17)-MIN(ROW('03.Muestra'!$D$8:$D$17))+1,""),ROW()-89)),"")</f>
        <v/>
      </c>
      <c r="D95" s="103" t="str">
        <f t="shared" si="12"/>
        <v/>
      </c>
      <c r="E95" s="66" t="str">
        <f t="shared" si="13"/>
        <v/>
      </c>
      <c r="F95" s="22"/>
      <c r="G95" s="18"/>
      <c r="H95" s="18"/>
      <c r="I95" s="18"/>
      <c r="J95" s="18"/>
      <c r="K95" s="148"/>
      <c r="L95" s="18"/>
      <c r="M95" s="18"/>
      <c r="N95" s="18"/>
      <c r="O95" s="18"/>
      <c r="P95" s="18"/>
      <c r="Q95" s="18"/>
      <c r="R95" s="18"/>
      <c r="S95" s="18"/>
      <c r="T95" s="18"/>
      <c r="U95" s="18"/>
      <c r="V95" s="18"/>
      <c r="W95" s="18"/>
      <c r="X95" s="18"/>
      <c r="Y95" s="18"/>
      <c r="Z95" s="22"/>
      <c r="AA95" s="22"/>
      <c r="AB95" s="22"/>
      <c r="AC95" s="22"/>
      <c r="AD95" s="22"/>
      <c r="AE95" s="22"/>
      <c r="AF95" s="22"/>
      <c r="AG95" s="22"/>
      <c r="AH95" s="22"/>
      <c r="AI95" s="22"/>
    </row>
    <row r="96" spans="1:35" ht="12" customHeight="1">
      <c r="A96" s="98" t="str">
        <f t="array" ref="A96">IFERROR(INDEX('03.Muestra'!$B$8:$B$17,SMALL(IF("Documento no web"='03.Muestra'!$D$8:$D$17,ROW('03.Muestra'!$B$8:$B$17)-MIN(ROW('03.Muestra'!$D$8:$D$17))+1,""),ROW()-89)),"")</f>
        <v/>
      </c>
      <c r="B96" s="129" t="str">
        <f t="array" ref="B96">IFERROR(INDEX('03.Muestra'!$C$8:$C$17,SMALL(IF("Documento no web"='03.Muestra'!$D$8:$D$17,ROW('03.Muestra'!$C$8:$C$17)-MIN(ROW('03.Muestra'!$D$8:$D$17))+1,""),ROW()-89)),"")</f>
        <v/>
      </c>
      <c r="C96" s="129" t="str">
        <f t="array" ref="C96">IFERROR(INDEX('03.Muestra'!$F$8:$F$17,SMALL(IF("Documento no web"='03.Muestra'!$D$8:$D$17,ROW('03.Muestra'!$F$8:$F$17)-MIN(ROW('03.Muestra'!$D$8:$D$17))+1,""),ROW()-89)),"")</f>
        <v/>
      </c>
      <c r="D96" s="103" t="str">
        <f t="shared" si="12"/>
        <v/>
      </c>
      <c r="E96" s="66" t="str">
        <f t="shared" si="13"/>
        <v/>
      </c>
      <c r="F96" s="18"/>
      <c r="G96" s="18"/>
      <c r="H96" s="18"/>
      <c r="I96" s="18"/>
      <c r="J96" s="18"/>
      <c r="K96" s="148"/>
      <c r="L96" s="18"/>
      <c r="M96" s="18"/>
      <c r="N96" s="18"/>
      <c r="O96" s="18"/>
      <c r="P96" s="18"/>
      <c r="Q96" s="18"/>
      <c r="R96" s="18"/>
      <c r="S96" s="18"/>
      <c r="T96" s="18"/>
      <c r="U96" s="18"/>
      <c r="V96" s="18"/>
      <c r="W96" s="18"/>
      <c r="X96" s="18"/>
      <c r="Y96" s="18"/>
      <c r="Z96" s="22"/>
      <c r="AA96" s="22"/>
      <c r="AB96" s="22"/>
      <c r="AC96" s="22"/>
      <c r="AD96" s="22"/>
      <c r="AE96" s="22"/>
      <c r="AF96" s="22"/>
      <c r="AG96" s="22"/>
      <c r="AH96" s="22"/>
      <c r="AI96" s="22"/>
    </row>
    <row r="97" spans="1:35" ht="12" customHeight="1">
      <c r="A97" s="98" t="str">
        <f t="array" ref="A97">IFERROR(INDEX('03.Muestra'!$B$8:$B$17,SMALL(IF("Documento no web"='03.Muestra'!$D$8:$D$17,ROW('03.Muestra'!$B$8:$B$17)-MIN(ROW('03.Muestra'!$D$8:$D$17))+1,""),ROW()-89)),"")</f>
        <v/>
      </c>
      <c r="B97" s="129" t="str">
        <f t="array" ref="B97">IFERROR(INDEX('03.Muestra'!$C$8:$C$17,SMALL(IF("Documento no web"='03.Muestra'!$D$8:$D$17,ROW('03.Muestra'!$C$8:$C$17)-MIN(ROW('03.Muestra'!$D$8:$D$17))+1,""),ROW()-89)),"")</f>
        <v/>
      </c>
      <c r="C97" s="129" t="str">
        <f t="array" ref="C97">IFERROR(INDEX('03.Muestra'!$F$8:$F$17,SMALL(IF("Documento no web"='03.Muestra'!$D$8:$D$17,ROW('03.Muestra'!$F$8:$F$17)-MIN(ROW('03.Muestra'!$D$8:$D$17))+1,""),ROW()-89)),"")</f>
        <v/>
      </c>
      <c r="D97" s="103" t="str">
        <f t="shared" si="12"/>
        <v/>
      </c>
      <c r="E97" s="66" t="str">
        <f t="shared" si="13"/>
        <v/>
      </c>
      <c r="F97" s="18"/>
      <c r="G97" s="18"/>
      <c r="H97" s="18"/>
      <c r="I97" s="18"/>
      <c r="J97" s="18"/>
      <c r="K97" s="148"/>
      <c r="L97" s="18"/>
      <c r="M97" s="18"/>
      <c r="N97" s="18"/>
      <c r="O97" s="18"/>
      <c r="P97" s="18"/>
      <c r="Q97" s="18"/>
      <c r="R97" s="18"/>
      <c r="S97" s="18"/>
      <c r="T97" s="18"/>
      <c r="U97" s="18"/>
      <c r="V97" s="18"/>
      <c r="W97" s="18"/>
      <c r="X97" s="18"/>
      <c r="Y97" s="18"/>
      <c r="Z97" s="22"/>
      <c r="AA97" s="22"/>
      <c r="AB97" s="22"/>
      <c r="AC97" s="22"/>
      <c r="AD97" s="22"/>
      <c r="AE97" s="22"/>
      <c r="AF97" s="22"/>
      <c r="AG97" s="22"/>
      <c r="AH97" s="22"/>
      <c r="AI97" s="22"/>
    </row>
    <row r="98" spans="1:35" ht="12" customHeight="1">
      <c r="A98" s="98" t="str">
        <f t="array" ref="A98">IFERROR(INDEX('03.Muestra'!$B$8:$B$17,SMALL(IF("Documento no web"='03.Muestra'!$D$8:$D$17,ROW('03.Muestra'!$B$8:$B$17)-MIN(ROW('03.Muestra'!$D$8:$D$17))+1,""),ROW()-89)),"")</f>
        <v/>
      </c>
      <c r="B98" s="129" t="str">
        <f t="array" ref="B98">IFERROR(INDEX('03.Muestra'!$C$8:$C$17,SMALL(IF("Documento no web"='03.Muestra'!$D$8:$D$17,ROW('03.Muestra'!$C$8:$C$17)-MIN(ROW('03.Muestra'!$D$8:$D$17))+1,""),ROW()-89)),"")</f>
        <v/>
      </c>
      <c r="C98" s="129" t="str">
        <f t="array" ref="C98">IFERROR(INDEX('03.Muestra'!$F$8:$F$17,SMALL(IF("Documento no web"='03.Muestra'!$D$8:$D$17,ROW('03.Muestra'!$F$8:$F$17)-MIN(ROW('03.Muestra'!$D$8:$D$17))+1,""),ROW()-89)),"")</f>
        <v/>
      </c>
      <c r="D98" s="103" t="str">
        <f t="shared" si="12"/>
        <v/>
      </c>
      <c r="E98" s="66" t="str">
        <f t="shared" si="13"/>
        <v/>
      </c>
      <c r="F98" s="18"/>
      <c r="G98" s="18"/>
      <c r="H98" s="18"/>
      <c r="I98" s="18"/>
      <c r="J98" s="18"/>
      <c r="K98" s="148"/>
      <c r="L98" s="18"/>
      <c r="M98" s="18"/>
      <c r="N98" s="18"/>
      <c r="O98" s="18"/>
      <c r="P98" s="18"/>
      <c r="Q98" s="18"/>
      <c r="R98" s="18"/>
      <c r="S98" s="18"/>
      <c r="T98" s="18"/>
      <c r="U98" s="18"/>
      <c r="V98" s="18"/>
      <c r="W98" s="18"/>
      <c r="X98" s="18"/>
      <c r="Y98" s="18"/>
      <c r="Z98" s="22"/>
      <c r="AA98" s="22"/>
      <c r="AB98" s="22"/>
      <c r="AC98" s="22"/>
      <c r="AD98" s="22"/>
      <c r="AE98" s="22"/>
      <c r="AF98" s="22"/>
      <c r="AG98" s="22"/>
      <c r="AH98" s="22"/>
      <c r="AI98" s="22"/>
    </row>
    <row r="99" spans="1:35" ht="12" customHeight="1">
      <c r="A99" s="98" t="str">
        <f t="array" ref="A99">IFERROR(INDEX('03.Muestra'!$B$8:$B$17,SMALL(IF("Documento no web"='03.Muestra'!$D$8:$D$17,ROW('03.Muestra'!$B$8:$B$17)-MIN(ROW('03.Muestra'!$D$8:$D$17))+1,""),ROW()-89)),"")</f>
        <v/>
      </c>
      <c r="B99" s="129" t="str">
        <f t="array" ref="B99">IFERROR(INDEX('03.Muestra'!$C$8:$C$17,SMALL(IF("Documento no web"='03.Muestra'!$D$8:$D$17,ROW('03.Muestra'!$C$8:$C$17)-MIN(ROW('03.Muestra'!$D$8:$D$17))+1,""),ROW()-89)),"")</f>
        <v/>
      </c>
      <c r="C99" s="129" t="str">
        <f t="array" ref="C99">IFERROR(INDEX('03.Muestra'!$F$8:$F$17,SMALL(IF("Documento no web"='03.Muestra'!$D$8:$D$17,ROW('03.Muestra'!$F$8:$F$17)-MIN(ROW('03.Muestra'!$D$8:$D$17))+1,""),ROW()-89)),"")</f>
        <v/>
      </c>
      <c r="D99" s="103" t="str">
        <f t="shared" si="12"/>
        <v/>
      </c>
      <c r="E99" s="66" t="str">
        <f t="shared" si="13"/>
        <v/>
      </c>
      <c r="F99" s="18"/>
      <c r="G99" s="18"/>
      <c r="H99" s="18"/>
      <c r="I99" s="18"/>
      <c r="J99" s="18"/>
      <c r="K99" s="148"/>
      <c r="L99" s="18"/>
      <c r="M99" s="18"/>
      <c r="N99" s="18"/>
      <c r="O99" s="18"/>
      <c r="P99" s="18"/>
      <c r="Q99" s="18"/>
      <c r="R99" s="18"/>
      <c r="S99" s="18"/>
      <c r="T99" s="18"/>
      <c r="U99" s="18"/>
      <c r="V99" s="18"/>
      <c r="W99" s="18"/>
      <c r="X99" s="18"/>
      <c r="Y99" s="18"/>
      <c r="Z99" s="22"/>
      <c r="AA99" s="22"/>
      <c r="AB99" s="22"/>
      <c r="AC99" s="22"/>
      <c r="AD99" s="22"/>
      <c r="AE99" s="22"/>
      <c r="AF99" s="22"/>
      <c r="AG99" s="22"/>
      <c r="AH99" s="22"/>
      <c r="AI99" s="22"/>
    </row>
    <row r="100" spans="1:35" ht="12" customHeight="1">
      <c r="A100" s="63"/>
      <c r="B100" s="133"/>
      <c r="C100" s="133"/>
      <c r="D100" s="134"/>
      <c r="E100" s="66"/>
      <c r="F100" s="18"/>
      <c r="G100" s="18"/>
      <c r="H100" s="18"/>
      <c r="I100" s="18"/>
      <c r="J100" s="18"/>
      <c r="K100" s="22"/>
      <c r="L100" s="22"/>
      <c r="M100" s="22"/>
      <c r="N100" s="18"/>
      <c r="O100" s="18"/>
      <c r="P100" s="18"/>
      <c r="Q100" s="18"/>
      <c r="R100" s="18"/>
      <c r="S100" s="18"/>
      <c r="T100" s="18"/>
      <c r="U100" s="18"/>
      <c r="V100" s="22"/>
      <c r="W100" s="22"/>
      <c r="X100" s="22"/>
      <c r="Y100" s="22"/>
      <c r="Z100" s="22"/>
      <c r="AA100" s="22"/>
      <c r="AB100" s="22"/>
      <c r="AC100" s="22"/>
      <c r="AD100" s="18"/>
      <c r="AE100" s="22"/>
      <c r="AF100" s="22"/>
      <c r="AG100" s="22"/>
      <c r="AH100" s="22"/>
      <c r="AI100" s="22"/>
    </row>
    <row r="101" spans="1:35" ht="12" customHeight="1">
      <c r="A101" s="63"/>
      <c r="B101" s="133"/>
      <c r="C101" s="133"/>
      <c r="D101" s="134"/>
      <c r="E101" s="66"/>
      <c r="F101" s="18"/>
      <c r="G101" s="18"/>
      <c r="H101" s="18"/>
      <c r="I101" s="18"/>
      <c r="J101" s="18"/>
      <c r="K101" s="22"/>
      <c r="L101" s="22"/>
      <c r="M101" s="22"/>
      <c r="N101" s="18"/>
      <c r="O101" s="18"/>
      <c r="P101" s="18"/>
      <c r="Q101" s="18"/>
      <c r="R101" s="18"/>
      <c r="S101" s="18"/>
      <c r="T101" s="18"/>
      <c r="U101" s="18"/>
      <c r="V101" s="22"/>
      <c r="W101" s="22"/>
      <c r="X101" s="22"/>
      <c r="Y101" s="22"/>
      <c r="Z101" s="22"/>
      <c r="AA101" s="22"/>
      <c r="AB101" s="22"/>
      <c r="AC101" s="22"/>
      <c r="AD101" s="18"/>
      <c r="AE101" s="22"/>
      <c r="AF101" s="22"/>
      <c r="AG101" s="22"/>
      <c r="AH101" s="22"/>
      <c r="AI101" s="22"/>
    </row>
    <row r="102" spans="1:35" ht="12.75" customHeight="1">
      <c r="A102" s="111"/>
      <c r="B102" s="112"/>
      <c r="C102" s="111"/>
      <c r="D102" s="135"/>
      <c r="E102" s="66"/>
      <c r="F102" s="18"/>
      <c r="G102" s="18"/>
      <c r="H102" s="18"/>
      <c r="I102" s="18"/>
      <c r="J102" s="18"/>
      <c r="K102" s="22"/>
      <c r="L102" s="22"/>
      <c r="M102" s="22"/>
      <c r="N102" s="18"/>
      <c r="O102" s="18"/>
      <c r="P102" s="18"/>
      <c r="Q102" s="18"/>
      <c r="R102" s="18"/>
      <c r="S102" s="18"/>
      <c r="T102" s="18"/>
      <c r="U102" s="18"/>
      <c r="V102" s="22"/>
      <c r="W102" s="22"/>
      <c r="X102" s="22"/>
      <c r="Y102" s="22"/>
      <c r="Z102" s="22"/>
      <c r="AA102" s="22"/>
      <c r="AB102" s="22"/>
      <c r="AC102" s="22"/>
      <c r="AD102" s="18"/>
      <c r="AE102" s="22"/>
      <c r="AF102" s="22"/>
      <c r="AG102" s="22"/>
      <c r="AH102" s="22"/>
      <c r="AI102" s="22"/>
    </row>
    <row r="103" spans="1:35" ht="14.25" customHeight="1">
      <c r="A103" s="109"/>
      <c r="B103" s="109"/>
      <c r="C103" s="109"/>
      <c r="D103" s="136"/>
      <c r="E103" s="66"/>
      <c r="F103" s="109"/>
      <c r="G103" s="18"/>
      <c r="H103" s="18"/>
      <c r="I103" s="18"/>
      <c r="J103" s="18"/>
      <c r="K103" s="22"/>
      <c r="L103" s="22"/>
      <c r="M103" s="22"/>
      <c r="N103" s="18"/>
      <c r="O103" s="18"/>
      <c r="P103" s="18"/>
      <c r="Q103" s="18"/>
      <c r="R103" s="18"/>
      <c r="S103" s="18"/>
      <c r="T103" s="18"/>
      <c r="U103" s="18"/>
      <c r="V103" s="22"/>
      <c r="W103" s="22"/>
      <c r="X103" s="22"/>
      <c r="Y103" s="22"/>
      <c r="Z103" s="22"/>
      <c r="AA103" s="22"/>
      <c r="AB103" s="22"/>
      <c r="AC103" s="22"/>
      <c r="AD103" s="18"/>
      <c r="AE103" s="22"/>
      <c r="AF103" s="22"/>
      <c r="AG103" s="22"/>
      <c r="AH103" s="22"/>
      <c r="AI103" s="22"/>
    </row>
    <row r="104" spans="1:35" ht="12" customHeight="1">
      <c r="A104" s="22"/>
      <c r="B104" s="18"/>
      <c r="C104" s="18"/>
      <c r="D104" s="127"/>
      <c r="E104" s="66"/>
      <c r="F104" s="18"/>
      <c r="G104" s="18"/>
      <c r="H104" s="18"/>
      <c r="I104" s="18"/>
      <c r="J104" s="18"/>
      <c r="K104" s="148"/>
      <c r="L104" s="18"/>
      <c r="M104" s="18"/>
      <c r="N104" s="18"/>
      <c r="O104" s="18"/>
      <c r="P104" s="18"/>
      <c r="Q104" s="18"/>
      <c r="R104" s="18"/>
      <c r="S104" s="18"/>
      <c r="T104" s="18"/>
      <c r="U104" s="18"/>
      <c r="V104" s="18"/>
      <c r="W104" s="18"/>
      <c r="X104" s="18"/>
      <c r="Y104" s="18"/>
      <c r="Z104" s="22"/>
      <c r="AA104" s="22"/>
      <c r="AB104" s="22"/>
      <c r="AC104" s="22"/>
      <c r="AD104" s="22"/>
      <c r="AE104" s="22"/>
      <c r="AF104" s="22"/>
      <c r="AG104" s="22"/>
      <c r="AH104" s="22"/>
      <c r="AI104" s="22"/>
    </row>
    <row r="105" spans="1:35" ht="12" customHeight="1">
      <c r="A105" s="22"/>
      <c r="B105" s="18"/>
      <c r="C105" s="18"/>
      <c r="D105" s="127"/>
      <c r="E105" s="100"/>
      <c r="F105" s="18"/>
      <c r="G105" s="18"/>
      <c r="H105" s="18"/>
      <c r="I105" s="18"/>
      <c r="J105" s="18"/>
      <c r="K105" s="148"/>
      <c r="L105" s="18"/>
      <c r="M105" s="18"/>
      <c r="N105" s="18"/>
      <c r="O105" s="18"/>
      <c r="P105" s="18"/>
      <c r="Q105" s="18"/>
      <c r="R105" s="18"/>
      <c r="S105" s="18"/>
      <c r="T105" s="18"/>
      <c r="U105" s="18"/>
      <c r="V105" s="18"/>
      <c r="W105" s="18"/>
      <c r="X105" s="18"/>
      <c r="Y105" s="18"/>
      <c r="Z105" s="22"/>
      <c r="AA105" s="22"/>
      <c r="AB105" s="22"/>
      <c r="AC105" s="22"/>
      <c r="AD105" s="22"/>
      <c r="AE105" s="22"/>
      <c r="AF105" s="22"/>
      <c r="AG105" s="22"/>
      <c r="AH105" s="22"/>
      <c r="AI105" s="22"/>
    </row>
    <row r="106" spans="1:35" ht="32.25" customHeight="1">
      <c r="A106" s="94" t="s">
        <v>100</v>
      </c>
      <c r="B106" s="95" t="s">
        <v>86</v>
      </c>
      <c r="C106" s="96" t="s">
        <v>202</v>
      </c>
      <c r="D106" s="128" t="s">
        <v>106</v>
      </c>
      <c r="E106" s="114"/>
      <c r="F106" s="22"/>
      <c r="G106" s="22"/>
      <c r="H106" s="22"/>
      <c r="I106" s="22"/>
      <c r="J106" s="22"/>
      <c r="K106" s="148"/>
      <c r="L106" s="18"/>
      <c r="M106" s="18"/>
      <c r="N106" s="18"/>
      <c r="O106" s="18"/>
      <c r="P106" s="18"/>
      <c r="Q106" s="18"/>
      <c r="R106" s="18"/>
      <c r="S106" s="18"/>
      <c r="T106" s="18"/>
      <c r="U106" s="18"/>
      <c r="V106" s="18"/>
      <c r="W106" s="18"/>
      <c r="X106" s="18"/>
      <c r="Y106" s="18"/>
      <c r="Z106" s="22"/>
      <c r="AA106" s="22"/>
      <c r="AB106" s="22"/>
      <c r="AC106" s="22"/>
      <c r="AD106" s="22"/>
      <c r="AE106" s="22"/>
      <c r="AF106" s="22"/>
      <c r="AG106" s="22"/>
      <c r="AH106" s="22"/>
      <c r="AI106" s="22"/>
    </row>
    <row r="107" spans="1:35" ht="12" customHeight="1">
      <c r="A107" s="98" t="str">
        <f t="array" ref="A107">IFERROR(INDEX('03.Muestra'!$B$8:$B$17,SMALL(IF("Documento no web"='03.Muestra'!$D$8:$D$17,ROW('03.Muestra'!$B$8:$B$17)-MIN(ROW('03.Muestra'!$D$8:$D$17))+1,""),ROW()-106)),"")</f>
        <v/>
      </c>
      <c r="B107" s="129" t="str">
        <f t="array" ref="B107">IFERROR(INDEX('03.Muestra'!$C$8:$C$17,SMALL(IF("Documento no web"='03.Muestra'!$D$8:$D$17,ROW('03.Muestra'!$C$8:$C$17)-MIN(ROW('03.Muestra'!$D$8:$D$17))+1,""),ROW()-106)),"")</f>
        <v/>
      </c>
      <c r="C107" s="129" t="str">
        <f t="array" ref="C107">IFERROR(INDEX('03.Muestra'!$F$8:$F$17,SMALL(IF("Documento no web"='03.Muestra'!$D$8:$D$17,ROW('03.Muestra'!$F$8:$F$17)-MIN(ROW('03.Muestra'!$D$8:$D$17))+1,""),ROW()-106)),"")</f>
        <v/>
      </c>
      <c r="D107" s="103" t="str">
        <f t="shared" ref="D107:D116" si="14">IF(C107="","",$D$18)</f>
        <v/>
      </c>
      <c r="E107" s="66" t="str">
        <f t="shared" ref="E107:E116" si="15">IF(D107&lt;&gt;"",IF(AND(B107&lt;&gt;"",C107&lt;&gt;""),"","ERR"),"")</f>
        <v/>
      </c>
      <c r="F107" s="104" t="s">
        <v>89</v>
      </c>
      <c r="G107" s="89" t="s">
        <v>98</v>
      </c>
      <c r="H107" s="84" t="s">
        <v>93</v>
      </c>
      <c r="I107" s="105" t="s">
        <v>91</v>
      </c>
      <c r="J107" s="106" t="s">
        <v>87</v>
      </c>
      <c r="K107" s="131" t="s">
        <v>97</v>
      </c>
      <c r="L107" s="18"/>
      <c r="M107" s="18"/>
      <c r="N107" s="18"/>
      <c r="O107" s="18"/>
      <c r="P107" s="18"/>
      <c r="Q107" s="18"/>
      <c r="R107" s="18"/>
      <c r="S107" s="18"/>
      <c r="T107" s="18"/>
      <c r="U107" s="18"/>
      <c r="V107" s="18"/>
      <c r="W107" s="18"/>
      <c r="X107" s="18"/>
      <c r="Y107" s="18"/>
      <c r="Z107" s="22"/>
      <c r="AA107" s="22"/>
      <c r="AB107" s="22"/>
      <c r="AC107" s="22"/>
      <c r="AD107" s="22"/>
      <c r="AE107" s="22"/>
      <c r="AF107" s="22"/>
      <c r="AG107" s="22"/>
      <c r="AH107" s="22"/>
      <c r="AI107" s="22"/>
    </row>
    <row r="108" spans="1:35" ht="12" customHeight="1">
      <c r="A108" s="98" t="str">
        <f t="array" ref="A108">IFERROR(INDEX('03.Muestra'!$B$8:$B$17,SMALL(IF("Documento no web"='03.Muestra'!$D$8:$D$17,ROW('03.Muestra'!$B$8:$B$17)-MIN(ROW('03.Muestra'!$D$8:$D$17))+1,""),ROW()-106)),"")</f>
        <v/>
      </c>
      <c r="B108" s="129" t="str">
        <f t="array" ref="B108">IFERROR(INDEX('03.Muestra'!$C$8:$C$17,SMALL(IF("Documento no web"='03.Muestra'!$D$8:$D$17,ROW('03.Muestra'!$C$8:$C$17)-MIN(ROW('03.Muestra'!$D$8:$D$17))+1,""),ROW()-106)),"")</f>
        <v/>
      </c>
      <c r="C108" s="129" t="str">
        <f t="array" ref="C108">IFERROR(INDEX('03.Muestra'!$F$8:$F$17,SMALL(IF("Documento no web"='03.Muestra'!$D$8:$D$17,ROW('03.Muestra'!$F$8:$F$17)-MIN(ROW('03.Muestra'!$D$8:$D$17))+1,""),ROW()-106)),"")</f>
        <v/>
      </c>
      <c r="D108" s="103" t="str">
        <f t="shared" si="14"/>
        <v/>
      </c>
      <c r="E108" s="66" t="str">
        <f t="shared" si="15"/>
        <v/>
      </c>
      <c r="F108" s="107">
        <f ca="1">COUNTIF($D107:INDIRECT("$D" &amp;  SUM(ROW()-1,'03.Muestra'!$D$20)-1),F107)</f>
        <v>0</v>
      </c>
      <c r="G108" s="107">
        <f ca="1">COUNTIF($D107:INDIRECT("$D" &amp;  SUM(ROW()-1,'03.Muestra'!$D$20)-1),G107)</f>
        <v>0</v>
      </c>
      <c r="H108" s="107">
        <f ca="1">COUNTIF($D107:INDIRECT("$D" &amp;  SUM(ROW()-1,'03.Muestra'!$D$20)-1),H107)</f>
        <v>0</v>
      </c>
      <c r="I108" s="107">
        <f ca="1">COUNTIF($D107:INDIRECT("$D" &amp;  SUM(ROW()-1,'03.Muestra'!$D$20)-1),I107)</f>
        <v>0</v>
      </c>
      <c r="J108" s="107">
        <f ca="1">COUNTIF($D107:INDIRECT("$D" &amp;  SUM(ROW()-1,'03.Muestra'!$D$20)-1),J107)</f>
        <v>0</v>
      </c>
      <c r="K108" s="132">
        <f ca="1">IF(COUNTIF('03.Muestra'!$D$8:$D$17,"Documento no web")=0,0,COUNTBLANK($D107:INDIRECT("$D" &amp;  SUM(ROW()-1,COUNTIF('03.Muestra'!$D$8:$D$17,"Documento no web"))-1)))</f>
        <v>0</v>
      </c>
      <c r="L108" s="18"/>
      <c r="M108" s="18"/>
      <c r="N108" s="18"/>
      <c r="O108" s="18"/>
      <c r="P108" s="18"/>
      <c r="Q108" s="18"/>
      <c r="R108" s="18"/>
      <c r="S108" s="18"/>
      <c r="T108" s="18"/>
      <c r="U108" s="18"/>
      <c r="V108" s="18"/>
      <c r="W108" s="18"/>
      <c r="X108" s="18"/>
      <c r="Y108" s="18"/>
      <c r="Z108" s="22"/>
      <c r="AA108" s="22"/>
      <c r="AB108" s="22"/>
      <c r="AC108" s="22"/>
      <c r="AD108" s="22"/>
      <c r="AE108" s="22"/>
      <c r="AF108" s="22"/>
      <c r="AG108" s="22"/>
      <c r="AH108" s="22"/>
      <c r="AI108" s="22"/>
    </row>
    <row r="109" spans="1:35" ht="12" customHeight="1">
      <c r="A109" s="98" t="str">
        <f t="array" ref="A109">IFERROR(INDEX('03.Muestra'!$B$8:$B$17,SMALL(IF("Documento no web"='03.Muestra'!$D$8:$D$17,ROW('03.Muestra'!$B$8:$B$17)-MIN(ROW('03.Muestra'!$D$8:$D$17))+1,""),ROW()-106)),"")</f>
        <v/>
      </c>
      <c r="B109" s="129" t="str">
        <f t="array" ref="B109">IFERROR(INDEX('03.Muestra'!$C$8:$C$17,SMALL(IF("Documento no web"='03.Muestra'!$D$8:$D$17,ROW('03.Muestra'!$C$8:$C$17)-MIN(ROW('03.Muestra'!$D$8:$D$17))+1,""),ROW()-106)),"")</f>
        <v/>
      </c>
      <c r="C109" s="129" t="str">
        <f t="array" ref="C109">IFERROR(INDEX('03.Muestra'!$F$8:$F$17,SMALL(IF("Documento no web"='03.Muestra'!$D$8:$D$17,ROW('03.Muestra'!$F$8:$F$17)-MIN(ROW('03.Muestra'!$D$8:$D$17))+1,""),ROW()-106)),"")</f>
        <v/>
      </c>
      <c r="D109" s="103" t="str">
        <f t="shared" si="14"/>
        <v/>
      </c>
      <c r="E109" s="66" t="str">
        <f t="shared" si="15"/>
        <v/>
      </c>
      <c r="F109" s="22"/>
      <c r="G109" s="18"/>
      <c r="H109" s="18"/>
      <c r="I109" s="18"/>
      <c r="J109" s="18"/>
      <c r="K109" s="148"/>
      <c r="L109" s="18"/>
      <c r="M109" s="18"/>
      <c r="N109" s="18"/>
      <c r="O109" s="18"/>
      <c r="P109" s="18"/>
      <c r="Q109" s="18"/>
      <c r="R109" s="18"/>
      <c r="S109" s="18"/>
      <c r="T109" s="18"/>
      <c r="U109" s="18"/>
      <c r="V109" s="18"/>
      <c r="W109" s="18"/>
      <c r="X109" s="18"/>
      <c r="Y109" s="18"/>
      <c r="Z109" s="22"/>
      <c r="AA109" s="22"/>
      <c r="AB109" s="22"/>
      <c r="AC109" s="22"/>
      <c r="AD109" s="22"/>
      <c r="AE109" s="22"/>
      <c r="AF109" s="22"/>
      <c r="AG109" s="22"/>
      <c r="AH109" s="22"/>
      <c r="AI109" s="22"/>
    </row>
    <row r="110" spans="1:35" ht="12" customHeight="1">
      <c r="A110" s="98" t="str">
        <f t="array" ref="A110">IFERROR(INDEX('03.Muestra'!$B$8:$B$17,SMALL(IF("Documento no web"='03.Muestra'!$D$8:$D$17,ROW('03.Muestra'!$B$8:$B$17)-MIN(ROW('03.Muestra'!$D$8:$D$17))+1,""),ROW()-106)),"")</f>
        <v/>
      </c>
      <c r="B110" s="129" t="str">
        <f t="array" ref="B110">IFERROR(INDEX('03.Muestra'!$C$8:$C$17,SMALL(IF("Documento no web"='03.Muestra'!$D$8:$D$17,ROW('03.Muestra'!$C$8:$C$17)-MIN(ROW('03.Muestra'!$D$8:$D$17))+1,""),ROW()-106)),"")</f>
        <v/>
      </c>
      <c r="C110" s="129" t="str">
        <f t="array" ref="C110">IFERROR(INDEX('03.Muestra'!$F$8:$F$17,SMALL(IF("Documento no web"='03.Muestra'!$D$8:$D$17,ROW('03.Muestra'!$F$8:$F$17)-MIN(ROW('03.Muestra'!$D$8:$D$17))+1,""),ROW()-106)),"")</f>
        <v/>
      </c>
      <c r="D110" s="103" t="str">
        <f t="shared" si="14"/>
        <v/>
      </c>
      <c r="E110" s="66" t="str">
        <f t="shared" si="15"/>
        <v/>
      </c>
      <c r="F110" s="22"/>
      <c r="G110" s="18"/>
      <c r="H110" s="18"/>
      <c r="I110" s="18"/>
      <c r="J110" s="18"/>
      <c r="K110" s="148"/>
      <c r="L110" s="18"/>
      <c r="M110" s="18"/>
      <c r="N110" s="18"/>
      <c r="O110" s="18"/>
      <c r="P110" s="18"/>
      <c r="Q110" s="18"/>
      <c r="R110" s="18"/>
      <c r="S110" s="18"/>
      <c r="T110" s="18"/>
      <c r="U110" s="18"/>
      <c r="V110" s="18"/>
      <c r="W110" s="18"/>
      <c r="X110" s="18"/>
      <c r="Y110" s="18"/>
      <c r="Z110" s="22"/>
      <c r="AA110" s="22"/>
      <c r="AB110" s="22"/>
      <c r="AC110" s="22"/>
      <c r="AD110" s="22"/>
      <c r="AE110" s="22"/>
      <c r="AF110" s="22"/>
      <c r="AG110" s="22"/>
      <c r="AH110" s="22"/>
      <c r="AI110" s="22"/>
    </row>
    <row r="111" spans="1:35" ht="12" customHeight="1">
      <c r="A111" s="98" t="str">
        <f t="array" ref="A111">IFERROR(INDEX('03.Muestra'!$B$8:$B$17,SMALL(IF("Documento no web"='03.Muestra'!$D$8:$D$17,ROW('03.Muestra'!$B$8:$B$17)-MIN(ROW('03.Muestra'!$D$8:$D$17))+1,""),ROW()-106)),"")</f>
        <v/>
      </c>
      <c r="B111" s="129" t="str">
        <f t="array" ref="B111">IFERROR(INDEX('03.Muestra'!$C$8:$C$17,SMALL(IF("Documento no web"='03.Muestra'!$D$8:$D$17,ROW('03.Muestra'!$C$8:$C$17)-MIN(ROW('03.Muestra'!$D$8:$D$17))+1,""),ROW()-106)),"")</f>
        <v/>
      </c>
      <c r="C111" s="129" t="str">
        <f t="array" ref="C111">IFERROR(INDEX('03.Muestra'!$F$8:$F$17,SMALL(IF("Documento no web"='03.Muestra'!$D$8:$D$17,ROW('03.Muestra'!$F$8:$F$17)-MIN(ROW('03.Muestra'!$D$8:$D$17))+1,""),ROW()-106)),"")</f>
        <v/>
      </c>
      <c r="D111" s="103" t="str">
        <f t="shared" si="14"/>
        <v/>
      </c>
      <c r="E111" s="66" t="str">
        <f t="shared" si="15"/>
        <v/>
      </c>
      <c r="F111" s="22"/>
      <c r="G111" s="18"/>
      <c r="H111" s="18"/>
      <c r="I111" s="18"/>
      <c r="J111" s="18"/>
      <c r="K111" s="148"/>
      <c r="L111" s="18"/>
      <c r="M111" s="18"/>
      <c r="N111" s="18"/>
      <c r="O111" s="18"/>
      <c r="P111" s="18"/>
      <c r="Q111" s="18"/>
      <c r="R111" s="18"/>
      <c r="S111" s="18"/>
      <c r="T111" s="18"/>
      <c r="U111" s="18"/>
      <c r="V111" s="18"/>
      <c r="W111" s="18"/>
      <c r="X111" s="18"/>
      <c r="Y111" s="18"/>
      <c r="Z111" s="22"/>
      <c r="AA111" s="22"/>
      <c r="AB111" s="22"/>
      <c r="AC111" s="22"/>
      <c r="AD111" s="22"/>
      <c r="AE111" s="22"/>
      <c r="AF111" s="22"/>
      <c r="AG111" s="22"/>
      <c r="AH111" s="22"/>
      <c r="AI111" s="22"/>
    </row>
    <row r="112" spans="1:35" ht="12" customHeight="1">
      <c r="A112" s="98" t="str">
        <f t="array" ref="A112">IFERROR(INDEX('03.Muestra'!$B$8:$B$17,SMALL(IF("Documento no web"='03.Muestra'!$D$8:$D$17,ROW('03.Muestra'!$B$8:$B$17)-MIN(ROW('03.Muestra'!$D$8:$D$17))+1,""),ROW()-106)),"")</f>
        <v/>
      </c>
      <c r="B112" s="129" t="str">
        <f t="array" ref="B112">IFERROR(INDEX('03.Muestra'!$C$8:$C$17,SMALL(IF("Documento no web"='03.Muestra'!$D$8:$D$17,ROW('03.Muestra'!$C$8:$C$17)-MIN(ROW('03.Muestra'!$D$8:$D$17))+1,""),ROW()-106)),"")</f>
        <v/>
      </c>
      <c r="C112" s="129" t="str">
        <f t="array" ref="C112">IFERROR(INDEX('03.Muestra'!$F$8:$F$17,SMALL(IF("Documento no web"='03.Muestra'!$D$8:$D$17,ROW('03.Muestra'!$F$8:$F$17)-MIN(ROW('03.Muestra'!$D$8:$D$17))+1,""),ROW()-106)),"")</f>
        <v/>
      </c>
      <c r="D112" s="103" t="str">
        <f t="shared" si="14"/>
        <v/>
      </c>
      <c r="E112" s="66" t="str">
        <f t="shared" si="15"/>
        <v/>
      </c>
      <c r="F112" s="22"/>
      <c r="G112" s="18"/>
      <c r="H112" s="18"/>
      <c r="I112" s="18"/>
      <c r="J112" s="18"/>
      <c r="K112" s="148"/>
      <c r="L112" s="18"/>
      <c r="M112" s="18"/>
      <c r="N112" s="18"/>
      <c r="O112" s="18"/>
      <c r="P112" s="18"/>
      <c r="Q112" s="18"/>
      <c r="R112" s="18"/>
      <c r="S112" s="18"/>
      <c r="T112" s="18"/>
      <c r="U112" s="18"/>
      <c r="V112" s="18"/>
      <c r="W112" s="18"/>
      <c r="X112" s="18"/>
      <c r="Y112" s="18"/>
      <c r="Z112" s="22"/>
      <c r="AA112" s="22"/>
      <c r="AB112" s="22"/>
      <c r="AC112" s="22"/>
      <c r="AD112" s="22"/>
      <c r="AE112" s="22"/>
      <c r="AF112" s="22"/>
      <c r="AG112" s="22"/>
      <c r="AH112" s="22"/>
      <c r="AI112" s="22"/>
    </row>
    <row r="113" spans="1:35" ht="12" customHeight="1">
      <c r="A113" s="98" t="str">
        <f t="array" ref="A113">IFERROR(INDEX('03.Muestra'!$B$8:$B$17,SMALL(IF("Documento no web"='03.Muestra'!$D$8:$D$17,ROW('03.Muestra'!$B$8:$B$17)-MIN(ROW('03.Muestra'!$D$8:$D$17))+1,""),ROW()-106)),"")</f>
        <v/>
      </c>
      <c r="B113" s="129" t="str">
        <f t="array" ref="B113">IFERROR(INDEX('03.Muestra'!$C$8:$C$17,SMALL(IF("Documento no web"='03.Muestra'!$D$8:$D$17,ROW('03.Muestra'!$C$8:$C$17)-MIN(ROW('03.Muestra'!$D$8:$D$17))+1,""),ROW()-106)),"")</f>
        <v/>
      </c>
      <c r="C113" s="129" t="str">
        <f t="array" ref="C113">IFERROR(INDEX('03.Muestra'!$F$8:$F$17,SMALL(IF("Documento no web"='03.Muestra'!$D$8:$D$17,ROW('03.Muestra'!$F$8:$F$17)-MIN(ROW('03.Muestra'!$D$8:$D$17))+1,""),ROW()-106)),"")</f>
        <v/>
      </c>
      <c r="D113" s="103" t="str">
        <f t="shared" si="14"/>
        <v/>
      </c>
      <c r="E113" s="66" t="str">
        <f t="shared" si="15"/>
        <v/>
      </c>
      <c r="F113" s="18"/>
      <c r="G113" s="18"/>
      <c r="H113" s="18"/>
      <c r="I113" s="18"/>
      <c r="J113" s="18"/>
      <c r="K113" s="148"/>
      <c r="L113" s="18"/>
      <c r="M113" s="18"/>
      <c r="N113" s="18"/>
      <c r="O113" s="18"/>
      <c r="P113" s="18"/>
      <c r="Q113" s="18"/>
      <c r="R113" s="18"/>
      <c r="S113" s="18"/>
      <c r="T113" s="18"/>
      <c r="U113" s="18"/>
      <c r="V113" s="18"/>
      <c r="W113" s="18"/>
      <c r="X113" s="18"/>
      <c r="Y113" s="18"/>
      <c r="Z113" s="22"/>
      <c r="AA113" s="22"/>
      <c r="AB113" s="22"/>
      <c r="AC113" s="22"/>
      <c r="AD113" s="22"/>
      <c r="AE113" s="22"/>
      <c r="AF113" s="22"/>
      <c r="AG113" s="22"/>
      <c r="AH113" s="22"/>
      <c r="AI113" s="22"/>
    </row>
    <row r="114" spans="1:35" ht="12" customHeight="1">
      <c r="A114" s="98" t="str">
        <f t="array" ref="A114">IFERROR(INDEX('03.Muestra'!$B$8:$B$17,SMALL(IF("Documento no web"='03.Muestra'!$D$8:$D$17,ROW('03.Muestra'!$B$8:$B$17)-MIN(ROW('03.Muestra'!$D$8:$D$17))+1,""),ROW()-106)),"")</f>
        <v/>
      </c>
      <c r="B114" s="129" t="str">
        <f t="array" ref="B114">IFERROR(INDEX('03.Muestra'!$C$8:$C$17,SMALL(IF("Documento no web"='03.Muestra'!$D$8:$D$17,ROW('03.Muestra'!$C$8:$C$17)-MIN(ROW('03.Muestra'!$D$8:$D$17))+1,""),ROW()-106)),"")</f>
        <v/>
      </c>
      <c r="C114" s="129" t="str">
        <f t="array" ref="C114">IFERROR(INDEX('03.Muestra'!$F$8:$F$17,SMALL(IF("Documento no web"='03.Muestra'!$D$8:$D$17,ROW('03.Muestra'!$F$8:$F$17)-MIN(ROW('03.Muestra'!$D$8:$D$17))+1,""),ROW()-106)),"")</f>
        <v/>
      </c>
      <c r="D114" s="103" t="str">
        <f t="shared" si="14"/>
        <v/>
      </c>
      <c r="E114" s="66" t="str">
        <f t="shared" si="15"/>
        <v/>
      </c>
      <c r="F114" s="18"/>
      <c r="G114" s="18"/>
      <c r="H114" s="18"/>
      <c r="I114" s="18"/>
      <c r="J114" s="18"/>
      <c r="K114" s="148"/>
      <c r="L114" s="18"/>
      <c r="M114" s="18"/>
      <c r="N114" s="18"/>
      <c r="O114" s="18"/>
      <c r="P114" s="18"/>
      <c r="Q114" s="18"/>
      <c r="R114" s="18"/>
      <c r="S114" s="18"/>
      <c r="T114" s="18"/>
      <c r="U114" s="18"/>
      <c r="V114" s="18"/>
      <c r="W114" s="18"/>
      <c r="X114" s="18"/>
      <c r="Y114" s="18"/>
      <c r="Z114" s="22"/>
      <c r="AA114" s="22"/>
      <c r="AB114" s="22"/>
      <c r="AC114" s="22"/>
      <c r="AD114" s="22"/>
      <c r="AE114" s="22"/>
      <c r="AF114" s="22"/>
      <c r="AG114" s="22"/>
      <c r="AH114" s="22"/>
      <c r="AI114" s="22"/>
    </row>
    <row r="115" spans="1:35" ht="12" customHeight="1">
      <c r="A115" s="98" t="str">
        <f t="array" ref="A115">IFERROR(INDEX('03.Muestra'!$B$8:$B$17,SMALL(IF("Documento no web"='03.Muestra'!$D$8:$D$17,ROW('03.Muestra'!$B$8:$B$17)-MIN(ROW('03.Muestra'!$D$8:$D$17))+1,""),ROW()-106)),"")</f>
        <v/>
      </c>
      <c r="B115" s="129" t="str">
        <f t="array" ref="B115">IFERROR(INDEX('03.Muestra'!$C$8:$C$17,SMALL(IF("Documento no web"='03.Muestra'!$D$8:$D$17,ROW('03.Muestra'!$C$8:$C$17)-MIN(ROW('03.Muestra'!$D$8:$D$17))+1,""),ROW()-106)),"")</f>
        <v/>
      </c>
      <c r="C115" s="129" t="str">
        <f t="array" ref="C115">IFERROR(INDEX('03.Muestra'!$F$8:$F$17,SMALL(IF("Documento no web"='03.Muestra'!$D$8:$D$17,ROW('03.Muestra'!$F$8:$F$17)-MIN(ROW('03.Muestra'!$D$8:$D$17))+1,""),ROW()-106)),"")</f>
        <v/>
      </c>
      <c r="D115" s="103" t="str">
        <f t="shared" si="14"/>
        <v/>
      </c>
      <c r="E115" s="66" t="str">
        <f t="shared" si="15"/>
        <v/>
      </c>
      <c r="F115" s="18"/>
      <c r="G115" s="18"/>
      <c r="H115" s="18"/>
      <c r="I115" s="18"/>
      <c r="J115" s="18"/>
      <c r="K115" s="148"/>
      <c r="L115" s="18"/>
      <c r="M115" s="18"/>
      <c r="N115" s="18"/>
      <c r="O115" s="18"/>
      <c r="P115" s="18"/>
      <c r="Q115" s="18"/>
      <c r="R115" s="18"/>
      <c r="S115" s="18"/>
      <c r="T115" s="18"/>
      <c r="U115" s="18"/>
      <c r="V115" s="18"/>
      <c r="W115" s="18"/>
      <c r="X115" s="18"/>
      <c r="Y115" s="18"/>
      <c r="Z115" s="22"/>
      <c r="AA115" s="22"/>
      <c r="AB115" s="22"/>
      <c r="AC115" s="22"/>
      <c r="AD115" s="22"/>
      <c r="AE115" s="22"/>
      <c r="AF115" s="22"/>
      <c r="AG115" s="22"/>
      <c r="AH115" s="22"/>
      <c r="AI115" s="22"/>
    </row>
    <row r="116" spans="1:35" ht="12" customHeight="1">
      <c r="A116" s="98" t="str">
        <f t="array" ref="A116">IFERROR(INDEX('03.Muestra'!$B$8:$B$17,SMALL(IF("Documento no web"='03.Muestra'!$D$8:$D$17,ROW('03.Muestra'!$B$8:$B$17)-MIN(ROW('03.Muestra'!$D$8:$D$17))+1,""),ROW()-106)),"")</f>
        <v/>
      </c>
      <c r="B116" s="129" t="str">
        <f t="array" ref="B116">IFERROR(INDEX('03.Muestra'!$C$8:$C$17,SMALL(IF("Documento no web"='03.Muestra'!$D$8:$D$17,ROW('03.Muestra'!$C$8:$C$17)-MIN(ROW('03.Muestra'!$D$8:$D$17))+1,""),ROW()-106)),"")</f>
        <v/>
      </c>
      <c r="C116" s="129" t="str">
        <f t="array" ref="C116">IFERROR(INDEX('03.Muestra'!$F$8:$F$17,SMALL(IF("Documento no web"='03.Muestra'!$D$8:$D$17,ROW('03.Muestra'!$F$8:$F$17)-MIN(ROW('03.Muestra'!$D$8:$D$17))+1,""),ROW()-106)),"")</f>
        <v/>
      </c>
      <c r="D116" s="103" t="str">
        <f t="shared" si="14"/>
        <v/>
      </c>
      <c r="E116" s="66" t="str">
        <f t="shared" si="15"/>
        <v/>
      </c>
      <c r="F116" s="18"/>
      <c r="G116" s="18"/>
      <c r="H116" s="18"/>
      <c r="I116" s="18"/>
      <c r="J116" s="18"/>
      <c r="K116" s="148"/>
      <c r="L116" s="18"/>
      <c r="M116" s="18"/>
      <c r="N116" s="18"/>
      <c r="O116" s="18"/>
      <c r="P116" s="18"/>
      <c r="Q116" s="18"/>
      <c r="R116" s="18"/>
      <c r="S116" s="18"/>
      <c r="T116" s="18"/>
      <c r="U116" s="18"/>
      <c r="V116" s="18"/>
      <c r="W116" s="18"/>
      <c r="X116" s="18"/>
      <c r="Y116" s="18"/>
      <c r="Z116" s="22"/>
      <c r="AA116" s="22"/>
      <c r="AB116" s="22"/>
      <c r="AC116" s="22"/>
      <c r="AD116" s="22"/>
      <c r="AE116" s="22"/>
      <c r="AF116" s="22"/>
      <c r="AG116" s="22"/>
      <c r="AH116" s="22"/>
      <c r="AI116" s="22"/>
    </row>
    <row r="117" spans="1:35" ht="12" customHeight="1">
      <c r="A117" s="63"/>
      <c r="B117" s="133"/>
      <c r="C117" s="133"/>
      <c r="D117" s="134"/>
      <c r="E117" s="66"/>
      <c r="F117" s="18"/>
      <c r="G117" s="18"/>
      <c r="H117" s="18"/>
      <c r="I117" s="18"/>
      <c r="J117" s="18"/>
      <c r="K117" s="22"/>
      <c r="L117" s="22"/>
      <c r="M117" s="22"/>
      <c r="N117" s="18"/>
      <c r="O117" s="18"/>
      <c r="P117" s="18"/>
      <c r="Q117" s="18"/>
      <c r="R117" s="18"/>
      <c r="S117" s="18"/>
      <c r="T117" s="18"/>
      <c r="U117" s="18"/>
      <c r="V117" s="22"/>
      <c r="W117" s="22"/>
      <c r="X117" s="22"/>
      <c r="Y117" s="22"/>
      <c r="Z117" s="22"/>
      <c r="AA117" s="22"/>
      <c r="AB117" s="22"/>
      <c r="AC117" s="22"/>
      <c r="AD117" s="18"/>
      <c r="AE117" s="22"/>
      <c r="AF117" s="22"/>
      <c r="AG117" s="22"/>
      <c r="AH117" s="22"/>
      <c r="AI117" s="22"/>
    </row>
    <row r="118" spans="1:35" ht="12" customHeight="1">
      <c r="A118" s="63"/>
      <c r="B118" s="133"/>
      <c r="C118" s="133"/>
      <c r="D118" s="134"/>
      <c r="E118" s="66"/>
      <c r="F118" s="18"/>
      <c r="G118" s="18"/>
      <c r="H118" s="18"/>
      <c r="I118" s="18"/>
      <c r="J118" s="18"/>
      <c r="K118" s="22"/>
      <c r="L118" s="22"/>
      <c r="M118" s="22"/>
      <c r="N118" s="18"/>
      <c r="O118" s="18"/>
      <c r="P118" s="18"/>
      <c r="Q118" s="18"/>
      <c r="R118" s="18"/>
      <c r="S118" s="18"/>
      <c r="T118" s="18"/>
      <c r="U118" s="18"/>
      <c r="V118" s="22"/>
      <c r="W118" s="22"/>
      <c r="X118" s="22"/>
      <c r="Y118" s="22"/>
      <c r="Z118" s="22"/>
      <c r="AA118" s="22"/>
      <c r="AB118" s="22"/>
      <c r="AC118" s="22"/>
      <c r="AD118" s="18"/>
      <c r="AE118" s="22"/>
      <c r="AF118" s="22"/>
      <c r="AG118" s="22"/>
      <c r="AH118" s="22"/>
      <c r="AI118" s="22"/>
    </row>
    <row r="119" spans="1:35" ht="12.75" customHeight="1">
      <c r="A119" s="111"/>
      <c r="B119" s="112"/>
      <c r="C119" s="111"/>
      <c r="D119" s="135"/>
      <c r="E119" s="66"/>
      <c r="F119" s="18"/>
      <c r="G119" s="18"/>
      <c r="H119" s="18"/>
      <c r="I119" s="18"/>
      <c r="J119" s="18"/>
      <c r="K119" s="22"/>
      <c r="L119" s="22"/>
      <c r="M119" s="22"/>
      <c r="N119" s="18"/>
      <c r="O119" s="18"/>
      <c r="P119" s="18"/>
      <c r="Q119" s="18"/>
      <c r="R119" s="18"/>
      <c r="S119" s="18"/>
      <c r="T119" s="18"/>
      <c r="U119" s="18"/>
      <c r="V119" s="22"/>
      <c r="W119" s="22"/>
      <c r="X119" s="22"/>
      <c r="Y119" s="22"/>
      <c r="Z119" s="22"/>
      <c r="AA119" s="22"/>
      <c r="AB119" s="22"/>
      <c r="AC119" s="22"/>
      <c r="AD119" s="18"/>
      <c r="AE119" s="22"/>
      <c r="AF119" s="22"/>
      <c r="AG119" s="22"/>
      <c r="AH119" s="22"/>
      <c r="AI119" s="22"/>
    </row>
    <row r="120" spans="1:35" ht="14.25" customHeight="1">
      <c r="A120" s="109"/>
      <c r="B120" s="109"/>
      <c r="C120" s="109"/>
      <c r="D120" s="136"/>
      <c r="E120" s="66"/>
      <c r="F120" s="109"/>
      <c r="G120" s="18"/>
      <c r="H120" s="18"/>
      <c r="I120" s="18"/>
      <c r="J120" s="18"/>
      <c r="K120" s="22"/>
      <c r="L120" s="22"/>
      <c r="M120" s="22"/>
      <c r="N120" s="18"/>
      <c r="O120" s="18"/>
      <c r="P120" s="18"/>
      <c r="Q120" s="18"/>
      <c r="R120" s="18"/>
      <c r="S120" s="18"/>
      <c r="T120" s="18"/>
      <c r="U120" s="18"/>
      <c r="V120" s="22"/>
      <c r="W120" s="22"/>
      <c r="X120" s="22"/>
      <c r="Y120" s="22"/>
      <c r="Z120" s="22"/>
      <c r="AA120" s="22"/>
      <c r="AB120" s="22"/>
      <c r="AC120" s="22"/>
      <c r="AD120" s="18"/>
      <c r="AE120" s="22"/>
      <c r="AF120" s="22"/>
      <c r="AG120" s="22"/>
      <c r="AH120" s="22"/>
      <c r="AI120" s="22"/>
    </row>
    <row r="121" spans="1:35" ht="12" customHeight="1">
      <c r="A121" s="22"/>
      <c r="B121" s="18"/>
      <c r="C121" s="18"/>
      <c r="D121" s="127"/>
      <c r="E121" s="66"/>
      <c r="F121" s="18"/>
      <c r="G121" s="18"/>
      <c r="H121" s="18"/>
      <c r="I121" s="18"/>
      <c r="J121" s="18"/>
      <c r="K121" s="148"/>
      <c r="L121" s="18"/>
      <c r="M121" s="18"/>
      <c r="N121" s="18"/>
      <c r="O121" s="18"/>
      <c r="P121" s="18"/>
      <c r="Q121" s="18"/>
      <c r="R121" s="18"/>
      <c r="S121" s="18"/>
      <c r="T121" s="18"/>
      <c r="U121" s="18"/>
      <c r="V121" s="18"/>
      <c r="W121" s="18"/>
      <c r="X121" s="18"/>
      <c r="Y121" s="18"/>
      <c r="Z121" s="22"/>
      <c r="AA121" s="22"/>
      <c r="AB121" s="22"/>
      <c r="AC121" s="22"/>
      <c r="AD121" s="22"/>
      <c r="AE121" s="22"/>
      <c r="AF121" s="22"/>
      <c r="AG121" s="22"/>
      <c r="AH121" s="22"/>
      <c r="AI121" s="22"/>
    </row>
    <row r="122" spans="1:35" ht="12" customHeight="1">
      <c r="A122" s="22"/>
      <c r="B122" s="18"/>
      <c r="C122" s="18"/>
      <c r="D122" s="127"/>
      <c r="E122" s="100"/>
      <c r="F122" s="18"/>
      <c r="G122" s="18"/>
      <c r="H122" s="18"/>
      <c r="I122" s="18"/>
      <c r="J122" s="18"/>
      <c r="K122" s="148"/>
      <c r="L122" s="18"/>
      <c r="M122" s="18"/>
      <c r="N122" s="18"/>
      <c r="O122" s="18"/>
      <c r="P122" s="18"/>
      <c r="Q122" s="18"/>
      <c r="R122" s="18"/>
      <c r="S122" s="18"/>
      <c r="T122" s="18"/>
      <c r="U122" s="18"/>
      <c r="V122" s="18"/>
      <c r="W122" s="18"/>
      <c r="X122" s="18"/>
      <c r="Y122" s="18"/>
      <c r="Z122" s="22"/>
      <c r="AA122" s="22"/>
      <c r="AB122" s="22"/>
      <c r="AC122" s="22"/>
      <c r="AD122" s="22"/>
      <c r="AE122" s="22"/>
      <c r="AF122" s="22"/>
      <c r="AG122" s="22"/>
      <c r="AH122" s="22"/>
      <c r="AI122" s="22"/>
    </row>
    <row r="123" spans="1:35" ht="32.25" customHeight="1">
      <c r="A123" s="94" t="s">
        <v>100</v>
      </c>
      <c r="B123" s="95" t="s">
        <v>86</v>
      </c>
      <c r="C123" s="96" t="s">
        <v>203</v>
      </c>
      <c r="D123" s="128" t="s">
        <v>106</v>
      </c>
      <c r="E123" s="114"/>
      <c r="F123" s="22"/>
      <c r="G123" s="22"/>
      <c r="H123" s="22"/>
      <c r="I123" s="22"/>
      <c r="J123" s="22"/>
      <c r="K123" s="148"/>
      <c r="L123" s="18"/>
      <c r="M123" s="18"/>
      <c r="N123" s="18"/>
      <c r="O123" s="18"/>
      <c r="P123" s="18"/>
      <c r="Q123" s="18"/>
      <c r="R123" s="18"/>
      <c r="S123" s="18"/>
      <c r="T123" s="18"/>
      <c r="U123" s="18"/>
      <c r="V123" s="18"/>
      <c r="W123" s="18"/>
      <c r="X123" s="18"/>
      <c r="Y123" s="18"/>
      <c r="Z123" s="22"/>
      <c r="AA123" s="22"/>
      <c r="AB123" s="22"/>
      <c r="AC123" s="22"/>
      <c r="AD123" s="22"/>
      <c r="AE123" s="22"/>
      <c r="AF123" s="22"/>
      <c r="AG123" s="22"/>
      <c r="AH123" s="22"/>
      <c r="AI123" s="22"/>
    </row>
    <row r="124" spans="1:35" ht="12" customHeight="1">
      <c r="A124" s="98" t="str">
        <f t="array" ref="A124">IFERROR(INDEX('03.Muestra'!$B$8:$B$17,SMALL(IF("Documento no web"='03.Muestra'!$D$8:$D$17,ROW('03.Muestra'!$B$8:$B$17)-MIN(ROW('03.Muestra'!$D$8:$D$17))+1,""),ROW()-123)),"")</f>
        <v/>
      </c>
      <c r="B124" s="129" t="str">
        <f t="array" ref="B124">IFERROR(INDEX('03.Muestra'!$C$8:$C$17,SMALL(IF("Documento no web"='03.Muestra'!$D$8:$D$17,ROW('03.Muestra'!$C$8:$C$17)-MIN(ROW('03.Muestra'!$D$8:$D$17))+1,""),ROW()-123)),"")</f>
        <v/>
      </c>
      <c r="C124" s="129" t="str">
        <f t="array" ref="C124">IFERROR(INDEX('03.Muestra'!$F$8:$F$17,SMALL(IF("Documento no web"='03.Muestra'!$D$8:$D$17,ROW('03.Muestra'!$F$8:$F$17)-MIN(ROW('03.Muestra'!$D$8:$D$17))+1,""),ROW()-123)),"")</f>
        <v/>
      </c>
      <c r="D124" s="103" t="str">
        <f t="shared" ref="D124:D133" si="16">IF(C124="","",$D$18)</f>
        <v/>
      </c>
      <c r="E124" s="66" t="str">
        <f t="shared" ref="E124:E133" si="17">IF(D124&lt;&gt;"",IF(AND(B124&lt;&gt;"",C124&lt;&gt;""),"","ERR"),"")</f>
        <v/>
      </c>
      <c r="F124" s="104" t="s">
        <v>89</v>
      </c>
      <c r="G124" s="89" t="s">
        <v>98</v>
      </c>
      <c r="H124" s="84" t="s">
        <v>93</v>
      </c>
      <c r="I124" s="105" t="s">
        <v>91</v>
      </c>
      <c r="J124" s="106" t="s">
        <v>87</v>
      </c>
      <c r="K124" s="131" t="s">
        <v>97</v>
      </c>
      <c r="L124" s="18"/>
      <c r="M124" s="18"/>
      <c r="N124" s="18"/>
      <c r="O124" s="18"/>
      <c r="P124" s="18"/>
      <c r="Q124" s="18"/>
      <c r="R124" s="18"/>
      <c r="S124" s="18"/>
      <c r="T124" s="18"/>
      <c r="U124" s="18"/>
      <c r="V124" s="18"/>
      <c r="W124" s="18"/>
      <c r="X124" s="18"/>
      <c r="Y124" s="18"/>
      <c r="Z124" s="22"/>
      <c r="AA124" s="22"/>
      <c r="AB124" s="22"/>
      <c r="AC124" s="22"/>
      <c r="AD124" s="22"/>
      <c r="AE124" s="22"/>
      <c r="AF124" s="22"/>
      <c r="AG124" s="22"/>
      <c r="AH124" s="22"/>
      <c r="AI124" s="22"/>
    </row>
    <row r="125" spans="1:35" ht="12" customHeight="1">
      <c r="A125" s="98" t="str">
        <f t="array" ref="A125">IFERROR(INDEX('03.Muestra'!$B$8:$B$17,SMALL(IF("Documento no web"='03.Muestra'!$D$8:$D$17,ROW('03.Muestra'!$B$8:$B$17)-MIN(ROW('03.Muestra'!$D$8:$D$17))+1,""),ROW()-123)),"")</f>
        <v/>
      </c>
      <c r="B125" s="129" t="str">
        <f t="array" ref="B125">IFERROR(INDEX('03.Muestra'!$C$8:$C$17,SMALL(IF("Documento no web"='03.Muestra'!$D$8:$D$17,ROW('03.Muestra'!$C$8:$C$17)-MIN(ROW('03.Muestra'!$D$8:$D$17))+1,""),ROW()-123)),"")</f>
        <v/>
      </c>
      <c r="C125" s="129" t="str">
        <f t="array" ref="C125">IFERROR(INDEX('03.Muestra'!$F$8:$F$17,SMALL(IF("Documento no web"='03.Muestra'!$D$8:$D$17,ROW('03.Muestra'!$F$8:$F$17)-MIN(ROW('03.Muestra'!$D$8:$D$17))+1,""),ROW()-123)),"")</f>
        <v/>
      </c>
      <c r="D125" s="103" t="str">
        <f t="shared" si="16"/>
        <v/>
      </c>
      <c r="E125" s="66" t="str">
        <f t="shared" si="17"/>
        <v/>
      </c>
      <c r="F125" s="107">
        <f ca="1">COUNTIF($D124:INDIRECT("$D" &amp;  SUM(ROW()-1,'03.Muestra'!$D$20)-1),F124)</f>
        <v>0</v>
      </c>
      <c r="G125" s="107">
        <f ca="1">COUNTIF($D124:INDIRECT("$D" &amp;  SUM(ROW()-1,'03.Muestra'!$D$20)-1),G124)</f>
        <v>0</v>
      </c>
      <c r="H125" s="107">
        <f ca="1">COUNTIF($D124:INDIRECT("$D" &amp;  SUM(ROW()-1,'03.Muestra'!$D$20)-1),H124)</f>
        <v>0</v>
      </c>
      <c r="I125" s="107">
        <f ca="1">COUNTIF($D124:INDIRECT("$D" &amp;  SUM(ROW()-1,'03.Muestra'!$D$20)-1),I124)</f>
        <v>0</v>
      </c>
      <c r="J125" s="107">
        <f ca="1">COUNTIF($D124:INDIRECT("$D" &amp;  SUM(ROW()-1,'03.Muestra'!$D$20)-1),J124)</f>
        <v>0</v>
      </c>
      <c r="K125" s="132">
        <f ca="1">IF(COUNTIF('03.Muestra'!$D$8:$D$17,"Documento no web")=0,0,COUNTBLANK($D124:INDIRECT("$D" &amp;  SUM(ROW()-1,COUNTIF('03.Muestra'!$D$8:$D$17,"Documento no web"))-1)))</f>
        <v>0</v>
      </c>
      <c r="L125" s="18"/>
      <c r="M125" s="18"/>
      <c r="N125" s="18"/>
      <c r="O125" s="18"/>
      <c r="P125" s="18"/>
      <c r="Q125" s="18"/>
      <c r="R125" s="18"/>
      <c r="S125" s="18"/>
      <c r="T125" s="18"/>
      <c r="U125" s="18"/>
      <c r="V125" s="18"/>
      <c r="W125" s="18"/>
      <c r="X125" s="18"/>
      <c r="Y125" s="18"/>
      <c r="Z125" s="22"/>
      <c r="AA125" s="22"/>
      <c r="AB125" s="22"/>
      <c r="AC125" s="22"/>
      <c r="AD125" s="22"/>
      <c r="AE125" s="22"/>
      <c r="AF125" s="22"/>
      <c r="AG125" s="22"/>
      <c r="AH125" s="22"/>
      <c r="AI125" s="22"/>
    </row>
    <row r="126" spans="1:35" ht="12" customHeight="1">
      <c r="A126" s="98" t="str">
        <f t="array" ref="A126">IFERROR(INDEX('03.Muestra'!$B$8:$B$17,SMALL(IF("Documento no web"='03.Muestra'!$D$8:$D$17,ROW('03.Muestra'!$B$8:$B$17)-MIN(ROW('03.Muestra'!$D$8:$D$17))+1,""),ROW()-123)),"")</f>
        <v/>
      </c>
      <c r="B126" s="129" t="str">
        <f t="array" ref="B126">IFERROR(INDEX('03.Muestra'!$C$8:$C$17,SMALL(IF("Documento no web"='03.Muestra'!$D$8:$D$17,ROW('03.Muestra'!$C$8:$C$17)-MIN(ROW('03.Muestra'!$D$8:$D$17))+1,""),ROW()-123)),"")</f>
        <v/>
      </c>
      <c r="C126" s="129" t="str">
        <f t="array" ref="C126">IFERROR(INDEX('03.Muestra'!$F$8:$F$17,SMALL(IF("Documento no web"='03.Muestra'!$D$8:$D$17,ROW('03.Muestra'!$F$8:$F$17)-MIN(ROW('03.Muestra'!$D$8:$D$17))+1,""),ROW()-123)),"")</f>
        <v/>
      </c>
      <c r="D126" s="103" t="str">
        <f t="shared" si="16"/>
        <v/>
      </c>
      <c r="E126" s="66" t="str">
        <f t="shared" si="17"/>
        <v/>
      </c>
      <c r="F126" s="22"/>
      <c r="G126" s="18"/>
      <c r="H126" s="18"/>
      <c r="I126" s="18"/>
      <c r="J126" s="18"/>
      <c r="K126" s="148"/>
      <c r="L126" s="18"/>
      <c r="M126" s="18"/>
      <c r="N126" s="18"/>
      <c r="O126" s="18"/>
      <c r="P126" s="18"/>
      <c r="Q126" s="18"/>
      <c r="R126" s="18"/>
      <c r="S126" s="18"/>
      <c r="T126" s="18"/>
      <c r="U126" s="18"/>
      <c r="V126" s="18"/>
      <c r="W126" s="18"/>
      <c r="X126" s="18"/>
      <c r="Y126" s="18"/>
      <c r="Z126" s="22"/>
      <c r="AA126" s="22"/>
      <c r="AB126" s="22"/>
      <c r="AC126" s="22"/>
      <c r="AD126" s="22"/>
      <c r="AE126" s="22"/>
      <c r="AF126" s="22"/>
      <c r="AG126" s="22"/>
      <c r="AH126" s="22"/>
      <c r="AI126" s="22"/>
    </row>
    <row r="127" spans="1:35" ht="12" customHeight="1">
      <c r="A127" s="98" t="str">
        <f t="array" ref="A127">IFERROR(INDEX('03.Muestra'!$B$8:$B$17,SMALL(IF("Documento no web"='03.Muestra'!$D$8:$D$17,ROW('03.Muestra'!$B$8:$B$17)-MIN(ROW('03.Muestra'!$D$8:$D$17))+1,""),ROW()-123)),"")</f>
        <v/>
      </c>
      <c r="B127" s="129" t="str">
        <f t="array" ref="B127">IFERROR(INDEX('03.Muestra'!$C$8:$C$17,SMALL(IF("Documento no web"='03.Muestra'!$D$8:$D$17,ROW('03.Muestra'!$C$8:$C$17)-MIN(ROW('03.Muestra'!$D$8:$D$17))+1,""),ROW()-123)),"")</f>
        <v/>
      </c>
      <c r="C127" s="129" t="str">
        <f t="array" ref="C127">IFERROR(INDEX('03.Muestra'!$F$8:$F$17,SMALL(IF("Documento no web"='03.Muestra'!$D$8:$D$17,ROW('03.Muestra'!$F$8:$F$17)-MIN(ROW('03.Muestra'!$D$8:$D$17))+1,""),ROW()-123)),"")</f>
        <v/>
      </c>
      <c r="D127" s="103" t="str">
        <f t="shared" si="16"/>
        <v/>
      </c>
      <c r="E127" s="66" t="str">
        <f t="shared" si="17"/>
        <v/>
      </c>
      <c r="F127" s="22"/>
      <c r="G127" s="18"/>
      <c r="H127" s="18"/>
      <c r="I127" s="18"/>
      <c r="J127" s="18"/>
      <c r="K127" s="148"/>
      <c r="L127" s="18"/>
      <c r="M127" s="18"/>
      <c r="N127" s="18"/>
      <c r="O127" s="18"/>
      <c r="P127" s="18"/>
      <c r="Q127" s="18"/>
      <c r="R127" s="18"/>
      <c r="S127" s="18"/>
      <c r="T127" s="18"/>
      <c r="U127" s="18"/>
      <c r="V127" s="18"/>
      <c r="W127" s="18"/>
      <c r="X127" s="18"/>
      <c r="Y127" s="18"/>
      <c r="Z127" s="22"/>
      <c r="AA127" s="22"/>
      <c r="AB127" s="22"/>
      <c r="AC127" s="22"/>
      <c r="AD127" s="22"/>
      <c r="AE127" s="22"/>
      <c r="AF127" s="22"/>
      <c r="AG127" s="22"/>
      <c r="AH127" s="22"/>
      <c r="AI127" s="22"/>
    </row>
    <row r="128" spans="1:35" ht="12" customHeight="1">
      <c r="A128" s="98" t="str">
        <f t="array" ref="A128">IFERROR(INDEX('03.Muestra'!$B$8:$B$17,SMALL(IF("Documento no web"='03.Muestra'!$D$8:$D$17,ROW('03.Muestra'!$B$8:$B$17)-MIN(ROW('03.Muestra'!$D$8:$D$17))+1,""),ROW()-123)),"")</f>
        <v/>
      </c>
      <c r="B128" s="129" t="str">
        <f t="array" ref="B128">IFERROR(INDEX('03.Muestra'!$C$8:$C$17,SMALL(IF("Documento no web"='03.Muestra'!$D$8:$D$17,ROW('03.Muestra'!$C$8:$C$17)-MIN(ROW('03.Muestra'!$D$8:$D$17))+1,""),ROW()-123)),"")</f>
        <v/>
      </c>
      <c r="C128" s="129" t="str">
        <f t="array" ref="C128">IFERROR(INDEX('03.Muestra'!$F$8:$F$17,SMALL(IF("Documento no web"='03.Muestra'!$D$8:$D$17,ROW('03.Muestra'!$F$8:$F$17)-MIN(ROW('03.Muestra'!$D$8:$D$17))+1,""),ROW()-123)),"")</f>
        <v/>
      </c>
      <c r="D128" s="103" t="str">
        <f t="shared" si="16"/>
        <v/>
      </c>
      <c r="E128" s="66" t="str">
        <f t="shared" si="17"/>
        <v/>
      </c>
      <c r="F128" s="22"/>
      <c r="G128" s="18"/>
      <c r="H128" s="18"/>
      <c r="I128" s="18"/>
      <c r="J128" s="18"/>
      <c r="K128" s="148"/>
      <c r="L128" s="18"/>
      <c r="M128" s="18"/>
      <c r="N128" s="18"/>
      <c r="O128" s="18"/>
      <c r="P128" s="18"/>
      <c r="Q128" s="18"/>
      <c r="R128" s="18"/>
      <c r="S128" s="18"/>
      <c r="T128" s="18"/>
      <c r="U128" s="18"/>
      <c r="V128" s="18"/>
      <c r="W128" s="18"/>
      <c r="X128" s="18"/>
      <c r="Y128" s="18"/>
      <c r="Z128" s="22"/>
      <c r="AA128" s="22"/>
      <c r="AB128" s="22"/>
      <c r="AC128" s="22"/>
      <c r="AD128" s="22"/>
      <c r="AE128" s="22"/>
      <c r="AF128" s="22"/>
      <c r="AG128" s="22"/>
      <c r="AH128" s="22"/>
      <c r="AI128" s="22"/>
    </row>
    <row r="129" spans="1:35" ht="12" customHeight="1">
      <c r="A129" s="98" t="str">
        <f t="array" ref="A129">IFERROR(INDEX('03.Muestra'!$B$8:$B$17,SMALL(IF("Documento no web"='03.Muestra'!$D$8:$D$17,ROW('03.Muestra'!$B$8:$B$17)-MIN(ROW('03.Muestra'!$D$8:$D$17))+1,""),ROW()-123)),"")</f>
        <v/>
      </c>
      <c r="B129" s="129" t="str">
        <f t="array" ref="B129">IFERROR(INDEX('03.Muestra'!$C$8:$C$17,SMALL(IF("Documento no web"='03.Muestra'!$D$8:$D$17,ROW('03.Muestra'!$C$8:$C$17)-MIN(ROW('03.Muestra'!$D$8:$D$17))+1,""),ROW()-123)),"")</f>
        <v/>
      </c>
      <c r="C129" s="129" t="str">
        <f t="array" ref="C129">IFERROR(INDEX('03.Muestra'!$F$8:$F$17,SMALL(IF("Documento no web"='03.Muestra'!$D$8:$D$17,ROW('03.Muestra'!$F$8:$F$17)-MIN(ROW('03.Muestra'!$D$8:$D$17))+1,""),ROW()-123)),"")</f>
        <v/>
      </c>
      <c r="D129" s="103" t="str">
        <f t="shared" si="16"/>
        <v/>
      </c>
      <c r="E129" s="66" t="str">
        <f t="shared" si="17"/>
        <v/>
      </c>
      <c r="F129" s="22"/>
      <c r="G129" s="18"/>
      <c r="H129" s="18"/>
      <c r="I129" s="18"/>
      <c r="J129" s="18"/>
      <c r="K129" s="148"/>
      <c r="L129" s="18"/>
      <c r="M129" s="18"/>
      <c r="N129" s="18"/>
      <c r="O129" s="18"/>
      <c r="P129" s="18"/>
      <c r="Q129" s="18"/>
      <c r="R129" s="18"/>
      <c r="S129" s="18"/>
      <c r="T129" s="18"/>
      <c r="U129" s="18"/>
      <c r="V129" s="18"/>
      <c r="W129" s="18"/>
      <c r="X129" s="18"/>
      <c r="Y129" s="18"/>
      <c r="Z129" s="22"/>
      <c r="AA129" s="22"/>
      <c r="AB129" s="22"/>
      <c r="AC129" s="22"/>
      <c r="AD129" s="22"/>
      <c r="AE129" s="22"/>
      <c r="AF129" s="22"/>
      <c r="AG129" s="22"/>
      <c r="AH129" s="22"/>
      <c r="AI129" s="22"/>
    </row>
    <row r="130" spans="1:35" ht="12" customHeight="1">
      <c r="A130" s="98" t="str">
        <f t="array" ref="A130">IFERROR(INDEX('03.Muestra'!$B$8:$B$17,SMALL(IF("Documento no web"='03.Muestra'!$D$8:$D$17,ROW('03.Muestra'!$B$8:$B$17)-MIN(ROW('03.Muestra'!$D$8:$D$17))+1,""),ROW()-123)),"")</f>
        <v/>
      </c>
      <c r="B130" s="129" t="str">
        <f t="array" ref="B130">IFERROR(INDEX('03.Muestra'!$C$8:$C$17,SMALL(IF("Documento no web"='03.Muestra'!$D$8:$D$17,ROW('03.Muestra'!$C$8:$C$17)-MIN(ROW('03.Muestra'!$D$8:$D$17))+1,""),ROW()-123)),"")</f>
        <v/>
      </c>
      <c r="C130" s="129" t="str">
        <f t="array" ref="C130">IFERROR(INDEX('03.Muestra'!$F$8:$F$17,SMALL(IF("Documento no web"='03.Muestra'!$D$8:$D$17,ROW('03.Muestra'!$F$8:$F$17)-MIN(ROW('03.Muestra'!$D$8:$D$17))+1,""),ROW()-123)),"")</f>
        <v/>
      </c>
      <c r="D130" s="103" t="str">
        <f t="shared" si="16"/>
        <v/>
      </c>
      <c r="E130" s="66" t="str">
        <f t="shared" si="17"/>
        <v/>
      </c>
      <c r="F130" s="18"/>
      <c r="G130" s="18"/>
      <c r="H130" s="18"/>
      <c r="I130" s="18"/>
      <c r="J130" s="18"/>
      <c r="K130" s="148"/>
      <c r="L130" s="18"/>
      <c r="M130" s="18"/>
      <c r="N130" s="18"/>
      <c r="O130" s="18"/>
      <c r="P130" s="18"/>
      <c r="Q130" s="18"/>
      <c r="R130" s="18"/>
      <c r="S130" s="18"/>
      <c r="T130" s="18"/>
      <c r="U130" s="18"/>
      <c r="V130" s="18"/>
      <c r="W130" s="18"/>
      <c r="X130" s="18"/>
      <c r="Y130" s="18"/>
      <c r="Z130" s="22"/>
      <c r="AA130" s="22"/>
      <c r="AB130" s="22"/>
      <c r="AC130" s="22"/>
      <c r="AD130" s="22"/>
      <c r="AE130" s="22"/>
      <c r="AF130" s="22"/>
      <c r="AG130" s="22"/>
      <c r="AH130" s="22"/>
      <c r="AI130" s="22"/>
    </row>
    <row r="131" spans="1:35" ht="12" customHeight="1">
      <c r="A131" s="98" t="str">
        <f t="array" ref="A131">IFERROR(INDEX('03.Muestra'!$B$8:$B$17,SMALL(IF("Documento no web"='03.Muestra'!$D$8:$D$17,ROW('03.Muestra'!$B$8:$B$17)-MIN(ROW('03.Muestra'!$D$8:$D$17))+1,""),ROW()-123)),"")</f>
        <v/>
      </c>
      <c r="B131" s="129" t="str">
        <f t="array" ref="B131">IFERROR(INDEX('03.Muestra'!$C$8:$C$17,SMALL(IF("Documento no web"='03.Muestra'!$D$8:$D$17,ROW('03.Muestra'!$C$8:$C$17)-MIN(ROW('03.Muestra'!$D$8:$D$17))+1,""),ROW()-123)),"")</f>
        <v/>
      </c>
      <c r="C131" s="129" t="str">
        <f t="array" ref="C131">IFERROR(INDEX('03.Muestra'!$F$8:$F$17,SMALL(IF("Documento no web"='03.Muestra'!$D$8:$D$17,ROW('03.Muestra'!$F$8:$F$17)-MIN(ROW('03.Muestra'!$D$8:$D$17))+1,""),ROW()-123)),"")</f>
        <v/>
      </c>
      <c r="D131" s="103" t="str">
        <f t="shared" si="16"/>
        <v/>
      </c>
      <c r="E131" s="66" t="str">
        <f t="shared" si="17"/>
        <v/>
      </c>
      <c r="F131" s="18"/>
      <c r="G131" s="18"/>
      <c r="H131" s="18"/>
      <c r="I131" s="18"/>
      <c r="J131" s="18"/>
      <c r="K131" s="148"/>
      <c r="L131" s="18"/>
      <c r="M131" s="18"/>
      <c r="N131" s="18"/>
      <c r="O131" s="18"/>
      <c r="P131" s="18"/>
      <c r="Q131" s="18"/>
      <c r="R131" s="18"/>
      <c r="S131" s="18"/>
      <c r="T131" s="18"/>
      <c r="U131" s="18"/>
      <c r="V131" s="18"/>
      <c r="W131" s="18"/>
      <c r="X131" s="18"/>
      <c r="Y131" s="18"/>
      <c r="Z131" s="22"/>
      <c r="AA131" s="22"/>
      <c r="AB131" s="22"/>
      <c r="AC131" s="22"/>
      <c r="AD131" s="22"/>
      <c r="AE131" s="22"/>
      <c r="AF131" s="22"/>
      <c r="AG131" s="22"/>
      <c r="AH131" s="22"/>
      <c r="AI131" s="22"/>
    </row>
    <row r="132" spans="1:35" ht="12" customHeight="1">
      <c r="A132" s="98" t="str">
        <f t="array" ref="A132">IFERROR(INDEX('03.Muestra'!$B$8:$B$17,SMALL(IF("Documento no web"='03.Muestra'!$D$8:$D$17,ROW('03.Muestra'!$B$8:$B$17)-MIN(ROW('03.Muestra'!$D$8:$D$17))+1,""),ROW()-123)),"")</f>
        <v/>
      </c>
      <c r="B132" s="129" t="str">
        <f t="array" ref="B132">IFERROR(INDEX('03.Muestra'!$C$8:$C$17,SMALL(IF("Documento no web"='03.Muestra'!$D$8:$D$17,ROW('03.Muestra'!$C$8:$C$17)-MIN(ROW('03.Muestra'!$D$8:$D$17))+1,""),ROW()-123)),"")</f>
        <v/>
      </c>
      <c r="C132" s="129" t="str">
        <f t="array" ref="C132">IFERROR(INDEX('03.Muestra'!$F$8:$F$17,SMALL(IF("Documento no web"='03.Muestra'!$D$8:$D$17,ROW('03.Muestra'!$F$8:$F$17)-MIN(ROW('03.Muestra'!$D$8:$D$17))+1,""),ROW()-123)),"")</f>
        <v/>
      </c>
      <c r="D132" s="103" t="str">
        <f t="shared" si="16"/>
        <v/>
      </c>
      <c r="E132" s="66" t="str">
        <f t="shared" si="17"/>
        <v/>
      </c>
      <c r="F132" s="18"/>
      <c r="G132" s="18"/>
      <c r="H132" s="18"/>
      <c r="I132" s="18"/>
      <c r="J132" s="18"/>
      <c r="K132" s="148"/>
      <c r="L132" s="18"/>
      <c r="M132" s="18"/>
      <c r="N132" s="18"/>
      <c r="O132" s="18"/>
      <c r="P132" s="18"/>
      <c r="Q132" s="18"/>
      <c r="R132" s="18"/>
      <c r="S132" s="18"/>
      <c r="T132" s="18"/>
      <c r="U132" s="18"/>
      <c r="V132" s="18"/>
      <c r="W132" s="18"/>
      <c r="X132" s="18"/>
      <c r="Y132" s="18"/>
      <c r="Z132" s="22"/>
      <c r="AA132" s="22"/>
      <c r="AB132" s="22"/>
      <c r="AC132" s="22"/>
      <c r="AD132" s="22"/>
      <c r="AE132" s="22"/>
      <c r="AF132" s="22"/>
      <c r="AG132" s="22"/>
      <c r="AH132" s="22"/>
      <c r="AI132" s="22"/>
    </row>
    <row r="133" spans="1:35" ht="12" customHeight="1">
      <c r="A133" s="98" t="str">
        <f t="array" ref="A133">IFERROR(INDEX('03.Muestra'!$B$8:$B$17,SMALL(IF("Documento no web"='03.Muestra'!$D$8:$D$17,ROW('03.Muestra'!$B$8:$B$17)-MIN(ROW('03.Muestra'!$D$8:$D$17))+1,""),ROW()-123)),"")</f>
        <v/>
      </c>
      <c r="B133" s="129" t="str">
        <f t="array" ref="B133">IFERROR(INDEX('03.Muestra'!$C$8:$C$17,SMALL(IF("Documento no web"='03.Muestra'!$D$8:$D$17,ROW('03.Muestra'!$C$8:$C$17)-MIN(ROW('03.Muestra'!$D$8:$D$17))+1,""),ROW()-123)),"")</f>
        <v/>
      </c>
      <c r="C133" s="129" t="str">
        <f t="array" ref="C133">IFERROR(INDEX('03.Muestra'!$F$8:$F$17,SMALL(IF("Documento no web"='03.Muestra'!$D$8:$D$17,ROW('03.Muestra'!$F$8:$F$17)-MIN(ROW('03.Muestra'!$D$8:$D$17))+1,""),ROW()-123)),"")</f>
        <v/>
      </c>
      <c r="D133" s="103" t="str">
        <f t="shared" si="16"/>
        <v/>
      </c>
      <c r="E133" s="66" t="str">
        <f t="shared" si="17"/>
        <v/>
      </c>
      <c r="F133" s="18"/>
      <c r="G133" s="18"/>
      <c r="H133" s="18"/>
      <c r="I133" s="18"/>
      <c r="J133" s="18"/>
      <c r="K133" s="148"/>
      <c r="L133" s="18"/>
      <c r="M133" s="18"/>
      <c r="N133" s="18"/>
      <c r="O133" s="18"/>
      <c r="P133" s="18"/>
      <c r="Q133" s="18"/>
      <c r="R133" s="18"/>
      <c r="S133" s="18"/>
      <c r="T133" s="18"/>
      <c r="U133" s="18"/>
      <c r="V133" s="18"/>
      <c r="W133" s="18"/>
      <c r="X133" s="18"/>
      <c r="Y133" s="18"/>
      <c r="Z133" s="22"/>
      <c r="AA133" s="22"/>
      <c r="AB133" s="22"/>
      <c r="AC133" s="22"/>
      <c r="AD133" s="22"/>
      <c r="AE133" s="22"/>
      <c r="AF133" s="22"/>
      <c r="AG133" s="22"/>
      <c r="AH133" s="22"/>
      <c r="AI133" s="22"/>
    </row>
    <row r="134" spans="1:35" ht="12" customHeight="1">
      <c r="A134" s="63"/>
      <c r="B134" s="133"/>
      <c r="C134" s="133"/>
      <c r="D134" s="134"/>
      <c r="E134" s="66"/>
      <c r="F134" s="18"/>
      <c r="G134" s="18"/>
      <c r="H134" s="18"/>
      <c r="I134" s="18"/>
      <c r="J134" s="18"/>
      <c r="K134" s="22"/>
      <c r="L134" s="22"/>
      <c r="M134" s="22"/>
      <c r="N134" s="18"/>
      <c r="O134" s="18"/>
      <c r="P134" s="18"/>
      <c r="Q134" s="18"/>
      <c r="R134" s="18"/>
      <c r="S134" s="18"/>
      <c r="T134" s="18"/>
      <c r="U134" s="18"/>
      <c r="V134" s="22"/>
      <c r="W134" s="22"/>
      <c r="X134" s="22"/>
      <c r="Y134" s="22"/>
      <c r="Z134" s="22"/>
      <c r="AA134" s="22"/>
      <c r="AB134" s="22"/>
      <c r="AC134" s="22"/>
      <c r="AD134" s="18"/>
      <c r="AE134" s="22"/>
      <c r="AF134" s="22"/>
      <c r="AG134" s="22"/>
      <c r="AH134" s="22"/>
      <c r="AI134" s="22"/>
    </row>
    <row r="135" spans="1:35" ht="12" customHeight="1">
      <c r="A135" s="63"/>
      <c r="B135" s="133"/>
      <c r="C135" s="133"/>
      <c r="D135" s="134"/>
      <c r="E135" s="66"/>
      <c r="F135" s="18"/>
      <c r="G135" s="18"/>
      <c r="H135" s="18"/>
      <c r="I135" s="18"/>
      <c r="J135" s="18"/>
      <c r="K135" s="22"/>
      <c r="L135" s="22"/>
      <c r="M135" s="22"/>
      <c r="N135" s="18"/>
      <c r="O135" s="18"/>
      <c r="P135" s="18"/>
      <c r="Q135" s="18"/>
      <c r="R135" s="18"/>
      <c r="S135" s="18"/>
      <c r="T135" s="18"/>
      <c r="U135" s="18"/>
      <c r="V135" s="22"/>
      <c r="W135" s="22"/>
      <c r="X135" s="22"/>
      <c r="Y135" s="22"/>
      <c r="Z135" s="22"/>
      <c r="AA135" s="22"/>
      <c r="AB135" s="22"/>
      <c r="AC135" s="22"/>
      <c r="AD135" s="18"/>
      <c r="AE135" s="22"/>
      <c r="AF135" s="22"/>
      <c r="AG135" s="22"/>
      <c r="AH135" s="22"/>
      <c r="AI135" s="22"/>
    </row>
    <row r="136" spans="1:35" ht="12.75" customHeight="1">
      <c r="A136" s="111"/>
      <c r="B136" s="112"/>
      <c r="C136" s="111"/>
      <c r="D136" s="135"/>
      <c r="E136" s="66"/>
      <c r="F136" s="18"/>
      <c r="G136" s="18"/>
      <c r="H136" s="18"/>
      <c r="I136" s="18"/>
      <c r="J136" s="18"/>
      <c r="K136" s="22"/>
      <c r="L136" s="22"/>
      <c r="M136" s="22"/>
      <c r="N136" s="18"/>
      <c r="O136" s="18"/>
      <c r="P136" s="18"/>
      <c r="Q136" s="18"/>
      <c r="R136" s="18"/>
      <c r="S136" s="18"/>
      <c r="T136" s="18"/>
      <c r="U136" s="18"/>
      <c r="V136" s="22"/>
      <c r="W136" s="22"/>
      <c r="X136" s="22"/>
      <c r="Y136" s="22"/>
      <c r="Z136" s="22"/>
      <c r="AA136" s="22"/>
      <c r="AB136" s="22"/>
      <c r="AC136" s="22"/>
      <c r="AD136" s="18"/>
      <c r="AE136" s="22"/>
      <c r="AF136" s="22"/>
      <c r="AG136" s="22"/>
      <c r="AH136" s="22"/>
      <c r="AI136" s="22"/>
    </row>
    <row r="137" spans="1:35" ht="14.25" customHeight="1">
      <c r="A137" s="109"/>
      <c r="B137" s="109"/>
      <c r="C137" s="109"/>
      <c r="D137" s="136"/>
      <c r="E137" s="66"/>
      <c r="F137" s="109"/>
      <c r="G137" s="18"/>
      <c r="H137" s="18"/>
      <c r="I137" s="18"/>
      <c r="J137" s="18"/>
      <c r="K137" s="22"/>
      <c r="L137" s="22"/>
      <c r="M137" s="22"/>
      <c r="N137" s="18"/>
      <c r="O137" s="18"/>
      <c r="P137" s="18"/>
      <c r="Q137" s="18"/>
      <c r="R137" s="18"/>
      <c r="S137" s="18"/>
      <c r="T137" s="18"/>
      <c r="U137" s="18"/>
      <c r="V137" s="22"/>
      <c r="W137" s="22"/>
      <c r="X137" s="22"/>
      <c r="Y137" s="22"/>
      <c r="Z137" s="22"/>
      <c r="AA137" s="22"/>
      <c r="AB137" s="22"/>
      <c r="AC137" s="22"/>
      <c r="AD137" s="18"/>
      <c r="AE137" s="22"/>
      <c r="AF137" s="22"/>
      <c r="AG137" s="22"/>
      <c r="AH137" s="22"/>
      <c r="AI137" s="22"/>
    </row>
    <row r="138" spans="1:35" ht="12" customHeight="1">
      <c r="A138" s="22"/>
      <c r="B138" s="18"/>
      <c r="C138" s="18"/>
      <c r="D138" s="127"/>
      <c r="E138" s="66"/>
      <c r="F138" s="18"/>
      <c r="G138" s="18"/>
      <c r="H138" s="18"/>
      <c r="I138" s="18"/>
      <c r="J138" s="18"/>
      <c r="K138" s="148"/>
      <c r="L138" s="18"/>
      <c r="M138" s="18"/>
      <c r="N138" s="18"/>
      <c r="O138" s="18"/>
      <c r="P138" s="18"/>
      <c r="Q138" s="18"/>
      <c r="R138" s="18"/>
      <c r="S138" s="18"/>
      <c r="T138" s="18"/>
      <c r="U138" s="18"/>
      <c r="V138" s="18"/>
      <c r="W138" s="18"/>
      <c r="X138" s="18"/>
      <c r="Y138" s="18"/>
      <c r="Z138" s="22"/>
      <c r="AA138" s="22"/>
      <c r="AB138" s="22"/>
      <c r="AC138" s="22"/>
      <c r="AD138" s="22"/>
      <c r="AE138" s="22"/>
      <c r="AF138" s="22"/>
      <c r="AG138" s="22"/>
      <c r="AH138" s="22"/>
      <c r="AI138" s="22"/>
    </row>
    <row r="139" spans="1:35" ht="12" customHeight="1">
      <c r="A139" s="22"/>
      <c r="B139" s="18"/>
      <c r="C139" s="18"/>
      <c r="D139" s="127"/>
      <c r="E139" s="100"/>
      <c r="F139" s="18"/>
      <c r="G139" s="18"/>
      <c r="H139" s="18"/>
      <c r="I139" s="18"/>
      <c r="J139" s="18"/>
      <c r="K139" s="148"/>
      <c r="L139" s="18"/>
      <c r="M139" s="18"/>
      <c r="N139" s="18"/>
      <c r="O139" s="18"/>
      <c r="P139" s="18"/>
      <c r="Q139" s="18"/>
      <c r="R139" s="18"/>
      <c r="S139" s="18"/>
      <c r="T139" s="18"/>
      <c r="U139" s="18"/>
      <c r="V139" s="18"/>
      <c r="W139" s="18"/>
      <c r="X139" s="18"/>
      <c r="Y139" s="18"/>
      <c r="Z139" s="22"/>
      <c r="AA139" s="22"/>
      <c r="AB139" s="22"/>
      <c r="AC139" s="22"/>
      <c r="AD139" s="22"/>
      <c r="AE139" s="22"/>
      <c r="AF139" s="22"/>
      <c r="AG139" s="22"/>
      <c r="AH139" s="22"/>
      <c r="AI139" s="22"/>
    </row>
    <row r="140" spans="1:35" ht="32.25" customHeight="1">
      <c r="A140" s="94" t="s">
        <v>100</v>
      </c>
      <c r="B140" s="95" t="s">
        <v>86</v>
      </c>
      <c r="C140" s="96" t="s">
        <v>204</v>
      </c>
      <c r="D140" s="128" t="s">
        <v>106</v>
      </c>
      <c r="E140" s="114"/>
      <c r="F140" s="22"/>
      <c r="G140" s="22"/>
      <c r="H140" s="22"/>
      <c r="I140" s="22"/>
      <c r="J140" s="22"/>
      <c r="K140" s="148"/>
      <c r="L140" s="18"/>
      <c r="M140" s="18"/>
      <c r="N140" s="18"/>
      <c r="O140" s="18"/>
      <c r="P140" s="18"/>
      <c r="Q140" s="18"/>
      <c r="R140" s="18"/>
      <c r="S140" s="18"/>
      <c r="T140" s="18"/>
      <c r="U140" s="18"/>
      <c r="V140" s="18"/>
      <c r="W140" s="18"/>
      <c r="X140" s="18"/>
      <c r="Y140" s="18"/>
      <c r="Z140" s="22"/>
      <c r="AA140" s="22"/>
      <c r="AB140" s="22"/>
      <c r="AC140" s="22"/>
      <c r="AD140" s="22"/>
      <c r="AE140" s="22"/>
      <c r="AF140" s="22"/>
      <c r="AG140" s="22"/>
      <c r="AH140" s="22"/>
      <c r="AI140" s="22"/>
    </row>
    <row r="141" spans="1:35" ht="12" customHeight="1">
      <c r="A141" s="98" t="str">
        <f t="array" ref="A141">IFERROR(INDEX('03.Muestra'!$B$8:$B$17,SMALL(IF("Documento no web"='03.Muestra'!$D$8:$D$17,ROW('03.Muestra'!$B$8:$B$17)-MIN(ROW('03.Muestra'!$D$8:$D$17))+1,""),ROW()-140)),"")</f>
        <v/>
      </c>
      <c r="B141" s="129" t="str">
        <f t="array" ref="B141">IFERROR(INDEX('03.Muestra'!$C$8:$C$17,SMALL(IF("Documento no web"='03.Muestra'!$D$8:$D$17,ROW('03.Muestra'!$C$8:$C$17)-MIN(ROW('03.Muestra'!$D$8:$D$17))+1,""),ROW()-140)),"")</f>
        <v/>
      </c>
      <c r="C141" s="129" t="str">
        <f t="array" ref="C141">IFERROR(INDEX('03.Muestra'!$F$8:$F$17,SMALL(IF("Documento no web"='03.Muestra'!$D$8:$D$17,ROW('03.Muestra'!$F$8:$F$17)-MIN(ROW('03.Muestra'!$D$8:$D$17))+1,""),ROW()-140)),"")</f>
        <v/>
      </c>
      <c r="D141" s="103" t="str">
        <f t="shared" ref="D141:D150" si="18">IF(C141="","",$D$18)</f>
        <v/>
      </c>
      <c r="E141" s="66" t="str">
        <f t="shared" ref="E141:E150" si="19">IF(D141&lt;&gt;"",IF(AND(B141&lt;&gt;"",C141&lt;&gt;""),"","ERR"),"")</f>
        <v/>
      </c>
      <c r="F141" s="104" t="s">
        <v>89</v>
      </c>
      <c r="G141" s="89" t="s">
        <v>98</v>
      </c>
      <c r="H141" s="84" t="s">
        <v>93</v>
      </c>
      <c r="I141" s="105" t="s">
        <v>91</v>
      </c>
      <c r="J141" s="106" t="s">
        <v>87</v>
      </c>
      <c r="K141" s="131" t="s">
        <v>97</v>
      </c>
      <c r="L141" s="18"/>
      <c r="M141" s="18"/>
      <c r="N141" s="18"/>
      <c r="O141" s="18"/>
      <c r="P141" s="18"/>
      <c r="Q141" s="18"/>
      <c r="R141" s="18"/>
      <c r="S141" s="18"/>
      <c r="T141" s="18"/>
      <c r="U141" s="18"/>
      <c r="V141" s="18"/>
      <c r="W141" s="18"/>
      <c r="X141" s="18"/>
      <c r="Y141" s="18"/>
      <c r="Z141" s="22"/>
      <c r="AA141" s="22"/>
      <c r="AB141" s="22"/>
      <c r="AC141" s="22"/>
      <c r="AD141" s="22"/>
      <c r="AE141" s="22"/>
      <c r="AF141" s="22"/>
      <c r="AG141" s="22"/>
      <c r="AH141" s="22"/>
      <c r="AI141" s="22"/>
    </row>
    <row r="142" spans="1:35" ht="12" customHeight="1">
      <c r="A142" s="98" t="str">
        <f t="array" ref="A142">IFERROR(INDEX('03.Muestra'!$B$8:$B$17,SMALL(IF("Documento no web"='03.Muestra'!$D$8:$D$17,ROW('03.Muestra'!$B$8:$B$17)-MIN(ROW('03.Muestra'!$D$8:$D$17))+1,""),ROW()-140)),"")</f>
        <v/>
      </c>
      <c r="B142" s="129" t="str">
        <f t="array" ref="B142">IFERROR(INDEX('03.Muestra'!$C$8:$C$17,SMALL(IF("Documento no web"='03.Muestra'!$D$8:$D$17,ROW('03.Muestra'!$C$8:$C$17)-MIN(ROW('03.Muestra'!$D$8:$D$17))+1,""),ROW()-140)),"")</f>
        <v/>
      </c>
      <c r="C142" s="129" t="str">
        <f t="array" ref="C142">IFERROR(INDEX('03.Muestra'!$F$8:$F$17,SMALL(IF("Documento no web"='03.Muestra'!$D$8:$D$17,ROW('03.Muestra'!$F$8:$F$17)-MIN(ROW('03.Muestra'!$D$8:$D$17))+1,""),ROW()-140)),"")</f>
        <v/>
      </c>
      <c r="D142" s="103" t="str">
        <f t="shared" si="18"/>
        <v/>
      </c>
      <c r="E142" s="66" t="str">
        <f t="shared" si="19"/>
        <v/>
      </c>
      <c r="F142" s="107">
        <f ca="1">COUNTIF($D141:INDIRECT("$D" &amp;  SUM(ROW()-1,'03.Muestra'!$D$20)-1),F141)</f>
        <v>0</v>
      </c>
      <c r="G142" s="107">
        <f ca="1">COUNTIF($D141:INDIRECT("$D" &amp;  SUM(ROW()-1,'03.Muestra'!$D$20)-1),G141)</f>
        <v>0</v>
      </c>
      <c r="H142" s="107">
        <f ca="1">COUNTIF($D141:INDIRECT("$D" &amp;  SUM(ROW()-1,'03.Muestra'!$D$20)-1),H141)</f>
        <v>0</v>
      </c>
      <c r="I142" s="107">
        <f ca="1">COUNTIF($D141:INDIRECT("$D" &amp;  SUM(ROW()-1,'03.Muestra'!$D$20)-1),I141)</f>
        <v>0</v>
      </c>
      <c r="J142" s="107">
        <f ca="1">COUNTIF($D141:INDIRECT("$D" &amp;  SUM(ROW()-1,'03.Muestra'!$D$20)-1),J141)</f>
        <v>0</v>
      </c>
      <c r="K142" s="132">
        <f ca="1">IF(COUNTIF('03.Muestra'!$D$8:$D$17,"Documento no web")=0,0,COUNTBLANK($D141:INDIRECT("$D" &amp;  SUM(ROW()-1,COUNTIF('03.Muestra'!$D$8:$D$17,"Documento no web"))-1)))</f>
        <v>0</v>
      </c>
      <c r="L142" s="18"/>
      <c r="M142" s="18"/>
      <c r="N142" s="18"/>
      <c r="O142" s="18"/>
      <c r="P142" s="18"/>
      <c r="Q142" s="18"/>
      <c r="R142" s="18"/>
      <c r="S142" s="18"/>
      <c r="T142" s="18"/>
      <c r="U142" s="18"/>
      <c r="V142" s="18"/>
      <c r="W142" s="18"/>
      <c r="X142" s="18"/>
      <c r="Y142" s="18"/>
      <c r="Z142" s="22"/>
      <c r="AA142" s="22"/>
      <c r="AB142" s="22"/>
      <c r="AC142" s="22"/>
      <c r="AD142" s="22"/>
      <c r="AE142" s="22"/>
      <c r="AF142" s="22"/>
      <c r="AG142" s="22"/>
      <c r="AH142" s="22"/>
      <c r="AI142" s="22"/>
    </row>
    <row r="143" spans="1:35" ht="12" customHeight="1">
      <c r="A143" s="98" t="str">
        <f t="array" ref="A143">IFERROR(INDEX('03.Muestra'!$B$8:$B$17,SMALL(IF("Documento no web"='03.Muestra'!$D$8:$D$17,ROW('03.Muestra'!$B$8:$B$17)-MIN(ROW('03.Muestra'!$D$8:$D$17))+1,""),ROW()-140)),"")</f>
        <v/>
      </c>
      <c r="B143" s="129" t="str">
        <f t="array" ref="B143">IFERROR(INDEX('03.Muestra'!$C$8:$C$17,SMALL(IF("Documento no web"='03.Muestra'!$D$8:$D$17,ROW('03.Muestra'!$C$8:$C$17)-MIN(ROW('03.Muestra'!$D$8:$D$17))+1,""),ROW()-140)),"")</f>
        <v/>
      </c>
      <c r="C143" s="129" t="str">
        <f t="array" ref="C143">IFERROR(INDEX('03.Muestra'!$F$8:$F$17,SMALL(IF("Documento no web"='03.Muestra'!$D$8:$D$17,ROW('03.Muestra'!$F$8:$F$17)-MIN(ROW('03.Muestra'!$D$8:$D$17))+1,""),ROW()-140)),"")</f>
        <v/>
      </c>
      <c r="D143" s="103" t="str">
        <f t="shared" si="18"/>
        <v/>
      </c>
      <c r="E143" s="66" t="str">
        <f t="shared" si="19"/>
        <v/>
      </c>
      <c r="F143" s="22"/>
      <c r="G143" s="18"/>
      <c r="H143" s="18"/>
      <c r="I143" s="18"/>
      <c r="J143" s="18"/>
      <c r="K143" s="148"/>
      <c r="L143" s="18"/>
      <c r="M143" s="18"/>
      <c r="N143" s="18"/>
      <c r="O143" s="18"/>
      <c r="P143" s="18"/>
      <c r="Q143" s="18"/>
      <c r="R143" s="18"/>
      <c r="S143" s="18"/>
      <c r="T143" s="18"/>
      <c r="U143" s="18"/>
      <c r="V143" s="18"/>
      <c r="W143" s="18"/>
      <c r="X143" s="18"/>
      <c r="Y143" s="18"/>
      <c r="Z143" s="22"/>
      <c r="AA143" s="22"/>
      <c r="AB143" s="22"/>
      <c r="AC143" s="22"/>
      <c r="AD143" s="22"/>
      <c r="AE143" s="22"/>
      <c r="AF143" s="22"/>
      <c r="AG143" s="22"/>
      <c r="AH143" s="22"/>
      <c r="AI143" s="22"/>
    </row>
    <row r="144" spans="1:35" ht="12" customHeight="1">
      <c r="A144" s="98" t="str">
        <f t="array" ref="A144">IFERROR(INDEX('03.Muestra'!$B$8:$B$17,SMALL(IF("Documento no web"='03.Muestra'!$D$8:$D$17,ROW('03.Muestra'!$B$8:$B$17)-MIN(ROW('03.Muestra'!$D$8:$D$17))+1,""),ROW()-140)),"")</f>
        <v/>
      </c>
      <c r="B144" s="129" t="str">
        <f t="array" ref="B144">IFERROR(INDEX('03.Muestra'!$C$8:$C$17,SMALL(IF("Documento no web"='03.Muestra'!$D$8:$D$17,ROW('03.Muestra'!$C$8:$C$17)-MIN(ROW('03.Muestra'!$D$8:$D$17))+1,""),ROW()-140)),"")</f>
        <v/>
      </c>
      <c r="C144" s="129" t="str">
        <f t="array" ref="C144">IFERROR(INDEX('03.Muestra'!$F$8:$F$17,SMALL(IF("Documento no web"='03.Muestra'!$D$8:$D$17,ROW('03.Muestra'!$F$8:$F$17)-MIN(ROW('03.Muestra'!$D$8:$D$17))+1,""),ROW()-140)),"")</f>
        <v/>
      </c>
      <c r="D144" s="103" t="str">
        <f t="shared" si="18"/>
        <v/>
      </c>
      <c r="E144" s="66" t="str">
        <f t="shared" si="19"/>
        <v/>
      </c>
      <c r="F144" s="22"/>
      <c r="G144" s="18"/>
      <c r="H144" s="18"/>
      <c r="I144" s="18"/>
      <c r="J144" s="18"/>
      <c r="K144" s="148"/>
      <c r="L144" s="18"/>
      <c r="M144" s="18"/>
      <c r="N144" s="18"/>
      <c r="O144" s="18"/>
      <c r="P144" s="18"/>
      <c r="Q144" s="18"/>
      <c r="R144" s="18"/>
      <c r="S144" s="18"/>
      <c r="T144" s="18"/>
      <c r="U144" s="18"/>
      <c r="V144" s="18"/>
      <c r="W144" s="18"/>
      <c r="X144" s="18"/>
      <c r="Y144" s="18"/>
      <c r="Z144" s="22"/>
      <c r="AA144" s="22"/>
      <c r="AB144" s="22"/>
      <c r="AC144" s="22"/>
      <c r="AD144" s="22"/>
      <c r="AE144" s="22"/>
      <c r="AF144" s="22"/>
      <c r="AG144" s="22"/>
      <c r="AH144" s="22"/>
      <c r="AI144" s="22"/>
    </row>
    <row r="145" spans="1:35" ht="12" customHeight="1">
      <c r="A145" s="98" t="str">
        <f t="array" ref="A145">IFERROR(INDEX('03.Muestra'!$B$8:$B$17,SMALL(IF("Documento no web"='03.Muestra'!$D$8:$D$17,ROW('03.Muestra'!$B$8:$B$17)-MIN(ROW('03.Muestra'!$D$8:$D$17))+1,""),ROW()-140)),"")</f>
        <v/>
      </c>
      <c r="B145" s="129" t="str">
        <f t="array" ref="B145">IFERROR(INDEX('03.Muestra'!$C$8:$C$17,SMALL(IF("Documento no web"='03.Muestra'!$D$8:$D$17,ROW('03.Muestra'!$C$8:$C$17)-MIN(ROW('03.Muestra'!$D$8:$D$17))+1,""),ROW()-140)),"")</f>
        <v/>
      </c>
      <c r="C145" s="129" t="str">
        <f t="array" ref="C145">IFERROR(INDEX('03.Muestra'!$F$8:$F$17,SMALL(IF("Documento no web"='03.Muestra'!$D$8:$D$17,ROW('03.Muestra'!$F$8:$F$17)-MIN(ROW('03.Muestra'!$D$8:$D$17))+1,""),ROW()-140)),"")</f>
        <v/>
      </c>
      <c r="D145" s="103" t="str">
        <f t="shared" si="18"/>
        <v/>
      </c>
      <c r="E145" s="66" t="str">
        <f t="shared" si="19"/>
        <v/>
      </c>
      <c r="F145" s="22"/>
      <c r="G145" s="18"/>
      <c r="H145" s="18"/>
      <c r="I145" s="18"/>
      <c r="J145" s="18"/>
      <c r="K145" s="148"/>
      <c r="L145" s="18"/>
      <c r="M145" s="18"/>
      <c r="N145" s="18"/>
      <c r="O145" s="18"/>
      <c r="P145" s="18"/>
      <c r="Q145" s="18"/>
      <c r="R145" s="18"/>
      <c r="S145" s="18"/>
      <c r="T145" s="18"/>
      <c r="U145" s="18"/>
      <c r="V145" s="18"/>
      <c r="W145" s="18"/>
      <c r="X145" s="18"/>
      <c r="Y145" s="18"/>
      <c r="Z145" s="22"/>
      <c r="AA145" s="22"/>
      <c r="AB145" s="22"/>
      <c r="AC145" s="22"/>
      <c r="AD145" s="22"/>
      <c r="AE145" s="22"/>
      <c r="AF145" s="22"/>
      <c r="AG145" s="22"/>
      <c r="AH145" s="22"/>
      <c r="AI145" s="22"/>
    </row>
    <row r="146" spans="1:35" ht="12" customHeight="1">
      <c r="A146" s="98" t="str">
        <f t="array" ref="A146">IFERROR(INDEX('03.Muestra'!$B$8:$B$17,SMALL(IF("Documento no web"='03.Muestra'!$D$8:$D$17,ROW('03.Muestra'!$B$8:$B$17)-MIN(ROW('03.Muestra'!$D$8:$D$17))+1,""),ROW()-140)),"")</f>
        <v/>
      </c>
      <c r="B146" s="129" t="str">
        <f t="array" ref="B146">IFERROR(INDEX('03.Muestra'!$C$8:$C$17,SMALL(IF("Documento no web"='03.Muestra'!$D$8:$D$17,ROW('03.Muestra'!$C$8:$C$17)-MIN(ROW('03.Muestra'!$D$8:$D$17))+1,""),ROW()-140)),"")</f>
        <v/>
      </c>
      <c r="C146" s="129" t="str">
        <f t="array" ref="C146">IFERROR(INDEX('03.Muestra'!$F$8:$F$17,SMALL(IF("Documento no web"='03.Muestra'!$D$8:$D$17,ROW('03.Muestra'!$F$8:$F$17)-MIN(ROW('03.Muestra'!$D$8:$D$17))+1,""),ROW()-140)),"")</f>
        <v/>
      </c>
      <c r="D146" s="103" t="str">
        <f t="shared" si="18"/>
        <v/>
      </c>
      <c r="E146" s="66" t="str">
        <f t="shared" si="19"/>
        <v/>
      </c>
      <c r="F146" s="22"/>
      <c r="G146" s="18"/>
      <c r="H146" s="18"/>
      <c r="I146" s="18"/>
      <c r="J146" s="18"/>
      <c r="K146" s="148"/>
      <c r="L146" s="18"/>
      <c r="M146" s="18"/>
      <c r="N146" s="18"/>
      <c r="O146" s="18"/>
      <c r="P146" s="18"/>
      <c r="Q146" s="18"/>
      <c r="R146" s="18"/>
      <c r="S146" s="18"/>
      <c r="T146" s="18"/>
      <c r="U146" s="18"/>
      <c r="V146" s="18"/>
      <c r="W146" s="18"/>
      <c r="X146" s="18"/>
      <c r="Y146" s="18"/>
      <c r="Z146" s="22"/>
      <c r="AA146" s="22"/>
      <c r="AB146" s="22"/>
      <c r="AC146" s="22"/>
      <c r="AD146" s="22"/>
      <c r="AE146" s="22"/>
      <c r="AF146" s="22"/>
      <c r="AG146" s="22"/>
      <c r="AH146" s="22"/>
      <c r="AI146" s="22"/>
    </row>
    <row r="147" spans="1:35" ht="12" customHeight="1">
      <c r="A147" s="98" t="str">
        <f t="array" ref="A147">IFERROR(INDEX('03.Muestra'!$B$8:$B$17,SMALL(IF("Documento no web"='03.Muestra'!$D$8:$D$17,ROW('03.Muestra'!$B$8:$B$17)-MIN(ROW('03.Muestra'!$D$8:$D$17))+1,""),ROW()-140)),"")</f>
        <v/>
      </c>
      <c r="B147" s="129" t="str">
        <f t="array" ref="B147">IFERROR(INDEX('03.Muestra'!$C$8:$C$17,SMALL(IF("Documento no web"='03.Muestra'!$D$8:$D$17,ROW('03.Muestra'!$C$8:$C$17)-MIN(ROW('03.Muestra'!$D$8:$D$17))+1,""),ROW()-140)),"")</f>
        <v/>
      </c>
      <c r="C147" s="129" t="str">
        <f t="array" ref="C147">IFERROR(INDEX('03.Muestra'!$F$8:$F$17,SMALL(IF("Documento no web"='03.Muestra'!$D$8:$D$17,ROW('03.Muestra'!$F$8:$F$17)-MIN(ROW('03.Muestra'!$D$8:$D$17))+1,""),ROW()-140)),"")</f>
        <v/>
      </c>
      <c r="D147" s="103" t="str">
        <f t="shared" si="18"/>
        <v/>
      </c>
      <c r="E147" s="66" t="str">
        <f t="shared" si="19"/>
        <v/>
      </c>
      <c r="F147" s="18"/>
      <c r="G147" s="18"/>
      <c r="H147" s="18"/>
      <c r="I147" s="18"/>
      <c r="J147" s="18"/>
      <c r="K147" s="148"/>
      <c r="L147" s="18"/>
      <c r="M147" s="18"/>
      <c r="N147" s="18"/>
      <c r="O147" s="18"/>
      <c r="P147" s="18"/>
      <c r="Q147" s="18"/>
      <c r="R147" s="18"/>
      <c r="S147" s="18"/>
      <c r="T147" s="18"/>
      <c r="U147" s="18"/>
      <c r="V147" s="18"/>
      <c r="W147" s="18"/>
      <c r="X147" s="18"/>
      <c r="Y147" s="18"/>
      <c r="Z147" s="22"/>
      <c r="AA147" s="22"/>
      <c r="AB147" s="22"/>
      <c r="AC147" s="22"/>
      <c r="AD147" s="22"/>
      <c r="AE147" s="22"/>
      <c r="AF147" s="22"/>
      <c r="AG147" s="22"/>
      <c r="AH147" s="22"/>
      <c r="AI147" s="22"/>
    </row>
    <row r="148" spans="1:35" ht="12" customHeight="1">
      <c r="A148" s="98" t="str">
        <f t="array" ref="A148">IFERROR(INDEX('03.Muestra'!$B$8:$B$17,SMALL(IF("Documento no web"='03.Muestra'!$D$8:$D$17,ROW('03.Muestra'!$B$8:$B$17)-MIN(ROW('03.Muestra'!$D$8:$D$17))+1,""),ROW()-140)),"")</f>
        <v/>
      </c>
      <c r="B148" s="129" t="str">
        <f t="array" ref="B148">IFERROR(INDEX('03.Muestra'!$C$8:$C$17,SMALL(IF("Documento no web"='03.Muestra'!$D$8:$D$17,ROW('03.Muestra'!$C$8:$C$17)-MIN(ROW('03.Muestra'!$D$8:$D$17))+1,""),ROW()-140)),"")</f>
        <v/>
      </c>
      <c r="C148" s="129" t="str">
        <f t="array" ref="C148">IFERROR(INDEX('03.Muestra'!$F$8:$F$17,SMALL(IF("Documento no web"='03.Muestra'!$D$8:$D$17,ROW('03.Muestra'!$F$8:$F$17)-MIN(ROW('03.Muestra'!$D$8:$D$17))+1,""),ROW()-140)),"")</f>
        <v/>
      </c>
      <c r="D148" s="103" t="str">
        <f t="shared" si="18"/>
        <v/>
      </c>
      <c r="E148" s="66" t="str">
        <f t="shared" si="19"/>
        <v/>
      </c>
      <c r="F148" s="18"/>
      <c r="G148" s="18"/>
      <c r="H148" s="18"/>
      <c r="I148" s="18"/>
      <c r="J148" s="18"/>
      <c r="K148" s="148"/>
      <c r="L148" s="18"/>
      <c r="M148" s="18"/>
      <c r="N148" s="18"/>
      <c r="O148" s="18"/>
      <c r="P148" s="18"/>
      <c r="Q148" s="18"/>
      <c r="R148" s="18"/>
      <c r="S148" s="18"/>
      <c r="T148" s="18"/>
      <c r="U148" s="18"/>
      <c r="V148" s="18"/>
      <c r="W148" s="18"/>
      <c r="X148" s="18"/>
      <c r="Y148" s="18"/>
      <c r="Z148" s="22"/>
      <c r="AA148" s="22"/>
      <c r="AB148" s="22"/>
      <c r="AC148" s="22"/>
      <c r="AD148" s="22"/>
      <c r="AE148" s="22"/>
      <c r="AF148" s="22"/>
      <c r="AG148" s="22"/>
      <c r="AH148" s="22"/>
      <c r="AI148" s="22"/>
    </row>
    <row r="149" spans="1:35" ht="12" customHeight="1">
      <c r="A149" s="98" t="str">
        <f t="array" ref="A149">IFERROR(INDEX('03.Muestra'!$B$8:$B$17,SMALL(IF("Documento no web"='03.Muestra'!$D$8:$D$17,ROW('03.Muestra'!$B$8:$B$17)-MIN(ROW('03.Muestra'!$D$8:$D$17))+1,""),ROW()-140)),"")</f>
        <v/>
      </c>
      <c r="B149" s="129" t="str">
        <f t="array" ref="B149">IFERROR(INDEX('03.Muestra'!$C$8:$C$17,SMALL(IF("Documento no web"='03.Muestra'!$D$8:$D$17,ROW('03.Muestra'!$C$8:$C$17)-MIN(ROW('03.Muestra'!$D$8:$D$17))+1,""),ROW()-140)),"")</f>
        <v/>
      </c>
      <c r="C149" s="129" t="str">
        <f t="array" ref="C149">IFERROR(INDEX('03.Muestra'!$F$8:$F$17,SMALL(IF("Documento no web"='03.Muestra'!$D$8:$D$17,ROW('03.Muestra'!$F$8:$F$17)-MIN(ROW('03.Muestra'!$D$8:$D$17))+1,""),ROW()-140)),"")</f>
        <v/>
      </c>
      <c r="D149" s="103" t="str">
        <f t="shared" si="18"/>
        <v/>
      </c>
      <c r="E149" s="66" t="str">
        <f t="shared" si="19"/>
        <v/>
      </c>
      <c r="F149" s="18"/>
      <c r="G149" s="18"/>
      <c r="H149" s="18"/>
      <c r="I149" s="18"/>
      <c r="J149" s="18"/>
      <c r="K149" s="148"/>
      <c r="L149" s="18"/>
      <c r="M149" s="18"/>
      <c r="N149" s="18"/>
      <c r="O149" s="18"/>
      <c r="P149" s="18"/>
      <c r="Q149" s="18"/>
      <c r="R149" s="18"/>
      <c r="S149" s="18"/>
      <c r="T149" s="18"/>
      <c r="U149" s="18"/>
      <c r="V149" s="18"/>
      <c r="W149" s="18"/>
      <c r="X149" s="18"/>
      <c r="Y149" s="18"/>
      <c r="Z149" s="22"/>
      <c r="AA149" s="22"/>
      <c r="AB149" s="22"/>
      <c r="AC149" s="22"/>
      <c r="AD149" s="22"/>
      <c r="AE149" s="22"/>
      <c r="AF149" s="22"/>
      <c r="AG149" s="22"/>
      <c r="AH149" s="22"/>
      <c r="AI149" s="22"/>
    </row>
    <row r="150" spans="1:35" ht="12" customHeight="1">
      <c r="A150" s="98" t="str">
        <f t="array" ref="A150">IFERROR(INDEX('03.Muestra'!$B$8:$B$17,SMALL(IF("Documento no web"='03.Muestra'!$D$8:$D$17,ROW('03.Muestra'!$B$8:$B$17)-MIN(ROW('03.Muestra'!$D$8:$D$17))+1,""),ROW()-140)),"")</f>
        <v/>
      </c>
      <c r="B150" s="129" t="str">
        <f t="array" ref="B150">IFERROR(INDEX('03.Muestra'!$C$8:$C$17,SMALL(IF("Documento no web"='03.Muestra'!$D$8:$D$17,ROW('03.Muestra'!$C$8:$C$17)-MIN(ROW('03.Muestra'!$D$8:$D$17))+1,""),ROW()-140)),"")</f>
        <v/>
      </c>
      <c r="C150" s="129" t="str">
        <f t="array" ref="C150">IFERROR(INDEX('03.Muestra'!$F$8:$F$17,SMALL(IF("Documento no web"='03.Muestra'!$D$8:$D$17,ROW('03.Muestra'!$F$8:$F$17)-MIN(ROW('03.Muestra'!$D$8:$D$17))+1,""),ROW()-140)),"")</f>
        <v/>
      </c>
      <c r="D150" s="103" t="str">
        <f t="shared" si="18"/>
        <v/>
      </c>
      <c r="E150" s="66" t="str">
        <f t="shared" si="19"/>
        <v/>
      </c>
      <c r="F150" s="18"/>
      <c r="G150" s="18"/>
      <c r="H150" s="18"/>
      <c r="I150" s="18"/>
      <c r="J150" s="18"/>
      <c r="K150" s="148"/>
      <c r="L150" s="18"/>
      <c r="M150" s="18"/>
      <c r="N150" s="18"/>
      <c r="O150" s="18"/>
      <c r="P150" s="18"/>
      <c r="Q150" s="18"/>
      <c r="R150" s="18"/>
      <c r="S150" s="18"/>
      <c r="T150" s="18"/>
      <c r="U150" s="18"/>
      <c r="V150" s="18"/>
      <c r="W150" s="18"/>
      <c r="X150" s="18"/>
      <c r="Y150" s="18"/>
      <c r="Z150" s="22"/>
      <c r="AA150" s="22"/>
      <c r="AB150" s="22"/>
      <c r="AC150" s="22"/>
      <c r="AD150" s="22"/>
      <c r="AE150" s="22"/>
      <c r="AF150" s="22"/>
      <c r="AG150" s="22"/>
      <c r="AH150" s="22"/>
      <c r="AI150" s="22"/>
    </row>
    <row r="151" spans="1:35" ht="12" customHeight="1">
      <c r="A151" s="63"/>
      <c r="B151" s="133"/>
      <c r="C151" s="133"/>
      <c r="D151" s="134"/>
      <c r="E151" s="66"/>
      <c r="F151" s="18"/>
      <c r="G151" s="18"/>
      <c r="H151" s="18"/>
      <c r="I151" s="18"/>
      <c r="J151" s="18"/>
      <c r="K151" s="22"/>
      <c r="L151" s="22"/>
      <c r="M151" s="22"/>
      <c r="N151" s="18"/>
      <c r="O151" s="18"/>
      <c r="P151" s="18"/>
      <c r="Q151" s="18"/>
      <c r="R151" s="18"/>
      <c r="S151" s="18"/>
      <c r="T151" s="18"/>
      <c r="U151" s="18"/>
      <c r="V151" s="22"/>
      <c r="W151" s="22"/>
      <c r="X151" s="22"/>
      <c r="Y151" s="22"/>
      <c r="Z151" s="22"/>
      <c r="AA151" s="22"/>
      <c r="AB151" s="22"/>
      <c r="AC151" s="22"/>
      <c r="AD151" s="18"/>
      <c r="AE151" s="22"/>
      <c r="AF151" s="22"/>
      <c r="AG151" s="22"/>
      <c r="AH151" s="22"/>
      <c r="AI151" s="22"/>
    </row>
    <row r="152" spans="1:35" ht="12" customHeight="1">
      <c r="A152" s="63"/>
      <c r="B152" s="133"/>
      <c r="C152" s="133"/>
      <c r="D152" s="134"/>
      <c r="E152" s="66"/>
      <c r="F152" s="18"/>
      <c r="G152" s="18"/>
      <c r="H152" s="18"/>
      <c r="I152" s="18"/>
      <c r="J152" s="18"/>
      <c r="K152" s="22"/>
      <c r="L152" s="22"/>
      <c r="M152" s="22"/>
      <c r="N152" s="18"/>
      <c r="O152" s="18"/>
      <c r="P152" s="18"/>
      <c r="Q152" s="18"/>
      <c r="R152" s="18"/>
      <c r="S152" s="18"/>
      <c r="T152" s="18"/>
      <c r="U152" s="18"/>
      <c r="V152" s="22"/>
      <c r="W152" s="22"/>
      <c r="X152" s="22"/>
      <c r="Y152" s="22"/>
      <c r="Z152" s="22"/>
      <c r="AA152" s="22"/>
      <c r="AB152" s="22"/>
      <c r="AC152" s="22"/>
      <c r="AD152" s="18"/>
      <c r="AE152" s="22"/>
      <c r="AF152" s="22"/>
      <c r="AG152" s="22"/>
      <c r="AH152" s="22"/>
      <c r="AI152" s="22"/>
    </row>
    <row r="153" spans="1:35" ht="12.75" customHeight="1">
      <c r="A153" s="111"/>
      <c r="B153" s="112"/>
      <c r="C153" s="111"/>
      <c r="D153" s="135"/>
      <c r="E153" s="66"/>
      <c r="F153" s="18"/>
      <c r="G153" s="18"/>
      <c r="H153" s="18"/>
      <c r="I153" s="18"/>
      <c r="J153" s="18"/>
      <c r="K153" s="22"/>
      <c r="L153" s="22"/>
      <c r="M153" s="22"/>
      <c r="N153" s="18"/>
      <c r="O153" s="18"/>
      <c r="P153" s="18"/>
      <c r="Q153" s="18"/>
      <c r="R153" s="18"/>
      <c r="S153" s="18"/>
      <c r="T153" s="18"/>
      <c r="U153" s="18"/>
      <c r="V153" s="22"/>
      <c r="W153" s="22"/>
      <c r="X153" s="22"/>
      <c r="Y153" s="22"/>
      <c r="Z153" s="22"/>
      <c r="AA153" s="22"/>
      <c r="AB153" s="22"/>
      <c r="AC153" s="22"/>
      <c r="AD153" s="18"/>
      <c r="AE153" s="22"/>
      <c r="AF153" s="22"/>
      <c r="AG153" s="22"/>
      <c r="AH153" s="22"/>
      <c r="AI153" s="22"/>
    </row>
    <row r="154" spans="1:35" ht="14.25" customHeight="1">
      <c r="A154" s="109"/>
      <c r="B154" s="109"/>
      <c r="C154" s="109"/>
      <c r="D154" s="136"/>
      <c r="E154" s="66"/>
      <c r="F154" s="109"/>
      <c r="G154" s="18"/>
      <c r="H154" s="18"/>
      <c r="I154" s="18"/>
      <c r="J154" s="18"/>
      <c r="K154" s="22"/>
      <c r="L154" s="22"/>
      <c r="M154" s="22"/>
      <c r="N154" s="18"/>
      <c r="O154" s="18"/>
      <c r="P154" s="18"/>
      <c r="Q154" s="18"/>
      <c r="R154" s="18"/>
      <c r="S154" s="18"/>
      <c r="T154" s="18"/>
      <c r="U154" s="18"/>
      <c r="V154" s="22"/>
      <c r="W154" s="22"/>
      <c r="X154" s="22"/>
      <c r="Y154" s="22"/>
      <c r="Z154" s="22"/>
      <c r="AA154" s="22"/>
      <c r="AB154" s="22"/>
      <c r="AC154" s="22"/>
      <c r="AD154" s="18"/>
      <c r="AE154" s="22"/>
      <c r="AF154" s="22"/>
      <c r="AG154" s="22"/>
      <c r="AH154" s="22"/>
      <c r="AI154" s="22"/>
    </row>
    <row r="155" spans="1:35" ht="12" customHeight="1">
      <c r="A155" s="22"/>
      <c r="B155" s="18"/>
      <c r="C155" s="18"/>
      <c r="D155" s="127"/>
      <c r="E155" s="66"/>
      <c r="F155" s="18"/>
      <c r="G155" s="18"/>
      <c r="H155" s="18"/>
      <c r="I155" s="18"/>
      <c r="J155" s="18"/>
      <c r="K155" s="148"/>
      <c r="L155" s="18"/>
      <c r="M155" s="18"/>
      <c r="N155" s="18"/>
      <c r="O155" s="18"/>
      <c r="P155" s="18"/>
      <c r="Q155" s="18"/>
      <c r="R155" s="18"/>
      <c r="S155" s="18"/>
      <c r="T155" s="18"/>
      <c r="U155" s="18"/>
      <c r="V155" s="18"/>
      <c r="W155" s="18"/>
      <c r="X155" s="18"/>
      <c r="Y155" s="18"/>
      <c r="Z155" s="22"/>
      <c r="AA155" s="22"/>
      <c r="AB155" s="22"/>
      <c r="AC155" s="22"/>
      <c r="AD155" s="22"/>
      <c r="AE155" s="22"/>
      <c r="AF155" s="22"/>
      <c r="AG155" s="22"/>
      <c r="AH155" s="22"/>
      <c r="AI155" s="22"/>
    </row>
    <row r="156" spans="1:35" ht="12" customHeight="1">
      <c r="A156" s="22"/>
      <c r="B156" s="18"/>
      <c r="C156" s="18"/>
      <c r="D156" s="127"/>
      <c r="E156" s="100"/>
      <c r="F156" s="18"/>
      <c r="G156" s="18"/>
      <c r="H156" s="18"/>
      <c r="I156" s="18"/>
      <c r="J156" s="18"/>
      <c r="K156" s="148"/>
      <c r="L156" s="18"/>
      <c r="M156" s="18"/>
      <c r="N156" s="18"/>
      <c r="O156" s="18"/>
      <c r="P156" s="18"/>
      <c r="Q156" s="18"/>
      <c r="R156" s="18"/>
      <c r="S156" s="18"/>
      <c r="T156" s="18"/>
      <c r="U156" s="18"/>
      <c r="V156" s="18"/>
      <c r="W156" s="18"/>
      <c r="X156" s="18"/>
      <c r="Y156" s="18"/>
      <c r="Z156" s="22"/>
      <c r="AA156" s="22"/>
      <c r="AB156" s="22"/>
      <c r="AC156" s="22"/>
      <c r="AD156" s="22"/>
      <c r="AE156" s="22"/>
      <c r="AF156" s="22"/>
      <c r="AG156" s="22"/>
      <c r="AH156" s="22"/>
      <c r="AI156" s="22"/>
    </row>
    <row r="157" spans="1:35" ht="32.25" customHeight="1">
      <c r="A157" s="94" t="s">
        <v>100</v>
      </c>
      <c r="B157" s="95" t="s">
        <v>86</v>
      </c>
      <c r="C157" s="96" t="s">
        <v>205</v>
      </c>
      <c r="D157" s="128" t="s">
        <v>106</v>
      </c>
      <c r="E157" s="114"/>
      <c r="F157" s="22"/>
      <c r="G157" s="22"/>
      <c r="H157" s="22"/>
      <c r="I157" s="22"/>
      <c r="J157" s="22"/>
      <c r="K157" s="148"/>
      <c r="L157" s="18"/>
      <c r="M157" s="18"/>
      <c r="N157" s="18"/>
      <c r="O157" s="18"/>
      <c r="P157" s="18"/>
      <c r="Q157" s="18"/>
      <c r="R157" s="18"/>
      <c r="S157" s="18"/>
      <c r="T157" s="18"/>
      <c r="U157" s="18"/>
      <c r="V157" s="18"/>
      <c r="W157" s="18"/>
      <c r="X157" s="18"/>
      <c r="Y157" s="18"/>
      <c r="Z157" s="22"/>
      <c r="AA157" s="22"/>
      <c r="AB157" s="22"/>
      <c r="AC157" s="22"/>
      <c r="AD157" s="22"/>
      <c r="AE157" s="22"/>
      <c r="AF157" s="22"/>
      <c r="AG157" s="22"/>
      <c r="AH157" s="22"/>
      <c r="AI157" s="22"/>
    </row>
    <row r="158" spans="1:35" ht="12" customHeight="1">
      <c r="A158" s="98" t="str">
        <f t="array" ref="A158">IFERROR(INDEX('03.Muestra'!$B$8:$B$17,SMALL(IF("Documento no web"='03.Muestra'!$D$8:$D$17,ROW('03.Muestra'!$B$8:$B$17)-MIN(ROW('03.Muestra'!$D$8:$D$17))+1,""),ROW()-157)),"")</f>
        <v/>
      </c>
      <c r="B158" s="129" t="str">
        <f t="array" ref="B158">IFERROR(INDEX('03.Muestra'!$C$8:$C$17,SMALL(IF("Documento no web"='03.Muestra'!$D$8:$D$17,ROW('03.Muestra'!$C$8:$C$17)-MIN(ROW('03.Muestra'!$D$8:$D$17))+1,""),ROW()-157)),"")</f>
        <v/>
      </c>
      <c r="C158" s="129" t="str">
        <f t="array" ref="C158">IFERROR(INDEX('03.Muestra'!$F$8:$F$17,SMALL(IF("Documento no web"='03.Muestra'!$D$8:$D$17,ROW('03.Muestra'!$F$8:$F$17)-MIN(ROW('03.Muestra'!$D$8:$D$17))+1,""),ROW()-157)),"")</f>
        <v/>
      </c>
      <c r="D158" s="103" t="str">
        <f t="shared" ref="D158:D167" si="20">IF(C158="","",$D$18)</f>
        <v/>
      </c>
      <c r="E158" s="66" t="str">
        <f t="shared" ref="E158:E167" si="21">IF(D158&lt;&gt;"",IF(AND(B158&lt;&gt;"",C158&lt;&gt;""),"","ERR"),"")</f>
        <v/>
      </c>
      <c r="F158" s="104" t="s">
        <v>89</v>
      </c>
      <c r="G158" s="89" t="s">
        <v>98</v>
      </c>
      <c r="H158" s="84" t="s">
        <v>93</v>
      </c>
      <c r="I158" s="105" t="s">
        <v>91</v>
      </c>
      <c r="J158" s="106" t="s">
        <v>87</v>
      </c>
      <c r="K158" s="131" t="s">
        <v>97</v>
      </c>
      <c r="L158" s="18"/>
      <c r="M158" s="18"/>
      <c r="N158" s="18"/>
      <c r="O158" s="18"/>
      <c r="P158" s="18"/>
      <c r="Q158" s="18"/>
      <c r="R158" s="18"/>
      <c r="S158" s="18"/>
      <c r="T158" s="18"/>
      <c r="U158" s="18"/>
      <c r="V158" s="18"/>
      <c r="W158" s="18"/>
      <c r="X158" s="18"/>
      <c r="Y158" s="18"/>
      <c r="Z158" s="22"/>
      <c r="AA158" s="22"/>
      <c r="AB158" s="22"/>
      <c r="AC158" s="22"/>
      <c r="AD158" s="22"/>
      <c r="AE158" s="22"/>
      <c r="AF158" s="22"/>
      <c r="AG158" s="22"/>
      <c r="AH158" s="22"/>
      <c r="AI158" s="22"/>
    </row>
    <row r="159" spans="1:35" ht="12" customHeight="1">
      <c r="A159" s="98" t="str">
        <f t="array" ref="A159">IFERROR(INDEX('03.Muestra'!$B$8:$B$17,SMALL(IF("Documento no web"='03.Muestra'!$D$8:$D$17,ROW('03.Muestra'!$B$8:$B$17)-MIN(ROW('03.Muestra'!$D$8:$D$17))+1,""),ROW()-157)),"")</f>
        <v/>
      </c>
      <c r="B159" s="129" t="str">
        <f t="array" ref="B159">IFERROR(INDEX('03.Muestra'!$C$8:$C$17,SMALL(IF("Documento no web"='03.Muestra'!$D$8:$D$17,ROW('03.Muestra'!$C$8:$C$17)-MIN(ROW('03.Muestra'!$D$8:$D$17))+1,""),ROW()-157)),"")</f>
        <v/>
      </c>
      <c r="C159" s="129" t="str">
        <f t="array" ref="C159">IFERROR(INDEX('03.Muestra'!$F$8:$F$17,SMALL(IF("Documento no web"='03.Muestra'!$D$8:$D$17,ROW('03.Muestra'!$F$8:$F$17)-MIN(ROW('03.Muestra'!$D$8:$D$17))+1,""),ROW()-157)),"")</f>
        <v/>
      </c>
      <c r="D159" s="103" t="str">
        <f t="shared" si="20"/>
        <v/>
      </c>
      <c r="E159" s="66" t="str">
        <f t="shared" si="21"/>
        <v/>
      </c>
      <c r="F159" s="107">
        <f ca="1">COUNTIF($D158:INDIRECT("$D" &amp;  SUM(ROW()-1,'03.Muestra'!$D$20)-1),F158)</f>
        <v>0</v>
      </c>
      <c r="G159" s="107">
        <f ca="1">COUNTIF($D158:INDIRECT("$D" &amp;  SUM(ROW()-1,'03.Muestra'!$D$20)-1),G158)</f>
        <v>0</v>
      </c>
      <c r="H159" s="107">
        <f ca="1">COUNTIF($D158:INDIRECT("$D" &amp;  SUM(ROW()-1,'03.Muestra'!$D$20)-1),H158)</f>
        <v>0</v>
      </c>
      <c r="I159" s="107">
        <f ca="1">COUNTIF($D158:INDIRECT("$D" &amp;  SUM(ROW()-1,'03.Muestra'!$D$20)-1),I158)</f>
        <v>0</v>
      </c>
      <c r="J159" s="107">
        <f ca="1">COUNTIF($D158:INDIRECT("$D" &amp;  SUM(ROW()-1,'03.Muestra'!$D$20)-1),J158)</f>
        <v>0</v>
      </c>
      <c r="K159" s="132">
        <f ca="1">IF(COUNTIF('03.Muestra'!$D$8:$D$17,"Documento no web")=0,0,COUNTBLANK($D158:INDIRECT("$D" &amp;  SUM(ROW()-1,COUNTIF('03.Muestra'!$D$8:$D$17,"Documento no web"))-1)))</f>
        <v>0</v>
      </c>
      <c r="L159" s="18"/>
      <c r="M159" s="18"/>
      <c r="N159" s="18"/>
      <c r="O159" s="18"/>
      <c r="P159" s="18"/>
      <c r="Q159" s="18"/>
      <c r="R159" s="18"/>
      <c r="S159" s="18"/>
      <c r="T159" s="18"/>
      <c r="U159" s="18"/>
      <c r="V159" s="18"/>
      <c r="W159" s="18"/>
      <c r="X159" s="18"/>
      <c r="Y159" s="18"/>
      <c r="Z159" s="22"/>
      <c r="AA159" s="22"/>
      <c r="AB159" s="22"/>
      <c r="AC159" s="22"/>
      <c r="AD159" s="22"/>
      <c r="AE159" s="22"/>
      <c r="AF159" s="22"/>
      <c r="AG159" s="22"/>
      <c r="AH159" s="22"/>
      <c r="AI159" s="22"/>
    </row>
    <row r="160" spans="1:35" ht="12" customHeight="1">
      <c r="A160" s="98" t="str">
        <f t="array" ref="A160">IFERROR(INDEX('03.Muestra'!$B$8:$B$17,SMALL(IF("Documento no web"='03.Muestra'!$D$8:$D$17,ROW('03.Muestra'!$B$8:$B$17)-MIN(ROW('03.Muestra'!$D$8:$D$17))+1,""),ROW()-157)),"")</f>
        <v/>
      </c>
      <c r="B160" s="129" t="str">
        <f t="array" ref="B160">IFERROR(INDEX('03.Muestra'!$C$8:$C$17,SMALL(IF("Documento no web"='03.Muestra'!$D$8:$D$17,ROW('03.Muestra'!$C$8:$C$17)-MIN(ROW('03.Muestra'!$D$8:$D$17))+1,""),ROW()-157)),"")</f>
        <v/>
      </c>
      <c r="C160" s="129" t="str">
        <f t="array" ref="C160">IFERROR(INDEX('03.Muestra'!$F$8:$F$17,SMALL(IF("Documento no web"='03.Muestra'!$D$8:$D$17,ROW('03.Muestra'!$F$8:$F$17)-MIN(ROW('03.Muestra'!$D$8:$D$17))+1,""),ROW()-157)),"")</f>
        <v/>
      </c>
      <c r="D160" s="103" t="str">
        <f t="shared" si="20"/>
        <v/>
      </c>
      <c r="E160" s="66" t="str">
        <f t="shared" si="21"/>
        <v/>
      </c>
      <c r="F160" s="22"/>
      <c r="G160" s="18"/>
      <c r="H160" s="18"/>
      <c r="I160" s="18"/>
      <c r="J160" s="18"/>
      <c r="K160" s="148"/>
      <c r="L160" s="18"/>
      <c r="M160" s="18"/>
      <c r="N160" s="18"/>
      <c r="O160" s="18"/>
      <c r="P160" s="18"/>
      <c r="Q160" s="18"/>
      <c r="R160" s="18"/>
      <c r="S160" s="18"/>
      <c r="T160" s="18"/>
      <c r="U160" s="18"/>
      <c r="V160" s="18"/>
      <c r="W160" s="18"/>
      <c r="X160" s="18"/>
      <c r="Y160" s="18"/>
      <c r="Z160" s="22"/>
      <c r="AA160" s="22"/>
      <c r="AB160" s="22"/>
      <c r="AC160" s="22"/>
      <c r="AD160" s="22"/>
      <c r="AE160" s="22"/>
      <c r="AF160" s="22"/>
      <c r="AG160" s="22"/>
      <c r="AH160" s="22"/>
      <c r="AI160" s="22"/>
    </row>
    <row r="161" spans="1:35" ht="12" customHeight="1">
      <c r="A161" s="98" t="str">
        <f t="array" ref="A161">IFERROR(INDEX('03.Muestra'!$B$8:$B$17,SMALL(IF("Documento no web"='03.Muestra'!$D$8:$D$17,ROW('03.Muestra'!$B$8:$B$17)-MIN(ROW('03.Muestra'!$D$8:$D$17))+1,""),ROW()-157)),"")</f>
        <v/>
      </c>
      <c r="B161" s="129" t="str">
        <f t="array" ref="B161">IFERROR(INDEX('03.Muestra'!$C$8:$C$17,SMALL(IF("Documento no web"='03.Muestra'!$D$8:$D$17,ROW('03.Muestra'!$C$8:$C$17)-MIN(ROW('03.Muestra'!$D$8:$D$17))+1,""),ROW()-157)),"")</f>
        <v/>
      </c>
      <c r="C161" s="129" t="str">
        <f t="array" ref="C161">IFERROR(INDEX('03.Muestra'!$F$8:$F$17,SMALL(IF("Documento no web"='03.Muestra'!$D$8:$D$17,ROW('03.Muestra'!$F$8:$F$17)-MIN(ROW('03.Muestra'!$D$8:$D$17))+1,""),ROW()-157)),"")</f>
        <v/>
      </c>
      <c r="D161" s="103" t="str">
        <f t="shared" si="20"/>
        <v/>
      </c>
      <c r="E161" s="66" t="str">
        <f t="shared" si="21"/>
        <v/>
      </c>
      <c r="F161" s="22"/>
      <c r="G161" s="18"/>
      <c r="H161" s="18"/>
      <c r="I161" s="18"/>
      <c r="J161" s="18"/>
      <c r="K161" s="148"/>
      <c r="L161" s="18"/>
      <c r="M161" s="18"/>
      <c r="N161" s="18"/>
      <c r="O161" s="18"/>
      <c r="P161" s="18"/>
      <c r="Q161" s="18"/>
      <c r="R161" s="18"/>
      <c r="S161" s="18"/>
      <c r="T161" s="18"/>
      <c r="U161" s="18"/>
      <c r="V161" s="18"/>
      <c r="W161" s="18"/>
      <c r="X161" s="18"/>
      <c r="Y161" s="18"/>
      <c r="Z161" s="22"/>
      <c r="AA161" s="22"/>
      <c r="AB161" s="22"/>
      <c r="AC161" s="22"/>
      <c r="AD161" s="22"/>
      <c r="AE161" s="22"/>
      <c r="AF161" s="22"/>
      <c r="AG161" s="22"/>
      <c r="AH161" s="22"/>
      <c r="AI161" s="22"/>
    </row>
    <row r="162" spans="1:35" ht="12" customHeight="1">
      <c r="A162" s="98" t="str">
        <f t="array" ref="A162">IFERROR(INDEX('03.Muestra'!$B$8:$B$17,SMALL(IF("Documento no web"='03.Muestra'!$D$8:$D$17,ROW('03.Muestra'!$B$8:$B$17)-MIN(ROW('03.Muestra'!$D$8:$D$17))+1,""),ROW()-157)),"")</f>
        <v/>
      </c>
      <c r="B162" s="129" t="str">
        <f t="array" ref="B162">IFERROR(INDEX('03.Muestra'!$C$8:$C$17,SMALL(IF("Documento no web"='03.Muestra'!$D$8:$D$17,ROW('03.Muestra'!$C$8:$C$17)-MIN(ROW('03.Muestra'!$D$8:$D$17))+1,""),ROW()-157)),"")</f>
        <v/>
      </c>
      <c r="C162" s="129" t="str">
        <f t="array" ref="C162">IFERROR(INDEX('03.Muestra'!$F$8:$F$17,SMALL(IF("Documento no web"='03.Muestra'!$D$8:$D$17,ROW('03.Muestra'!$F$8:$F$17)-MIN(ROW('03.Muestra'!$D$8:$D$17))+1,""),ROW()-157)),"")</f>
        <v/>
      </c>
      <c r="D162" s="103" t="str">
        <f t="shared" si="20"/>
        <v/>
      </c>
      <c r="E162" s="66" t="str">
        <f t="shared" si="21"/>
        <v/>
      </c>
      <c r="F162" s="22"/>
      <c r="G162" s="18"/>
      <c r="H162" s="18"/>
      <c r="I162" s="18"/>
      <c r="J162" s="18"/>
      <c r="K162" s="148"/>
      <c r="L162" s="18"/>
      <c r="M162" s="18"/>
      <c r="N162" s="18"/>
      <c r="O162" s="18"/>
      <c r="P162" s="18"/>
      <c r="Q162" s="18"/>
      <c r="R162" s="18"/>
      <c r="S162" s="18"/>
      <c r="T162" s="18"/>
      <c r="U162" s="18"/>
      <c r="V162" s="18"/>
      <c r="W162" s="18"/>
      <c r="X162" s="18"/>
      <c r="Y162" s="18"/>
      <c r="Z162" s="22"/>
      <c r="AA162" s="22"/>
      <c r="AB162" s="22"/>
      <c r="AC162" s="22"/>
      <c r="AD162" s="22"/>
      <c r="AE162" s="22"/>
      <c r="AF162" s="22"/>
      <c r="AG162" s="22"/>
      <c r="AH162" s="22"/>
      <c r="AI162" s="22"/>
    </row>
    <row r="163" spans="1:35" ht="12" customHeight="1">
      <c r="A163" s="98" t="str">
        <f t="array" ref="A163">IFERROR(INDEX('03.Muestra'!$B$8:$B$17,SMALL(IF("Documento no web"='03.Muestra'!$D$8:$D$17,ROW('03.Muestra'!$B$8:$B$17)-MIN(ROW('03.Muestra'!$D$8:$D$17))+1,""),ROW()-157)),"")</f>
        <v/>
      </c>
      <c r="B163" s="129" t="str">
        <f t="array" ref="B163">IFERROR(INDEX('03.Muestra'!$C$8:$C$17,SMALL(IF("Documento no web"='03.Muestra'!$D$8:$D$17,ROW('03.Muestra'!$C$8:$C$17)-MIN(ROW('03.Muestra'!$D$8:$D$17))+1,""),ROW()-157)),"")</f>
        <v/>
      </c>
      <c r="C163" s="129" t="str">
        <f t="array" ref="C163">IFERROR(INDEX('03.Muestra'!$F$8:$F$17,SMALL(IF("Documento no web"='03.Muestra'!$D$8:$D$17,ROW('03.Muestra'!$F$8:$F$17)-MIN(ROW('03.Muestra'!$D$8:$D$17))+1,""),ROW()-157)),"")</f>
        <v/>
      </c>
      <c r="D163" s="103" t="str">
        <f t="shared" si="20"/>
        <v/>
      </c>
      <c r="E163" s="66" t="str">
        <f t="shared" si="21"/>
        <v/>
      </c>
      <c r="F163" s="22"/>
      <c r="G163" s="18"/>
      <c r="H163" s="18"/>
      <c r="I163" s="18"/>
      <c r="J163" s="18"/>
      <c r="K163" s="148"/>
      <c r="L163" s="18"/>
      <c r="M163" s="18"/>
      <c r="N163" s="18"/>
      <c r="O163" s="18"/>
      <c r="P163" s="18"/>
      <c r="Q163" s="18"/>
      <c r="R163" s="18"/>
      <c r="S163" s="18"/>
      <c r="T163" s="18"/>
      <c r="U163" s="18"/>
      <c r="V163" s="18"/>
      <c r="W163" s="18"/>
      <c r="X163" s="18"/>
      <c r="Y163" s="18"/>
      <c r="Z163" s="22"/>
      <c r="AA163" s="22"/>
      <c r="AB163" s="22"/>
      <c r="AC163" s="22"/>
      <c r="AD163" s="22"/>
      <c r="AE163" s="22"/>
      <c r="AF163" s="22"/>
      <c r="AG163" s="22"/>
      <c r="AH163" s="22"/>
      <c r="AI163" s="22"/>
    </row>
    <row r="164" spans="1:35" ht="12" customHeight="1">
      <c r="A164" s="98" t="str">
        <f t="array" ref="A164">IFERROR(INDEX('03.Muestra'!$B$8:$B$17,SMALL(IF("Documento no web"='03.Muestra'!$D$8:$D$17,ROW('03.Muestra'!$B$8:$B$17)-MIN(ROW('03.Muestra'!$D$8:$D$17))+1,""),ROW()-157)),"")</f>
        <v/>
      </c>
      <c r="B164" s="129" t="str">
        <f t="array" ref="B164">IFERROR(INDEX('03.Muestra'!$C$8:$C$17,SMALL(IF("Documento no web"='03.Muestra'!$D$8:$D$17,ROW('03.Muestra'!$C$8:$C$17)-MIN(ROW('03.Muestra'!$D$8:$D$17))+1,""),ROW()-157)),"")</f>
        <v/>
      </c>
      <c r="C164" s="129" t="str">
        <f t="array" ref="C164">IFERROR(INDEX('03.Muestra'!$F$8:$F$17,SMALL(IF("Documento no web"='03.Muestra'!$D$8:$D$17,ROW('03.Muestra'!$F$8:$F$17)-MIN(ROW('03.Muestra'!$D$8:$D$17))+1,""),ROW()-157)),"")</f>
        <v/>
      </c>
      <c r="D164" s="103" t="str">
        <f t="shared" si="20"/>
        <v/>
      </c>
      <c r="E164" s="66" t="str">
        <f t="shared" si="21"/>
        <v/>
      </c>
      <c r="F164" s="18"/>
      <c r="G164" s="18"/>
      <c r="H164" s="18"/>
      <c r="I164" s="18"/>
      <c r="J164" s="18"/>
      <c r="K164" s="148"/>
      <c r="L164" s="18"/>
      <c r="M164" s="18"/>
      <c r="N164" s="18"/>
      <c r="O164" s="18"/>
      <c r="P164" s="18"/>
      <c r="Q164" s="18"/>
      <c r="R164" s="18"/>
      <c r="S164" s="18"/>
      <c r="T164" s="18"/>
      <c r="U164" s="18"/>
      <c r="V164" s="18"/>
      <c r="W164" s="18"/>
      <c r="X164" s="18"/>
      <c r="Y164" s="18"/>
      <c r="Z164" s="22"/>
      <c r="AA164" s="22"/>
      <c r="AB164" s="22"/>
      <c r="AC164" s="22"/>
      <c r="AD164" s="22"/>
      <c r="AE164" s="22"/>
      <c r="AF164" s="22"/>
      <c r="AG164" s="22"/>
      <c r="AH164" s="22"/>
      <c r="AI164" s="22"/>
    </row>
    <row r="165" spans="1:35" ht="12" customHeight="1">
      <c r="A165" s="98" t="str">
        <f t="array" ref="A165">IFERROR(INDEX('03.Muestra'!$B$8:$B$17,SMALL(IF("Documento no web"='03.Muestra'!$D$8:$D$17,ROW('03.Muestra'!$B$8:$B$17)-MIN(ROW('03.Muestra'!$D$8:$D$17))+1,""),ROW()-157)),"")</f>
        <v/>
      </c>
      <c r="B165" s="129" t="str">
        <f t="array" ref="B165">IFERROR(INDEX('03.Muestra'!$C$8:$C$17,SMALL(IF("Documento no web"='03.Muestra'!$D$8:$D$17,ROW('03.Muestra'!$C$8:$C$17)-MIN(ROW('03.Muestra'!$D$8:$D$17))+1,""),ROW()-157)),"")</f>
        <v/>
      </c>
      <c r="C165" s="129" t="str">
        <f t="array" ref="C165">IFERROR(INDEX('03.Muestra'!$F$8:$F$17,SMALL(IF("Documento no web"='03.Muestra'!$D$8:$D$17,ROW('03.Muestra'!$F$8:$F$17)-MIN(ROW('03.Muestra'!$D$8:$D$17))+1,""),ROW()-157)),"")</f>
        <v/>
      </c>
      <c r="D165" s="103" t="str">
        <f t="shared" si="20"/>
        <v/>
      </c>
      <c r="E165" s="66" t="str">
        <f t="shared" si="21"/>
        <v/>
      </c>
      <c r="F165" s="18"/>
      <c r="G165" s="18"/>
      <c r="H165" s="18"/>
      <c r="I165" s="18"/>
      <c r="J165" s="18"/>
      <c r="K165" s="148"/>
      <c r="L165" s="18"/>
      <c r="M165" s="18"/>
      <c r="N165" s="18"/>
      <c r="O165" s="18"/>
      <c r="P165" s="18"/>
      <c r="Q165" s="18"/>
      <c r="R165" s="18"/>
      <c r="S165" s="18"/>
      <c r="T165" s="18"/>
      <c r="U165" s="18"/>
      <c r="V165" s="18"/>
      <c r="W165" s="18"/>
      <c r="X165" s="18"/>
      <c r="Y165" s="18"/>
      <c r="Z165" s="22"/>
      <c r="AA165" s="22"/>
      <c r="AB165" s="22"/>
      <c r="AC165" s="22"/>
      <c r="AD165" s="22"/>
      <c r="AE165" s="22"/>
      <c r="AF165" s="22"/>
      <c r="AG165" s="22"/>
      <c r="AH165" s="22"/>
      <c r="AI165" s="22"/>
    </row>
    <row r="166" spans="1:35" ht="12" customHeight="1">
      <c r="A166" s="98" t="str">
        <f t="array" ref="A166">IFERROR(INDEX('03.Muestra'!$B$8:$B$17,SMALL(IF("Documento no web"='03.Muestra'!$D$8:$D$17,ROW('03.Muestra'!$B$8:$B$17)-MIN(ROW('03.Muestra'!$D$8:$D$17))+1,""),ROW()-157)),"")</f>
        <v/>
      </c>
      <c r="B166" s="129" t="str">
        <f t="array" ref="B166">IFERROR(INDEX('03.Muestra'!$C$8:$C$17,SMALL(IF("Documento no web"='03.Muestra'!$D$8:$D$17,ROW('03.Muestra'!$C$8:$C$17)-MIN(ROW('03.Muestra'!$D$8:$D$17))+1,""),ROW()-157)),"")</f>
        <v/>
      </c>
      <c r="C166" s="129" t="str">
        <f t="array" ref="C166">IFERROR(INDEX('03.Muestra'!$F$8:$F$17,SMALL(IF("Documento no web"='03.Muestra'!$D$8:$D$17,ROW('03.Muestra'!$F$8:$F$17)-MIN(ROW('03.Muestra'!$D$8:$D$17))+1,""),ROW()-157)),"")</f>
        <v/>
      </c>
      <c r="D166" s="103" t="str">
        <f t="shared" si="20"/>
        <v/>
      </c>
      <c r="E166" s="66" t="str">
        <f t="shared" si="21"/>
        <v/>
      </c>
      <c r="F166" s="18"/>
      <c r="G166" s="18"/>
      <c r="H166" s="18"/>
      <c r="I166" s="18"/>
      <c r="J166" s="18"/>
      <c r="K166" s="148"/>
      <c r="L166" s="18"/>
      <c r="M166" s="18"/>
      <c r="N166" s="18"/>
      <c r="O166" s="18"/>
      <c r="P166" s="18"/>
      <c r="Q166" s="18"/>
      <c r="R166" s="18"/>
      <c r="S166" s="18"/>
      <c r="T166" s="18"/>
      <c r="U166" s="18"/>
      <c r="V166" s="18"/>
      <c r="W166" s="18"/>
      <c r="X166" s="18"/>
      <c r="Y166" s="18"/>
      <c r="Z166" s="22"/>
      <c r="AA166" s="22"/>
      <c r="AB166" s="22"/>
      <c r="AC166" s="22"/>
      <c r="AD166" s="22"/>
      <c r="AE166" s="22"/>
      <c r="AF166" s="22"/>
      <c r="AG166" s="22"/>
      <c r="AH166" s="22"/>
      <c r="AI166" s="22"/>
    </row>
    <row r="167" spans="1:35" ht="12" customHeight="1">
      <c r="A167" s="98" t="str">
        <f t="array" ref="A167">IFERROR(INDEX('03.Muestra'!$B$8:$B$17,SMALL(IF("Documento no web"='03.Muestra'!$D$8:$D$17,ROW('03.Muestra'!$B$8:$B$17)-MIN(ROW('03.Muestra'!$D$8:$D$17))+1,""),ROW()-157)),"")</f>
        <v/>
      </c>
      <c r="B167" s="129" t="str">
        <f t="array" ref="B167">IFERROR(INDEX('03.Muestra'!$C$8:$C$17,SMALL(IF("Documento no web"='03.Muestra'!$D$8:$D$17,ROW('03.Muestra'!$C$8:$C$17)-MIN(ROW('03.Muestra'!$D$8:$D$17))+1,""),ROW()-157)),"")</f>
        <v/>
      </c>
      <c r="C167" s="129" t="str">
        <f t="array" ref="C167">IFERROR(INDEX('03.Muestra'!$F$8:$F$17,SMALL(IF("Documento no web"='03.Muestra'!$D$8:$D$17,ROW('03.Muestra'!$F$8:$F$17)-MIN(ROW('03.Muestra'!$D$8:$D$17))+1,""),ROW()-157)),"")</f>
        <v/>
      </c>
      <c r="D167" s="103" t="str">
        <f t="shared" si="20"/>
        <v/>
      </c>
      <c r="E167" s="66" t="str">
        <f t="shared" si="21"/>
        <v/>
      </c>
      <c r="F167" s="18"/>
      <c r="G167" s="18"/>
      <c r="H167" s="18"/>
      <c r="I167" s="18"/>
      <c r="J167" s="18"/>
      <c r="K167" s="148"/>
      <c r="L167" s="18"/>
      <c r="M167" s="18"/>
      <c r="N167" s="18"/>
      <c r="O167" s="18"/>
      <c r="P167" s="18"/>
      <c r="Q167" s="18"/>
      <c r="R167" s="18"/>
      <c r="S167" s="18"/>
      <c r="T167" s="18"/>
      <c r="U167" s="18"/>
      <c r="V167" s="18"/>
      <c r="W167" s="18"/>
      <c r="X167" s="18"/>
      <c r="Y167" s="18"/>
      <c r="Z167" s="22"/>
      <c r="AA167" s="22"/>
      <c r="AB167" s="22"/>
      <c r="AC167" s="22"/>
      <c r="AD167" s="22"/>
      <c r="AE167" s="22"/>
      <c r="AF167" s="22"/>
      <c r="AG167" s="22"/>
      <c r="AH167" s="22"/>
      <c r="AI167" s="22"/>
    </row>
    <row r="168" spans="1:35" ht="12" customHeight="1">
      <c r="A168" s="63"/>
      <c r="B168" s="133"/>
      <c r="C168" s="133"/>
      <c r="D168" s="134"/>
      <c r="E168" s="66"/>
      <c r="F168" s="18"/>
      <c r="G168" s="18"/>
      <c r="H168" s="18"/>
      <c r="I168" s="18"/>
      <c r="J168" s="18"/>
      <c r="K168" s="22"/>
      <c r="L168" s="22"/>
      <c r="M168" s="22"/>
      <c r="N168" s="18"/>
      <c r="O168" s="18"/>
      <c r="P168" s="18"/>
      <c r="Q168" s="18"/>
      <c r="R168" s="18"/>
      <c r="S168" s="18"/>
      <c r="T168" s="18"/>
      <c r="U168" s="18"/>
      <c r="V168" s="22"/>
      <c r="W168" s="22"/>
      <c r="X168" s="22"/>
      <c r="Y168" s="22"/>
      <c r="Z168" s="22"/>
      <c r="AA168" s="22"/>
      <c r="AB168" s="22"/>
      <c r="AC168" s="22"/>
      <c r="AD168" s="18"/>
      <c r="AE168" s="22"/>
      <c r="AF168" s="22"/>
      <c r="AG168" s="22"/>
      <c r="AH168" s="22"/>
      <c r="AI168" s="22"/>
    </row>
    <row r="169" spans="1:35" ht="12" customHeight="1">
      <c r="A169" s="63"/>
      <c r="B169" s="133"/>
      <c r="C169" s="133"/>
      <c r="D169" s="134"/>
      <c r="E169" s="66"/>
      <c r="F169" s="18"/>
      <c r="G169" s="18"/>
      <c r="H169" s="18"/>
      <c r="I169" s="18"/>
      <c r="J169" s="18"/>
      <c r="K169" s="22"/>
      <c r="L169" s="22"/>
      <c r="M169" s="22"/>
      <c r="N169" s="18"/>
      <c r="O169" s="18"/>
      <c r="P169" s="18"/>
      <c r="Q169" s="18"/>
      <c r="R169" s="18"/>
      <c r="S169" s="18"/>
      <c r="T169" s="18"/>
      <c r="U169" s="18"/>
      <c r="V169" s="22"/>
      <c r="W169" s="22"/>
      <c r="X169" s="22"/>
      <c r="Y169" s="22"/>
      <c r="Z169" s="22"/>
      <c r="AA169" s="22"/>
      <c r="AB169" s="22"/>
      <c r="AC169" s="22"/>
      <c r="AD169" s="18"/>
      <c r="AE169" s="22"/>
      <c r="AF169" s="22"/>
      <c r="AG169" s="22"/>
      <c r="AH169" s="22"/>
      <c r="AI169" s="22"/>
    </row>
    <row r="170" spans="1:35" ht="12.75" customHeight="1">
      <c r="A170" s="111"/>
      <c r="B170" s="112"/>
      <c r="C170" s="111"/>
      <c r="D170" s="135"/>
      <c r="E170" s="66"/>
      <c r="F170" s="18"/>
      <c r="G170" s="18"/>
      <c r="H170" s="18"/>
      <c r="I170" s="18"/>
      <c r="J170" s="18"/>
      <c r="K170" s="22"/>
      <c r="L170" s="22"/>
      <c r="M170" s="22"/>
      <c r="N170" s="18"/>
      <c r="O170" s="18"/>
      <c r="P170" s="18"/>
      <c r="Q170" s="18"/>
      <c r="R170" s="18"/>
      <c r="S170" s="18"/>
      <c r="T170" s="18"/>
      <c r="U170" s="18"/>
      <c r="V170" s="22"/>
      <c r="W170" s="22"/>
      <c r="X170" s="22"/>
      <c r="Y170" s="22"/>
      <c r="Z170" s="22"/>
      <c r="AA170" s="22"/>
      <c r="AB170" s="22"/>
      <c r="AC170" s="22"/>
      <c r="AD170" s="18"/>
      <c r="AE170" s="22"/>
      <c r="AF170" s="22"/>
      <c r="AG170" s="22"/>
      <c r="AH170" s="22"/>
      <c r="AI170" s="22"/>
    </row>
    <row r="171" spans="1:35" ht="14.25" customHeight="1">
      <c r="A171" s="109"/>
      <c r="B171" s="109"/>
      <c r="C171" s="109"/>
      <c r="D171" s="136"/>
      <c r="E171" s="66"/>
      <c r="F171" s="109"/>
      <c r="G171" s="18"/>
      <c r="H171" s="18"/>
      <c r="I171" s="18"/>
      <c r="J171" s="18"/>
      <c r="K171" s="22"/>
      <c r="L171" s="22"/>
      <c r="M171" s="22"/>
      <c r="N171" s="18"/>
      <c r="O171" s="18"/>
      <c r="P171" s="18"/>
      <c r="Q171" s="18"/>
      <c r="R171" s="18"/>
      <c r="S171" s="18"/>
      <c r="T171" s="18"/>
      <c r="U171" s="18"/>
      <c r="V171" s="22"/>
      <c r="W171" s="22"/>
      <c r="X171" s="22"/>
      <c r="Y171" s="22"/>
      <c r="Z171" s="22"/>
      <c r="AA171" s="22"/>
      <c r="AB171" s="22"/>
      <c r="AC171" s="22"/>
      <c r="AD171" s="18"/>
      <c r="AE171" s="22"/>
      <c r="AF171" s="22"/>
      <c r="AG171" s="22"/>
      <c r="AH171" s="22"/>
      <c r="AI171" s="22"/>
    </row>
    <row r="172" spans="1:35" ht="12" customHeight="1">
      <c r="A172" s="22"/>
      <c r="B172" s="18"/>
      <c r="C172" s="18"/>
      <c r="D172" s="127"/>
      <c r="E172" s="66"/>
      <c r="F172" s="18"/>
      <c r="G172" s="18"/>
      <c r="H172" s="18"/>
      <c r="I172" s="18"/>
      <c r="J172" s="18"/>
      <c r="K172" s="148"/>
      <c r="L172" s="18"/>
      <c r="M172" s="18"/>
      <c r="N172" s="18"/>
      <c r="O172" s="18"/>
      <c r="P172" s="18"/>
      <c r="Q172" s="18"/>
      <c r="R172" s="18"/>
      <c r="S172" s="18"/>
      <c r="T172" s="18"/>
      <c r="U172" s="18"/>
      <c r="V172" s="18"/>
      <c r="W172" s="18"/>
      <c r="X172" s="18"/>
      <c r="Y172" s="18"/>
      <c r="Z172" s="22"/>
      <c r="AA172" s="22"/>
      <c r="AB172" s="22"/>
      <c r="AC172" s="22"/>
      <c r="AD172" s="22"/>
      <c r="AE172" s="22"/>
      <c r="AF172" s="22"/>
      <c r="AG172" s="22"/>
      <c r="AH172" s="22"/>
      <c r="AI172" s="22"/>
    </row>
    <row r="173" spans="1:35" ht="12" customHeight="1">
      <c r="A173" s="22"/>
      <c r="B173" s="18"/>
      <c r="C173" s="18"/>
      <c r="D173" s="127"/>
      <c r="E173" s="100"/>
      <c r="F173" s="18"/>
      <c r="G173" s="18"/>
      <c r="H173" s="18"/>
      <c r="I173" s="18"/>
      <c r="J173" s="18"/>
      <c r="K173" s="148"/>
      <c r="L173" s="18"/>
      <c r="M173" s="18"/>
      <c r="N173" s="18"/>
      <c r="O173" s="18"/>
      <c r="P173" s="18"/>
      <c r="Q173" s="18"/>
      <c r="R173" s="18"/>
      <c r="S173" s="18"/>
      <c r="T173" s="18"/>
      <c r="U173" s="18"/>
      <c r="V173" s="18"/>
      <c r="W173" s="18"/>
      <c r="X173" s="18"/>
      <c r="Y173" s="18"/>
      <c r="Z173" s="22"/>
      <c r="AA173" s="22"/>
      <c r="AB173" s="22"/>
      <c r="AC173" s="22"/>
      <c r="AD173" s="22"/>
      <c r="AE173" s="22"/>
      <c r="AF173" s="22"/>
      <c r="AG173" s="22"/>
      <c r="AH173" s="22"/>
      <c r="AI173" s="22"/>
    </row>
    <row r="174" spans="1:35" ht="32.25" customHeight="1">
      <c r="A174" s="94" t="s">
        <v>100</v>
      </c>
      <c r="B174" s="95" t="s">
        <v>86</v>
      </c>
      <c r="C174" s="96" t="s">
        <v>206</v>
      </c>
      <c r="D174" s="128" t="s">
        <v>106</v>
      </c>
      <c r="E174" s="114"/>
      <c r="F174" s="22"/>
      <c r="G174" s="22"/>
      <c r="H174" s="22"/>
      <c r="I174" s="22"/>
      <c r="J174" s="22"/>
      <c r="K174" s="148"/>
      <c r="L174" s="18"/>
      <c r="M174" s="18"/>
      <c r="N174" s="18"/>
      <c r="O174" s="18"/>
      <c r="P174" s="18"/>
      <c r="Q174" s="18"/>
      <c r="R174" s="18"/>
      <c r="S174" s="18"/>
      <c r="T174" s="18"/>
      <c r="U174" s="18"/>
      <c r="V174" s="18"/>
      <c r="W174" s="18"/>
      <c r="X174" s="18"/>
      <c r="Y174" s="18"/>
      <c r="Z174" s="22"/>
      <c r="AA174" s="22"/>
      <c r="AB174" s="22"/>
      <c r="AC174" s="22"/>
      <c r="AD174" s="22"/>
      <c r="AE174" s="22"/>
      <c r="AF174" s="22"/>
      <c r="AG174" s="22"/>
      <c r="AH174" s="22"/>
      <c r="AI174" s="22"/>
    </row>
    <row r="175" spans="1:35" ht="12" customHeight="1">
      <c r="A175" s="98" t="str">
        <f t="array" ref="A175">IFERROR(INDEX('03.Muestra'!$B$8:$B$17,SMALL(IF("Documento no web"='03.Muestra'!$D$8:$D$17,ROW('03.Muestra'!$B$8:$B$17)-MIN(ROW('03.Muestra'!$D$8:$D$17))+1,""),ROW()-174)),"")</f>
        <v/>
      </c>
      <c r="B175" s="129" t="str">
        <f t="array" ref="B175">IFERROR(INDEX('03.Muestra'!$C$8:$C$17,SMALL(IF("Documento no web"='03.Muestra'!$D$8:$D$17,ROW('03.Muestra'!$C$8:$C$17)-MIN(ROW('03.Muestra'!$D$8:$D$17))+1,""),ROW()-174)),"")</f>
        <v/>
      </c>
      <c r="C175" s="129" t="str">
        <f t="array" ref="C175">IFERROR(INDEX('03.Muestra'!$F$8:$F$17,SMALL(IF("Documento no web"='03.Muestra'!$D$8:$D$17,ROW('03.Muestra'!$F$8:$F$17)-MIN(ROW('03.Muestra'!$D$8:$D$17))+1,""),ROW()-174)),"")</f>
        <v/>
      </c>
      <c r="D175" s="103" t="str">
        <f t="shared" ref="D175:D184" si="22">IF(C175="","",$D$18)</f>
        <v/>
      </c>
      <c r="E175" s="66" t="str">
        <f t="shared" ref="E175:E184" si="23">IF(D175&lt;&gt;"",IF(AND(B175&lt;&gt;"",C175&lt;&gt;""),"","ERR"),"")</f>
        <v/>
      </c>
      <c r="F175" s="104" t="s">
        <v>89</v>
      </c>
      <c r="G175" s="89" t="s">
        <v>98</v>
      </c>
      <c r="H175" s="84" t="s">
        <v>93</v>
      </c>
      <c r="I175" s="105" t="s">
        <v>91</v>
      </c>
      <c r="J175" s="106" t="s">
        <v>87</v>
      </c>
      <c r="K175" s="131" t="s">
        <v>97</v>
      </c>
      <c r="L175" s="18"/>
      <c r="M175" s="18"/>
      <c r="N175" s="18"/>
      <c r="O175" s="18"/>
      <c r="P175" s="18"/>
      <c r="Q175" s="18"/>
      <c r="R175" s="18"/>
      <c r="S175" s="18"/>
      <c r="T175" s="18"/>
      <c r="U175" s="18"/>
      <c r="V175" s="18"/>
      <c r="W175" s="18"/>
      <c r="X175" s="18"/>
      <c r="Y175" s="18"/>
      <c r="Z175" s="22"/>
      <c r="AA175" s="22"/>
      <c r="AB175" s="22"/>
      <c r="AC175" s="22"/>
      <c r="AD175" s="22"/>
      <c r="AE175" s="22"/>
      <c r="AF175" s="22"/>
      <c r="AG175" s="22"/>
      <c r="AH175" s="22"/>
      <c r="AI175" s="22"/>
    </row>
    <row r="176" spans="1:35" ht="12" customHeight="1">
      <c r="A176" s="98" t="str">
        <f t="array" ref="A176">IFERROR(INDEX('03.Muestra'!$B$8:$B$17,SMALL(IF("Documento no web"='03.Muestra'!$D$8:$D$17,ROW('03.Muestra'!$B$8:$B$17)-MIN(ROW('03.Muestra'!$D$8:$D$17))+1,""),ROW()-174)),"")</f>
        <v/>
      </c>
      <c r="B176" s="129" t="str">
        <f t="array" ref="B176">IFERROR(INDEX('03.Muestra'!$C$8:$C$17,SMALL(IF("Documento no web"='03.Muestra'!$D$8:$D$17,ROW('03.Muestra'!$C$8:$C$17)-MIN(ROW('03.Muestra'!$D$8:$D$17))+1,""),ROW()-174)),"")</f>
        <v/>
      </c>
      <c r="C176" s="129" t="str">
        <f t="array" ref="C176">IFERROR(INDEX('03.Muestra'!$F$8:$F$17,SMALL(IF("Documento no web"='03.Muestra'!$D$8:$D$17,ROW('03.Muestra'!$F$8:$F$17)-MIN(ROW('03.Muestra'!$D$8:$D$17))+1,""),ROW()-174)),"")</f>
        <v/>
      </c>
      <c r="D176" s="103" t="str">
        <f t="shared" si="22"/>
        <v/>
      </c>
      <c r="E176" s="66" t="str">
        <f t="shared" si="23"/>
        <v/>
      </c>
      <c r="F176" s="107">
        <f ca="1">COUNTIF($D175:INDIRECT("$D" &amp;  SUM(ROW()-1,'03.Muestra'!$D$20)-1),F175)</f>
        <v>0</v>
      </c>
      <c r="G176" s="107">
        <f ca="1">COUNTIF($D175:INDIRECT("$D" &amp;  SUM(ROW()-1,'03.Muestra'!$D$20)-1),G175)</f>
        <v>0</v>
      </c>
      <c r="H176" s="107">
        <f ca="1">COUNTIF($D175:INDIRECT("$D" &amp;  SUM(ROW()-1,'03.Muestra'!$D$20)-1),H175)</f>
        <v>0</v>
      </c>
      <c r="I176" s="107">
        <f ca="1">COUNTIF($D175:INDIRECT("$D" &amp;  SUM(ROW()-1,'03.Muestra'!$D$20)-1),I175)</f>
        <v>0</v>
      </c>
      <c r="J176" s="107">
        <f ca="1">COUNTIF($D175:INDIRECT("$D" &amp;  SUM(ROW()-1,'03.Muestra'!$D$20)-1),J175)</f>
        <v>0</v>
      </c>
      <c r="K176" s="132">
        <f ca="1">IF(COUNTIF('03.Muestra'!$D$8:$D$17,"Documento no web")=0,0,COUNTBLANK($D175:INDIRECT("$D" &amp;  SUM(ROW()-1,COUNTIF('03.Muestra'!$D$8:$D$17,"Documento no web"))-1)))</f>
        <v>0</v>
      </c>
      <c r="L176" s="18"/>
      <c r="M176" s="18"/>
      <c r="N176" s="18"/>
      <c r="O176" s="18"/>
      <c r="P176" s="18"/>
      <c r="Q176" s="18"/>
      <c r="R176" s="18"/>
      <c r="S176" s="18"/>
      <c r="T176" s="18"/>
      <c r="U176" s="18"/>
      <c r="V176" s="18"/>
      <c r="W176" s="18"/>
      <c r="X176" s="18"/>
      <c r="Y176" s="18"/>
      <c r="Z176" s="22"/>
      <c r="AA176" s="22"/>
      <c r="AB176" s="22"/>
      <c r="AC176" s="22"/>
      <c r="AD176" s="22"/>
      <c r="AE176" s="22"/>
      <c r="AF176" s="22"/>
      <c r="AG176" s="22"/>
      <c r="AH176" s="22"/>
      <c r="AI176" s="22"/>
    </row>
    <row r="177" spans="1:35" ht="12" customHeight="1">
      <c r="A177" s="98" t="str">
        <f t="array" ref="A177">IFERROR(INDEX('03.Muestra'!$B$8:$B$17,SMALL(IF("Documento no web"='03.Muestra'!$D$8:$D$17,ROW('03.Muestra'!$B$8:$B$17)-MIN(ROW('03.Muestra'!$D$8:$D$17))+1,""),ROW()-174)),"")</f>
        <v/>
      </c>
      <c r="B177" s="129" t="str">
        <f t="array" ref="B177">IFERROR(INDEX('03.Muestra'!$C$8:$C$17,SMALL(IF("Documento no web"='03.Muestra'!$D$8:$D$17,ROW('03.Muestra'!$C$8:$C$17)-MIN(ROW('03.Muestra'!$D$8:$D$17))+1,""),ROW()-174)),"")</f>
        <v/>
      </c>
      <c r="C177" s="129" t="str">
        <f t="array" ref="C177">IFERROR(INDEX('03.Muestra'!$F$8:$F$17,SMALL(IF("Documento no web"='03.Muestra'!$D$8:$D$17,ROW('03.Muestra'!$F$8:$F$17)-MIN(ROW('03.Muestra'!$D$8:$D$17))+1,""),ROW()-174)),"")</f>
        <v/>
      </c>
      <c r="D177" s="103" t="str">
        <f t="shared" si="22"/>
        <v/>
      </c>
      <c r="E177" s="66" t="str">
        <f t="shared" si="23"/>
        <v/>
      </c>
      <c r="F177" s="22"/>
      <c r="G177" s="18"/>
      <c r="H177" s="18"/>
      <c r="I177" s="18"/>
      <c r="J177" s="18"/>
      <c r="K177" s="148"/>
      <c r="L177" s="18"/>
      <c r="M177" s="18"/>
      <c r="N177" s="18"/>
      <c r="O177" s="18"/>
      <c r="P177" s="18"/>
      <c r="Q177" s="18"/>
      <c r="R177" s="18"/>
      <c r="S177" s="18"/>
      <c r="T177" s="18"/>
      <c r="U177" s="18"/>
      <c r="V177" s="18"/>
      <c r="W177" s="18"/>
      <c r="X177" s="18"/>
      <c r="Y177" s="18"/>
      <c r="Z177" s="22"/>
      <c r="AA177" s="22"/>
      <c r="AB177" s="22"/>
      <c r="AC177" s="22"/>
      <c r="AD177" s="22"/>
      <c r="AE177" s="22"/>
      <c r="AF177" s="22"/>
      <c r="AG177" s="22"/>
      <c r="AH177" s="22"/>
      <c r="AI177" s="22"/>
    </row>
    <row r="178" spans="1:35" ht="12" customHeight="1">
      <c r="A178" s="98" t="str">
        <f t="array" ref="A178">IFERROR(INDEX('03.Muestra'!$B$8:$B$17,SMALL(IF("Documento no web"='03.Muestra'!$D$8:$D$17,ROW('03.Muestra'!$B$8:$B$17)-MIN(ROW('03.Muestra'!$D$8:$D$17))+1,""),ROW()-174)),"")</f>
        <v/>
      </c>
      <c r="B178" s="129" t="str">
        <f t="array" ref="B178">IFERROR(INDEX('03.Muestra'!$C$8:$C$17,SMALL(IF("Documento no web"='03.Muestra'!$D$8:$D$17,ROW('03.Muestra'!$C$8:$C$17)-MIN(ROW('03.Muestra'!$D$8:$D$17))+1,""),ROW()-174)),"")</f>
        <v/>
      </c>
      <c r="C178" s="129" t="str">
        <f t="array" ref="C178">IFERROR(INDEX('03.Muestra'!$F$8:$F$17,SMALL(IF("Documento no web"='03.Muestra'!$D$8:$D$17,ROW('03.Muestra'!$F$8:$F$17)-MIN(ROW('03.Muestra'!$D$8:$D$17))+1,""),ROW()-174)),"")</f>
        <v/>
      </c>
      <c r="D178" s="103" t="str">
        <f t="shared" si="22"/>
        <v/>
      </c>
      <c r="E178" s="66" t="str">
        <f t="shared" si="23"/>
        <v/>
      </c>
      <c r="F178" s="22"/>
      <c r="G178" s="18"/>
      <c r="H178" s="18"/>
      <c r="I178" s="18"/>
      <c r="J178" s="18"/>
      <c r="K178" s="148"/>
      <c r="L178" s="18"/>
      <c r="M178" s="18"/>
      <c r="N178" s="18"/>
      <c r="O178" s="18"/>
      <c r="P178" s="18"/>
      <c r="Q178" s="18"/>
      <c r="R178" s="18"/>
      <c r="S178" s="18"/>
      <c r="T178" s="18"/>
      <c r="U178" s="18"/>
      <c r="V178" s="18"/>
      <c r="W178" s="18"/>
      <c r="X178" s="18"/>
      <c r="Y178" s="18"/>
      <c r="Z178" s="22"/>
      <c r="AA178" s="22"/>
      <c r="AB178" s="22"/>
      <c r="AC178" s="22"/>
      <c r="AD178" s="22"/>
      <c r="AE178" s="22"/>
      <c r="AF178" s="22"/>
      <c r="AG178" s="22"/>
      <c r="AH178" s="22"/>
      <c r="AI178" s="22"/>
    </row>
    <row r="179" spans="1:35" ht="12" customHeight="1">
      <c r="A179" s="98" t="str">
        <f t="array" ref="A179">IFERROR(INDEX('03.Muestra'!$B$8:$B$17,SMALL(IF("Documento no web"='03.Muestra'!$D$8:$D$17,ROW('03.Muestra'!$B$8:$B$17)-MIN(ROW('03.Muestra'!$D$8:$D$17))+1,""),ROW()-174)),"")</f>
        <v/>
      </c>
      <c r="B179" s="129" t="str">
        <f t="array" ref="B179">IFERROR(INDEX('03.Muestra'!$C$8:$C$17,SMALL(IF("Documento no web"='03.Muestra'!$D$8:$D$17,ROW('03.Muestra'!$C$8:$C$17)-MIN(ROW('03.Muestra'!$D$8:$D$17))+1,""),ROW()-174)),"")</f>
        <v/>
      </c>
      <c r="C179" s="129" t="str">
        <f t="array" ref="C179">IFERROR(INDEX('03.Muestra'!$F$8:$F$17,SMALL(IF("Documento no web"='03.Muestra'!$D$8:$D$17,ROW('03.Muestra'!$F$8:$F$17)-MIN(ROW('03.Muestra'!$D$8:$D$17))+1,""),ROW()-174)),"")</f>
        <v/>
      </c>
      <c r="D179" s="103" t="str">
        <f t="shared" si="22"/>
        <v/>
      </c>
      <c r="E179" s="66" t="str">
        <f t="shared" si="23"/>
        <v/>
      </c>
      <c r="F179" s="22"/>
      <c r="G179" s="18"/>
      <c r="H179" s="18"/>
      <c r="I179" s="18"/>
      <c r="J179" s="18"/>
      <c r="K179" s="148"/>
      <c r="L179" s="18"/>
      <c r="M179" s="18"/>
      <c r="N179" s="18"/>
      <c r="O179" s="18"/>
      <c r="P179" s="18"/>
      <c r="Q179" s="18"/>
      <c r="R179" s="18"/>
      <c r="S179" s="18"/>
      <c r="T179" s="18"/>
      <c r="U179" s="18"/>
      <c r="V179" s="18"/>
      <c r="W179" s="18"/>
      <c r="X179" s="18"/>
      <c r="Y179" s="18"/>
      <c r="Z179" s="22"/>
      <c r="AA179" s="22"/>
      <c r="AB179" s="22"/>
      <c r="AC179" s="22"/>
      <c r="AD179" s="22"/>
      <c r="AE179" s="22"/>
      <c r="AF179" s="22"/>
      <c r="AG179" s="22"/>
      <c r="AH179" s="22"/>
      <c r="AI179" s="22"/>
    </row>
    <row r="180" spans="1:35" ht="12" customHeight="1">
      <c r="A180" s="98" t="str">
        <f t="array" ref="A180">IFERROR(INDEX('03.Muestra'!$B$8:$B$17,SMALL(IF("Documento no web"='03.Muestra'!$D$8:$D$17,ROW('03.Muestra'!$B$8:$B$17)-MIN(ROW('03.Muestra'!$D$8:$D$17))+1,""),ROW()-174)),"")</f>
        <v/>
      </c>
      <c r="B180" s="129" t="str">
        <f t="array" ref="B180">IFERROR(INDEX('03.Muestra'!$C$8:$C$17,SMALL(IF("Documento no web"='03.Muestra'!$D$8:$D$17,ROW('03.Muestra'!$C$8:$C$17)-MIN(ROW('03.Muestra'!$D$8:$D$17))+1,""),ROW()-174)),"")</f>
        <v/>
      </c>
      <c r="C180" s="129" t="str">
        <f t="array" ref="C180">IFERROR(INDEX('03.Muestra'!$F$8:$F$17,SMALL(IF("Documento no web"='03.Muestra'!$D$8:$D$17,ROW('03.Muestra'!$F$8:$F$17)-MIN(ROW('03.Muestra'!$D$8:$D$17))+1,""),ROW()-174)),"")</f>
        <v/>
      </c>
      <c r="D180" s="103" t="str">
        <f t="shared" si="22"/>
        <v/>
      </c>
      <c r="E180" s="66" t="str">
        <f t="shared" si="23"/>
        <v/>
      </c>
      <c r="F180" s="22"/>
      <c r="G180" s="18"/>
      <c r="H180" s="18"/>
      <c r="I180" s="18"/>
      <c r="J180" s="18"/>
      <c r="K180" s="148"/>
      <c r="L180" s="18"/>
      <c r="M180" s="18"/>
      <c r="N180" s="18"/>
      <c r="O180" s="18"/>
      <c r="P180" s="18"/>
      <c r="Q180" s="18"/>
      <c r="R180" s="18"/>
      <c r="S180" s="18"/>
      <c r="T180" s="18"/>
      <c r="U180" s="18"/>
      <c r="V180" s="18"/>
      <c r="W180" s="18"/>
      <c r="X180" s="18"/>
      <c r="Y180" s="18"/>
      <c r="Z180" s="22"/>
      <c r="AA180" s="22"/>
      <c r="AB180" s="22"/>
      <c r="AC180" s="22"/>
      <c r="AD180" s="22"/>
      <c r="AE180" s="22"/>
      <c r="AF180" s="22"/>
      <c r="AG180" s="22"/>
      <c r="AH180" s="22"/>
      <c r="AI180" s="22"/>
    </row>
    <row r="181" spans="1:35" ht="12" customHeight="1">
      <c r="A181" s="98" t="str">
        <f t="array" ref="A181">IFERROR(INDEX('03.Muestra'!$B$8:$B$17,SMALL(IF("Documento no web"='03.Muestra'!$D$8:$D$17,ROW('03.Muestra'!$B$8:$B$17)-MIN(ROW('03.Muestra'!$D$8:$D$17))+1,""),ROW()-174)),"")</f>
        <v/>
      </c>
      <c r="B181" s="129" t="str">
        <f t="array" ref="B181">IFERROR(INDEX('03.Muestra'!$C$8:$C$17,SMALL(IF("Documento no web"='03.Muestra'!$D$8:$D$17,ROW('03.Muestra'!$C$8:$C$17)-MIN(ROW('03.Muestra'!$D$8:$D$17))+1,""),ROW()-174)),"")</f>
        <v/>
      </c>
      <c r="C181" s="129" t="str">
        <f t="array" ref="C181">IFERROR(INDEX('03.Muestra'!$F$8:$F$17,SMALL(IF("Documento no web"='03.Muestra'!$D$8:$D$17,ROW('03.Muestra'!$F$8:$F$17)-MIN(ROW('03.Muestra'!$D$8:$D$17))+1,""),ROW()-174)),"")</f>
        <v/>
      </c>
      <c r="D181" s="103" t="str">
        <f t="shared" si="22"/>
        <v/>
      </c>
      <c r="E181" s="66" t="str">
        <f t="shared" si="23"/>
        <v/>
      </c>
      <c r="F181" s="18"/>
      <c r="G181" s="18"/>
      <c r="H181" s="18"/>
      <c r="I181" s="18"/>
      <c r="J181" s="18"/>
      <c r="K181" s="148"/>
      <c r="L181" s="18"/>
      <c r="M181" s="18"/>
      <c r="N181" s="18"/>
      <c r="O181" s="18"/>
      <c r="P181" s="18"/>
      <c r="Q181" s="18"/>
      <c r="R181" s="18"/>
      <c r="S181" s="18"/>
      <c r="T181" s="18"/>
      <c r="U181" s="18"/>
      <c r="V181" s="18"/>
      <c r="W181" s="18"/>
      <c r="X181" s="18"/>
      <c r="Y181" s="18"/>
      <c r="Z181" s="22"/>
      <c r="AA181" s="22"/>
      <c r="AB181" s="22"/>
      <c r="AC181" s="22"/>
      <c r="AD181" s="22"/>
      <c r="AE181" s="22"/>
      <c r="AF181" s="22"/>
      <c r="AG181" s="22"/>
      <c r="AH181" s="22"/>
      <c r="AI181" s="22"/>
    </row>
    <row r="182" spans="1:35" ht="12" customHeight="1">
      <c r="A182" s="98" t="str">
        <f t="array" ref="A182">IFERROR(INDEX('03.Muestra'!$B$8:$B$17,SMALL(IF("Documento no web"='03.Muestra'!$D$8:$D$17,ROW('03.Muestra'!$B$8:$B$17)-MIN(ROW('03.Muestra'!$D$8:$D$17))+1,""),ROW()-174)),"")</f>
        <v/>
      </c>
      <c r="B182" s="129" t="str">
        <f t="array" ref="B182">IFERROR(INDEX('03.Muestra'!$C$8:$C$17,SMALL(IF("Documento no web"='03.Muestra'!$D$8:$D$17,ROW('03.Muestra'!$C$8:$C$17)-MIN(ROW('03.Muestra'!$D$8:$D$17))+1,""),ROW()-174)),"")</f>
        <v/>
      </c>
      <c r="C182" s="129" t="str">
        <f t="array" ref="C182">IFERROR(INDEX('03.Muestra'!$F$8:$F$17,SMALL(IF("Documento no web"='03.Muestra'!$D$8:$D$17,ROW('03.Muestra'!$F$8:$F$17)-MIN(ROW('03.Muestra'!$D$8:$D$17))+1,""),ROW()-174)),"")</f>
        <v/>
      </c>
      <c r="D182" s="103" t="str">
        <f t="shared" si="22"/>
        <v/>
      </c>
      <c r="E182" s="66" t="str">
        <f t="shared" si="23"/>
        <v/>
      </c>
      <c r="F182" s="18"/>
      <c r="G182" s="18"/>
      <c r="H182" s="18"/>
      <c r="I182" s="18"/>
      <c r="J182" s="18"/>
      <c r="K182" s="148"/>
      <c r="L182" s="18"/>
      <c r="M182" s="18"/>
      <c r="N182" s="18"/>
      <c r="O182" s="18"/>
      <c r="P182" s="18"/>
      <c r="Q182" s="18"/>
      <c r="R182" s="18"/>
      <c r="S182" s="18"/>
      <c r="T182" s="18"/>
      <c r="U182" s="18"/>
      <c r="V182" s="18"/>
      <c r="W182" s="18"/>
      <c r="X182" s="18"/>
      <c r="Y182" s="18"/>
      <c r="Z182" s="22"/>
      <c r="AA182" s="22"/>
      <c r="AB182" s="22"/>
      <c r="AC182" s="22"/>
      <c r="AD182" s="22"/>
      <c r="AE182" s="22"/>
      <c r="AF182" s="22"/>
      <c r="AG182" s="22"/>
      <c r="AH182" s="22"/>
      <c r="AI182" s="22"/>
    </row>
    <row r="183" spans="1:35" ht="12" customHeight="1">
      <c r="A183" s="98" t="str">
        <f t="array" ref="A183">IFERROR(INDEX('03.Muestra'!$B$8:$B$17,SMALL(IF("Documento no web"='03.Muestra'!$D$8:$D$17,ROW('03.Muestra'!$B$8:$B$17)-MIN(ROW('03.Muestra'!$D$8:$D$17))+1,""),ROW()-174)),"")</f>
        <v/>
      </c>
      <c r="B183" s="129" t="str">
        <f t="array" ref="B183">IFERROR(INDEX('03.Muestra'!$C$8:$C$17,SMALL(IF("Documento no web"='03.Muestra'!$D$8:$D$17,ROW('03.Muestra'!$C$8:$C$17)-MIN(ROW('03.Muestra'!$D$8:$D$17))+1,""),ROW()-174)),"")</f>
        <v/>
      </c>
      <c r="C183" s="129" t="str">
        <f t="array" ref="C183">IFERROR(INDEX('03.Muestra'!$F$8:$F$17,SMALL(IF("Documento no web"='03.Muestra'!$D$8:$D$17,ROW('03.Muestra'!$F$8:$F$17)-MIN(ROW('03.Muestra'!$D$8:$D$17))+1,""),ROW()-174)),"")</f>
        <v/>
      </c>
      <c r="D183" s="103" t="str">
        <f t="shared" si="22"/>
        <v/>
      </c>
      <c r="E183" s="66" t="str">
        <f t="shared" si="23"/>
        <v/>
      </c>
      <c r="F183" s="18"/>
      <c r="G183" s="18"/>
      <c r="H183" s="18"/>
      <c r="I183" s="18"/>
      <c r="J183" s="18"/>
      <c r="K183" s="148"/>
      <c r="L183" s="18"/>
      <c r="M183" s="18"/>
      <c r="N183" s="18"/>
      <c r="O183" s="18"/>
      <c r="P183" s="18"/>
      <c r="Q183" s="18"/>
      <c r="R183" s="18"/>
      <c r="S183" s="18"/>
      <c r="T183" s="18"/>
      <c r="U183" s="18"/>
      <c r="V183" s="18"/>
      <c r="W183" s="18"/>
      <c r="X183" s="18"/>
      <c r="Y183" s="18"/>
      <c r="Z183" s="22"/>
      <c r="AA183" s="22"/>
      <c r="AB183" s="22"/>
      <c r="AC183" s="22"/>
      <c r="AD183" s="22"/>
      <c r="AE183" s="22"/>
      <c r="AF183" s="22"/>
      <c r="AG183" s="22"/>
      <c r="AH183" s="22"/>
      <c r="AI183" s="22"/>
    </row>
    <row r="184" spans="1:35" ht="12" customHeight="1">
      <c r="A184" s="98" t="str">
        <f t="array" ref="A184">IFERROR(INDEX('03.Muestra'!$B$8:$B$17,SMALL(IF("Documento no web"='03.Muestra'!$D$8:$D$17,ROW('03.Muestra'!$B$8:$B$17)-MIN(ROW('03.Muestra'!$D$8:$D$17))+1,""),ROW()-174)),"")</f>
        <v/>
      </c>
      <c r="B184" s="129" t="str">
        <f t="array" ref="B184">IFERROR(INDEX('03.Muestra'!$C$8:$C$17,SMALL(IF("Documento no web"='03.Muestra'!$D$8:$D$17,ROW('03.Muestra'!$C$8:$C$17)-MIN(ROW('03.Muestra'!$D$8:$D$17))+1,""),ROW()-174)),"")</f>
        <v/>
      </c>
      <c r="C184" s="129" t="str">
        <f t="array" ref="C184">IFERROR(INDEX('03.Muestra'!$F$8:$F$17,SMALL(IF("Documento no web"='03.Muestra'!$D$8:$D$17,ROW('03.Muestra'!$F$8:$F$17)-MIN(ROW('03.Muestra'!$D$8:$D$17))+1,""),ROW()-174)),"")</f>
        <v/>
      </c>
      <c r="D184" s="103" t="str">
        <f t="shared" si="22"/>
        <v/>
      </c>
      <c r="E184" s="66" t="str">
        <f t="shared" si="23"/>
        <v/>
      </c>
      <c r="F184" s="18"/>
      <c r="G184" s="18"/>
      <c r="H184" s="18"/>
      <c r="I184" s="18"/>
      <c r="J184" s="18"/>
      <c r="K184" s="148"/>
      <c r="L184" s="18"/>
      <c r="M184" s="18"/>
      <c r="N184" s="18"/>
      <c r="O184" s="18"/>
      <c r="P184" s="18"/>
      <c r="Q184" s="18"/>
      <c r="R184" s="18"/>
      <c r="S184" s="18"/>
      <c r="T184" s="18"/>
      <c r="U184" s="18"/>
      <c r="V184" s="18"/>
      <c r="W184" s="18"/>
      <c r="X184" s="18"/>
      <c r="Y184" s="18"/>
      <c r="Z184" s="22"/>
      <c r="AA184" s="22"/>
      <c r="AB184" s="22"/>
      <c r="AC184" s="22"/>
      <c r="AD184" s="22"/>
      <c r="AE184" s="22"/>
      <c r="AF184" s="22"/>
      <c r="AG184" s="22"/>
      <c r="AH184" s="22"/>
      <c r="AI184" s="22"/>
    </row>
    <row r="185" spans="1:35" ht="12" customHeight="1">
      <c r="A185" s="63"/>
      <c r="B185" s="133"/>
      <c r="C185" s="133"/>
      <c r="D185" s="134"/>
      <c r="E185" s="66"/>
      <c r="F185" s="18"/>
      <c r="G185" s="18"/>
      <c r="H185" s="18"/>
      <c r="I185" s="18"/>
      <c r="J185" s="18"/>
      <c r="K185" s="22"/>
      <c r="L185" s="22"/>
      <c r="M185" s="22"/>
      <c r="N185" s="18"/>
      <c r="O185" s="18"/>
      <c r="P185" s="18"/>
      <c r="Q185" s="18"/>
      <c r="R185" s="18"/>
      <c r="S185" s="18"/>
      <c r="T185" s="18"/>
      <c r="U185" s="18"/>
      <c r="V185" s="22"/>
      <c r="W185" s="22"/>
      <c r="X185" s="22"/>
      <c r="Y185" s="22"/>
      <c r="Z185" s="22"/>
      <c r="AA185" s="22"/>
      <c r="AB185" s="22"/>
      <c r="AC185" s="22"/>
      <c r="AD185" s="18"/>
      <c r="AE185" s="22"/>
      <c r="AF185" s="22"/>
      <c r="AG185" s="22"/>
      <c r="AH185" s="22"/>
      <c r="AI185" s="22"/>
    </row>
    <row r="186" spans="1:35" ht="12" customHeight="1">
      <c r="A186" s="63"/>
      <c r="B186" s="133"/>
      <c r="C186" s="133"/>
      <c r="D186" s="134"/>
      <c r="E186" s="66"/>
      <c r="F186" s="18"/>
      <c r="G186" s="18"/>
      <c r="H186" s="18"/>
      <c r="I186" s="18"/>
      <c r="J186" s="18"/>
      <c r="K186" s="22"/>
      <c r="L186" s="22"/>
      <c r="M186" s="22"/>
      <c r="N186" s="18"/>
      <c r="O186" s="18"/>
      <c r="P186" s="18"/>
      <c r="Q186" s="18"/>
      <c r="R186" s="18"/>
      <c r="S186" s="18"/>
      <c r="T186" s="18"/>
      <c r="U186" s="18"/>
      <c r="V186" s="22"/>
      <c r="W186" s="22"/>
      <c r="X186" s="22"/>
      <c r="Y186" s="22"/>
      <c r="Z186" s="22"/>
      <c r="AA186" s="22"/>
      <c r="AB186" s="22"/>
      <c r="AC186" s="22"/>
      <c r="AD186" s="18"/>
      <c r="AE186" s="22"/>
      <c r="AF186" s="22"/>
      <c r="AG186" s="22"/>
      <c r="AH186" s="22"/>
      <c r="AI186" s="22"/>
    </row>
    <row r="187" spans="1:35" ht="12.75" customHeight="1">
      <c r="A187" s="111"/>
      <c r="B187" s="112"/>
      <c r="C187" s="111"/>
      <c r="D187" s="135"/>
      <c r="E187" s="66"/>
      <c r="F187" s="18"/>
      <c r="G187" s="18"/>
      <c r="H187" s="18"/>
      <c r="I187" s="18"/>
      <c r="J187" s="18"/>
      <c r="K187" s="22"/>
      <c r="L187" s="22"/>
      <c r="M187" s="22"/>
      <c r="N187" s="18"/>
      <c r="O187" s="18"/>
      <c r="P187" s="18"/>
      <c r="Q187" s="18"/>
      <c r="R187" s="18"/>
      <c r="S187" s="18"/>
      <c r="T187" s="18"/>
      <c r="U187" s="18"/>
      <c r="V187" s="22"/>
      <c r="W187" s="22"/>
      <c r="X187" s="22"/>
      <c r="Y187" s="22"/>
      <c r="Z187" s="22"/>
      <c r="AA187" s="22"/>
      <c r="AB187" s="22"/>
      <c r="AC187" s="22"/>
      <c r="AD187" s="18"/>
      <c r="AE187" s="22"/>
      <c r="AF187" s="22"/>
      <c r="AG187" s="22"/>
      <c r="AH187" s="22"/>
      <c r="AI187" s="22"/>
    </row>
    <row r="188" spans="1:35" ht="14.25" customHeight="1">
      <c r="A188" s="109"/>
      <c r="B188" s="109"/>
      <c r="C188" s="109"/>
      <c r="D188" s="136"/>
      <c r="E188" s="66"/>
      <c r="F188" s="92"/>
      <c r="G188" s="18"/>
      <c r="H188" s="18"/>
      <c r="I188" s="18"/>
      <c r="J188" s="18"/>
      <c r="K188" s="22"/>
      <c r="L188" s="22"/>
      <c r="M188" s="22"/>
      <c r="N188" s="18"/>
      <c r="O188" s="18"/>
      <c r="P188" s="18"/>
      <c r="Q188" s="18"/>
      <c r="R188" s="18"/>
      <c r="S188" s="18"/>
      <c r="T188" s="18"/>
      <c r="U188" s="18"/>
      <c r="V188" s="22"/>
      <c r="W188" s="22"/>
      <c r="X188" s="22"/>
      <c r="Y188" s="22"/>
      <c r="Z188" s="22"/>
      <c r="AA188" s="22"/>
      <c r="AB188" s="22"/>
      <c r="AC188" s="22"/>
      <c r="AD188" s="18"/>
      <c r="AE188" s="22"/>
      <c r="AF188" s="22"/>
      <c r="AG188" s="22"/>
      <c r="AH188" s="22"/>
      <c r="AI188" s="22"/>
    </row>
    <row r="189" spans="1:35" ht="12" customHeight="1">
      <c r="A189" s="22"/>
      <c r="B189" s="18"/>
      <c r="C189" s="18"/>
      <c r="D189" s="127"/>
      <c r="E189" s="66"/>
      <c r="F189" s="18"/>
      <c r="G189" s="18"/>
      <c r="H189" s="18"/>
      <c r="I189" s="18"/>
      <c r="J189" s="18"/>
      <c r="K189" s="148"/>
      <c r="L189" s="18"/>
      <c r="M189" s="18"/>
      <c r="N189" s="18"/>
      <c r="O189" s="18"/>
      <c r="P189" s="18"/>
      <c r="Q189" s="18"/>
      <c r="R189" s="18"/>
      <c r="S189" s="18"/>
      <c r="T189" s="18"/>
      <c r="U189" s="18"/>
      <c r="V189" s="18"/>
      <c r="W189" s="18"/>
      <c r="X189" s="18"/>
      <c r="Y189" s="18"/>
      <c r="Z189" s="22"/>
      <c r="AA189" s="22"/>
      <c r="AB189" s="22"/>
      <c r="AC189" s="22"/>
      <c r="AD189" s="22"/>
      <c r="AE189" s="22"/>
      <c r="AF189" s="22"/>
      <c r="AG189" s="22"/>
      <c r="AH189" s="22"/>
      <c r="AI189" s="22"/>
    </row>
    <row r="190" spans="1:35" ht="12" customHeight="1">
      <c r="A190" s="22"/>
      <c r="B190" s="18"/>
      <c r="C190" s="18"/>
      <c r="D190" s="127"/>
      <c r="E190" s="100"/>
      <c r="F190" s="18"/>
      <c r="G190" s="18"/>
      <c r="H190" s="18"/>
      <c r="I190" s="18"/>
      <c r="J190" s="18"/>
      <c r="K190" s="148"/>
      <c r="L190" s="18"/>
      <c r="M190" s="18"/>
      <c r="N190" s="18"/>
      <c r="O190" s="18"/>
      <c r="P190" s="18"/>
      <c r="Q190" s="18"/>
      <c r="R190" s="18"/>
      <c r="S190" s="18"/>
      <c r="T190" s="18"/>
      <c r="U190" s="18"/>
      <c r="V190" s="18"/>
      <c r="W190" s="18"/>
      <c r="X190" s="18"/>
      <c r="Y190" s="18"/>
      <c r="Z190" s="22"/>
      <c r="AA190" s="22"/>
      <c r="AB190" s="22"/>
      <c r="AC190" s="22"/>
      <c r="AD190" s="22"/>
      <c r="AE190" s="22"/>
      <c r="AF190" s="22"/>
      <c r="AG190" s="22"/>
      <c r="AH190" s="22"/>
      <c r="AI190" s="22"/>
    </row>
    <row r="191" spans="1:35" ht="32.25" customHeight="1">
      <c r="A191" s="94" t="s">
        <v>100</v>
      </c>
      <c r="B191" s="95" t="s">
        <v>86</v>
      </c>
      <c r="C191" s="96" t="s">
        <v>207</v>
      </c>
      <c r="D191" s="128" t="s">
        <v>106</v>
      </c>
      <c r="E191" s="114"/>
      <c r="F191" s="22"/>
      <c r="G191" s="22"/>
      <c r="H191" s="22"/>
      <c r="I191" s="22"/>
      <c r="J191" s="22"/>
      <c r="K191" s="148"/>
      <c r="L191" s="18"/>
      <c r="M191" s="18"/>
      <c r="N191" s="18"/>
      <c r="O191" s="18"/>
      <c r="P191" s="18"/>
      <c r="Q191" s="18"/>
      <c r="R191" s="18"/>
      <c r="S191" s="18"/>
      <c r="T191" s="18"/>
      <c r="U191" s="18"/>
      <c r="V191" s="18"/>
      <c r="W191" s="18"/>
      <c r="X191" s="18"/>
      <c r="Y191" s="18"/>
      <c r="Z191" s="22"/>
      <c r="AA191" s="22"/>
      <c r="AB191" s="22"/>
      <c r="AC191" s="22"/>
      <c r="AD191" s="22"/>
      <c r="AE191" s="22"/>
      <c r="AF191" s="22"/>
      <c r="AG191" s="22"/>
      <c r="AH191" s="22"/>
      <c r="AI191" s="22"/>
    </row>
    <row r="192" spans="1:35" ht="12" customHeight="1">
      <c r="A192" s="98" t="str">
        <f t="array" ref="A192">IFERROR(INDEX('03.Muestra'!$B$8:$B$17,SMALL(IF("Documento no web"='03.Muestra'!$D$8:$D$17,ROW('03.Muestra'!$B$8:$B$17)-MIN(ROW('03.Muestra'!$D$8:$D$17))+1,""),ROW()-191)),"")</f>
        <v/>
      </c>
      <c r="B192" s="129" t="str">
        <f t="array" ref="B192">IFERROR(INDEX('03.Muestra'!$C$8:$C$17,SMALL(IF("Documento no web"='03.Muestra'!$D$8:$D$17,ROW('03.Muestra'!$C$8:$C$17)-MIN(ROW('03.Muestra'!$D$8:$D$17))+1,""),ROW()-191)),"")</f>
        <v/>
      </c>
      <c r="C192" s="129" t="str">
        <f t="array" ref="C192">IFERROR(INDEX('03.Muestra'!$F$8:$F$17,SMALL(IF("Documento no web"='03.Muestra'!$D$8:$D$17,ROW('03.Muestra'!$F$8:$F$17)-MIN(ROW('03.Muestra'!$D$8:$D$17))+1,""),ROW()-191)),"")</f>
        <v/>
      </c>
      <c r="D192" s="103" t="str">
        <f t="shared" ref="D192:D201" si="24">IF(C192="","",$D$18)</f>
        <v/>
      </c>
      <c r="E192" s="66" t="str">
        <f t="shared" ref="E192:E201" si="25">IF(D192&lt;&gt;"",IF(AND(B192&lt;&gt;"",C192&lt;&gt;""),"","ERR"),"")</f>
        <v/>
      </c>
      <c r="F192" s="104" t="s">
        <v>89</v>
      </c>
      <c r="G192" s="89" t="s">
        <v>98</v>
      </c>
      <c r="H192" s="84" t="s">
        <v>93</v>
      </c>
      <c r="I192" s="105" t="s">
        <v>91</v>
      </c>
      <c r="J192" s="106" t="s">
        <v>87</v>
      </c>
      <c r="K192" s="131" t="s">
        <v>97</v>
      </c>
      <c r="L192" s="18"/>
      <c r="M192" s="18"/>
      <c r="N192" s="18"/>
      <c r="O192" s="18"/>
      <c r="P192" s="18"/>
      <c r="Q192" s="18"/>
      <c r="R192" s="18"/>
      <c r="S192" s="18"/>
      <c r="T192" s="18"/>
      <c r="U192" s="18"/>
      <c r="V192" s="18"/>
      <c r="W192" s="18"/>
      <c r="X192" s="18"/>
      <c r="Y192" s="18"/>
      <c r="Z192" s="22"/>
      <c r="AA192" s="22"/>
      <c r="AB192" s="22"/>
      <c r="AC192" s="22"/>
      <c r="AD192" s="22"/>
      <c r="AE192" s="22"/>
      <c r="AF192" s="22"/>
      <c r="AG192" s="22"/>
      <c r="AH192" s="22"/>
      <c r="AI192" s="22"/>
    </row>
    <row r="193" spans="1:35" ht="12" customHeight="1">
      <c r="A193" s="98" t="str">
        <f t="array" ref="A193">IFERROR(INDEX('03.Muestra'!$B$8:$B$17,SMALL(IF("Documento no web"='03.Muestra'!$D$8:$D$17,ROW('03.Muestra'!$B$8:$B$17)-MIN(ROW('03.Muestra'!$D$8:$D$17))+1,""),ROW()-191)),"")</f>
        <v/>
      </c>
      <c r="B193" s="129" t="str">
        <f t="array" ref="B193">IFERROR(INDEX('03.Muestra'!$C$8:$C$17,SMALL(IF("Documento no web"='03.Muestra'!$D$8:$D$17,ROW('03.Muestra'!$C$8:$C$17)-MIN(ROW('03.Muestra'!$D$8:$D$17))+1,""),ROW()-191)),"")</f>
        <v/>
      </c>
      <c r="C193" s="129" t="str">
        <f t="array" ref="C193">IFERROR(INDEX('03.Muestra'!$F$8:$F$17,SMALL(IF("Documento no web"='03.Muestra'!$D$8:$D$17,ROW('03.Muestra'!$F$8:$F$17)-MIN(ROW('03.Muestra'!$D$8:$D$17))+1,""),ROW()-191)),"")</f>
        <v/>
      </c>
      <c r="D193" s="103" t="str">
        <f t="shared" si="24"/>
        <v/>
      </c>
      <c r="E193" s="66" t="str">
        <f t="shared" si="25"/>
        <v/>
      </c>
      <c r="F193" s="107">
        <f ca="1">COUNTIF($D192:INDIRECT("$D" &amp;  SUM(ROW()-1,'03.Muestra'!$D$20)-1),F192)</f>
        <v>0</v>
      </c>
      <c r="G193" s="107">
        <f ca="1">COUNTIF($D192:INDIRECT("$D" &amp;  SUM(ROW()-1,'03.Muestra'!$D$20)-1),G192)</f>
        <v>0</v>
      </c>
      <c r="H193" s="107">
        <f ca="1">COUNTIF($D192:INDIRECT("$D" &amp;  SUM(ROW()-1,'03.Muestra'!$D$20)-1),H192)</f>
        <v>0</v>
      </c>
      <c r="I193" s="107">
        <f ca="1">COUNTIF($D192:INDIRECT("$D" &amp;  SUM(ROW()-1,'03.Muestra'!$D$20)-1),I192)</f>
        <v>0</v>
      </c>
      <c r="J193" s="107">
        <f ca="1">COUNTIF($D192:INDIRECT("$D" &amp;  SUM(ROW()-1,'03.Muestra'!$D$20)-1),J192)</f>
        <v>0</v>
      </c>
      <c r="K193" s="132">
        <f ca="1">IF(COUNTIF('03.Muestra'!$D$8:$D$17,"Documento no web")=0,0,COUNTBLANK($D192:INDIRECT("$D" &amp;  SUM(ROW()-1,COUNTIF('03.Muestra'!$D$8:$D$17,"Documento no web"))-1)))</f>
        <v>0</v>
      </c>
      <c r="L193" s="18"/>
      <c r="M193" s="18"/>
      <c r="N193" s="18"/>
      <c r="O193" s="18"/>
      <c r="P193" s="18"/>
      <c r="Q193" s="18"/>
      <c r="R193" s="18"/>
      <c r="S193" s="18"/>
      <c r="T193" s="18"/>
      <c r="U193" s="18"/>
      <c r="V193" s="18"/>
      <c r="W193" s="18"/>
      <c r="X193" s="18"/>
      <c r="Y193" s="18"/>
      <c r="Z193" s="22"/>
      <c r="AA193" s="22"/>
      <c r="AB193" s="22"/>
      <c r="AC193" s="22"/>
      <c r="AD193" s="22"/>
      <c r="AE193" s="22"/>
      <c r="AF193" s="22"/>
      <c r="AG193" s="22"/>
      <c r="AH193" s="22"/>
      <c r="AI193" s="22"/>
    </row>
    <row r="194" spans="1:35" ht="12" customHeight="1">
      <c r="A194" s="98" t="str">
        <f t="array" ref="A194">IFERROR(INDEX('03.Muestra'!$B$8:$B$17,SMALL(IF("Documento no web"='03.Muestra'!$D$8:$D$17,ROW('03.Muestra'!$B$8:$B$17)-MIN(ROW('03.Muestra'!$D$8:$D$17))+1,""),ROW()-191)),"")</f>
        <v/>
      </c>
      <c r="B194" s="129" t="str">
        <f t="array" ref="B194">IFERROR(INDEX('03.Muestra'!$C$8:$C$17,SMALL(IF("Documento no web"='03.Muestra'!$D$8:$D$17,ROW('03.Muestra'!$C$8:$C$17)-MIN(ROW('03.Muestra'!$D$8:$D$17))+1,""),ROW()-191)),"")</f>
        <v/>
      </c>
      <c r="C194" s="129" t="str">
        <f t="array" ref="C194">IFERROR(INDEX('03.Muestra'!$F$8:$F$17,SMALL(IF("Documento no web"='03.Muestra'!$D$8:$D$17,ROW('03.Muestra'!$F$8:$F$17)-MIN(ROW('03.Muestra'!$D$8:$D$17))+1,""),ROW()-191)),"")</f>
        <v/>
      </c>
      <c r="D194" s="103" t="str">
        <f t="shared" si="24"/>
        <v/>
      </c>
      <c r="E194" s="66" t="str">
        <f t="shared" si="25"/>
        <v/>
      </c>
      <c r="F194" s="22"/>
      <c r="G194" s="18"/>
      <c r="H194" s="18"/>
      <c r="I194" s="18"/>
      <c r="J194" s="18"/>
      <c r="K194" s="148"/>
      <c r="L194" s="18"/>
      <c r="M194" s="18"/>
      <c r="N194" s="18"/>
      <c r="O194" s="18"/>
      <c r="P194" s="18"/>
      <c r="Q194" s="18"/>
      <c r="R194" s="18"/>
      <c r="S194" s="18"/>
      <c r="T194" s="18"/>
      <c r="U194" s="18"/>
      <c r="V194" s="18"/>
      <c r="W194" s="18"/>
      <c r="X194" s="18"/>
      <c r="Y194" s="18"/>
      <c r="Z194" s="22"/>
      <c r="AA194" s="22"/>
      <c r="AB194" s="22"/>
      <c r="AC194" s="22"/>
      <c r="AD194" s="22"/>
      <c r="AE194" s="22"/>
      <c r="AF194" s="22"/>
      <c r="AG194" s="22"/>
      <c r="AH194" s="22"/>
      <c r="AI194" s="22"/>
    </row>
    <row r="195" spans="1:35" ht="12" customHeight="1">
      <c r="A195" s="98" t="str">
        <f t="array" ref="A195">IFERROR(INDEX('03.Muestra'!$B$8:$B$17,SMALL(IF("Documento no web"='03.Muestra'!$D$8:$D$17,ROW('03.Muestra'!$B$8:$B$17)-MIN(ROW('03.Muestra'!$D$8:$D$17))+1,""),ROW()-191)),"")</f>
        <v/>
      </c>
      <c r="B195" s="129" t="str">
        <f t="array" ref="B195">IFERROR(INDEX('03.Muestra'!$C$8:$C$17,SMALL(IF("Documento no web"='03.Muestra'!$D$8:$D$17,ROW('03.Muestra'!$C$8:$C$17)-MIN(ROW('03.Muestra'!$D$8:$D$17))+1,""),ROW()-191)),"")</f>
        <v/>
      </c>
      <c r="C195" s="129" t="str">
        <f t="array" ref="C195">IFERROR(INDEX('03.Muestra'!$F$8:$F$17,SMALL(IF("Documento no web"='03.Muestra'!$D$8:$D$17,ROW('03.Muestra'!$F$8:$F$17)-MIN(ROW('03.Muestra'!$D$8:$D$17))+1,""),ROW()-191)),"")</f>
        <v/>
      </c>
      <c r="D195" s="103" t="str">
        <f t="shared" si="24"/>
        <v/>
      </c>
      <c r="E195" s="66" t="str">
        <f t="shared" si="25"/>
        <v/>
      </c>
      <c r="F195" s="22"/>
      <c r="G195" s="18"/>
      <c r="H195" s="18"/>
      <c r="I195" s="18"/>
      <c r="J195" s="18"/>
      <c r="K195" s="148"/>
      <c r="L195" s="18"/>
      <c r="M195" s="18"/>
      <c r="N195" s="18"/>
      <c r="O195" s="18"/>
      <c r="P195" s="18"/>
      <c r="Q195" s="18"/>
      <c r="R195" s="18"/>
      <c r="S195" s="18"/>
      <c r="T195" s="18"/>
      <c r="U195" s="18"/>
      <c r="V195" s="18"/>
      <c r="W195" s="18"/>
      <c r="X195" s="18"/>
      <c r="Y195" s="18"/>
      <c r="Z195" s="22"/>
      <c r="AA195" s="22"/>
      <c r="AB195" s="22"/>
      <c r="AC195" s="22"/>
      <c r="AD195" s="22"/>
      <c r="AE195" s="22"/>
      <c r="AF195" s="22"/>
      <c r="AG195" s="22"/>
      <c r="AH195" s="22"/>
      <c r="AI195" s="22"/>
    </row>
    <row r="196" spans="1:35" ht="12" customHeight="1">
      <c r="A196" s="98" t="str">
        <f t="array" ref="A196">IFERROR(INDEX('03.Muestra'!$B$8:$B$17,SMALL(IF("Documento no web"='03.Muestra'!$D$8:$D$17,ROW('03.Muestra'!$B$8:$B$17)-MIN(ROW('03.Muestra'!$D$8:$D$17))+1,""),ROW()-191)),"")</f>
        <v/>
      </c>
      <c r="B196" s="129" t="str">
        <f t="array" ref="B196">IFERROR(INDEX('03.Muestra'!$C$8:$C$17,SMALL(IF("Documento no web"='03.Muestra'!$D$8:$D$17,ROW('03.Muestra'!$C$8:$C$17)-MIN(ROW('03.Muestra'!$D$8:$D$17))+1,""),ROW()-191)),"")</f>
        <v/>
      </c>
      <c r="C196" s="129" t="str">
        <f t="array" ref="C196">IFERROR(INDEX('03.Muestra'!$F$8:$F$17,SMALL(IF("Documento no web"='03.Muestra'!$D$8:$D$17,ROW('03.Muestra'!$F$8:$F$17)-MIN(ROW('03.Muestra'!$D$8:$D$17))+1,""),ROW()-191)),"")</f>
        <v/>
      </c>
      <c r="D196" s="103" t="str">
        <f t="shared" si="24"/>
        <v/>
      </c>
      <c r="E196" s="66" t="str">
        <f t="shared" si="25"/>
        <v/>
      </c>
      <c r="F196" s="22"/>
      <c r="G196" s="18"/>
      <c r="H196" s="18"/>
      <c r="I196" s="18"/>
      <c r="J196" s="18"/>
      <c r="K196" s="148"/>
      <c r="L196" s="18"/>
      <c r="M196" s="18"/>
      <c r="N196" s="18"/>
      <c r="O196" s="18"/>
      <c r="P196" s="18"/>
      <c r="Q196" s="18"/>
      <c r="R196" s="18"/>
      <c r="S196" s="18"/>
      <c r="T196" s="18"/>
      <c r="U196" s="18"/>
      <c r="V196" s="18"/>
      <c r="W196" s="18"/>
      <c r="X196" s="18"/>
      <c r="Y196" s="18"/>
      <c r="Z196" s="22"/>
      <c r="AA196" s="22"/>
      <c r="AB196" s="22"/>
      <c r="AC196" s="22"/>
      <c r="AD196" s="22"/>
      <c r="AE196" s="22"/>
      <c r="AF196" s="22"/>
      <c r="AG196" s="22"/>
      <c r="AH196" s="22"/>
      <c r="AI196" s="22"/>
    </row>
    <row r="197" spans="1:35" ht="12" customHeight="1">
      <c r="A197" s="98" t="str">
        <f t="array" ref="A197">IFERROR(INDEX('03.Muestra'!$B$8:$B$17,SMALL(IF("Documento no web"='03.Muestra'!$D$8:$D$17,ROW('03.Muestra'!$B$8:$B$17)-MIN(ROW('03.Muestra'!$D$8:$D$17))+1,""),ROW()-191)),"")</f>
        <v/>
      </c>
      <c r="B197" s="129" t="str">
        <f t="array" ref="B197">IFERROR(INDEX('03.Muestra'!$C$8:$C$17,SMALL(IF("Documento no web"='03.Muestra'!$D$8:$D$17,ROW('03.Muestra'!$C$8:$C$17)-MIN(ROW('03.Muestra'!$D$8:$D$17))+1,""),ROW()-191)),"")</f>
        <v/>
      </c>
      <c r="C197" s="129" t="str">
        <f t="array" ref="C197">IFERROR(INDEX('03.Muestra'!$F$8:$F$17,SMALL(IF("Documento no web"='03.Muestra'!$D$8:$D$17,ROW('03.Muestra'!$F$8:$F$17)-MIN(ROW('03.Muestra'!$D$8:$D$17))+1,""),ROW()-191)),"")</f>
        <v/>
      </c>
      <c r="D197" s="103" t="str">
        <f t="shared" si="24"/>
        <v/>
      </c>
      <c r="E197" s="66" t="str">
        <f t="shared" si="25"/>
        <v/>
      </c>
      <c r="F197" s="22"/>
      <c r="G197" s="18"/>
      <c r="H197" s="18"/>
      <c r="I197" s="18"/>
      <c r="J197" s="18"/>
      <c r="K197" s="148"/>
      <c r="L197" s="18"/>
      <c r="M197" s="18"/>
      <c r="N197" s="18"/>
      <c r="O197" s="18"/>
      <c r="P197" s="18"/>
      <c r="Q197" s="18"/>
      <c r="R197" s="18"/>
      <c r="S197" s="18"/>
      <c r="T197" s="18"/>
      <c r="U197" s="18"/>
      <c r="V197" s="18"/>
      <c r="W197" s="18"/>
      <c r="X197" s="18"/>
      <c r="Y197" s="18"/>
      <c r="Z197" s="22"/>
      <c r="AA197" s="22"/>
      <c r="AB197" s="22"/>
      <c r="AC197" s="22"/>
      <c r="AD197" s="22"/>
      <c r="AE197" s="22"/>
      <c r="AF197" s="22"/>
      <c r="AG197" s="22"/>
      <c r="AH197" s="22"/>
      <c r="AI197" s="22"/>
    </row>
    <row r="198" spans="1:35" ht="12" customHeight="1">
      <c r="A198" s="98" t="str">
        <f t="array" ref="A198">IFERROR(INDEX('03.Muestra'!$B$8:$B$17,SMALL(IF("Documento no web"='03.Muestra'!$D$8:$D$17,ROW('03.Muestra'!$B$8:$B$17)-MIN(ROW('03.Muestra'!$D$8:$D$17))+1,""),ROW()-191)),"")</f>
        <v/>
      </c>
      <c r="B198" s="129" t="str">
        <f t="array" ref="B198">IFERROR(INDEX('03.Muestra'!$C$8:$C$17,SMALL(IF("Documento no web"='03.Muestra'!$D$8:$D$17,ROW('03.Muestra'!$C$8:$C$17)-MIN(ROW('03.Muestra'!$D$8:$D$17))+1,""),ROW()-191)),"")</f>
        <v/>
      </c>
      <c r="C198" s="129" t="str">
        <f t="array" ref="C198">IFERROR(INDEX('03.Muestra'!$F$8:$F$17,SMALL(IF("Documento no web"='03.Muestra'!$D$8:$D$17,ROW('03.Muestra'!$F$8:$F$17)-MIN(ROW('03.Muestra'!$D$8:$D$17))+1,""),ROW()-191)),"")</f>
        <v/>
      </c>
      <c r="D198" s="103" t="str">
        <f t="shared" si="24"/>
        <v/>
      </c>
      <c r="E198" s="66" t="str">
        <f t="shared" si="25"/>
        <v/>
      </c>
      <c r="F198" s="18"/>
      <c r="G198" s="18"/>
      <c r="H198" s="18"/>
      <c r="I198" s="18"/>
      <c r="J198" s="18"/>
      <c r="K198" s="148"/>
      <c r="L198" s="18"/>
      <c r="M198" s="18"/>
      <c r="N198" s="18"/>
      <c r="O198" s="18"/>
      <c r="P198" s="18"/>
      <c r="Q198" s="18"/>
      <c r="R198" s="18"/>
      <c r="S198" s="18"/>
      <c r="T198" s="18"/>
      <c r="U198" s="18"/>
      <c r="V198" s="18"/>
      <c r="W198" s="18"/>
      <c r="X198" s="18"/>
      <c r="Y198" s="18"/>
      <c r="Z198" s="22"/>
      <c r="AA198" s="22"/>
      <c r="AB198" s="22"/>
      <c r="AC198" s="22"/>
      <c r="AD198" s="22"/>
      <c r="AE198" s="22"/>
      <c r="AF198" s="22"/>
      <c r="AG198" s="22"/>
      <c r="AH198" s="22"/>
      <c r="AI198" s="22"/>
    </row>
    <row r="199" spans="1:35" ht="12" customHeight="1">
      <c r="A199" s="98" t="str">
        <f t="array" ref="A199">IFERROR(INDEX('03.Muestra'!$B$8:$B$17,SMALL(IF("Documento no web"='03.Muestra'!$D$8:$D$17,ROW('03.Muestra'!$B$8:$B$17)-MIN(ROW('03.Muestra'!$D$8:$D$17))+1,""),ROW()-191)),"")</f>
        <v/>
      </c>
      <c r="B199" s="129" t="str">
        <f t="array" ref="B199">IFERROR(INDEX('03.Muestra'!$C$8:$C$17,SMALL(IF("Documento no web"='03.Muestra'!$D$8:$D$17,ROW('03.Muestra'!$C$8:$C$17)-MIN(ROW('03.Muestra'!$D$8:$D$17))+1,""),ROW()-191)),"")</f>
        <v/>
      </c>
      <c r="C199" s="129" t="str">
        <f t="array" ref="C199">IFERROR(INDEX('03.Muestra'!$F$8:$F$17,SMALL(IF("Documento no web"='03.Muestra'!$D$8:$D$17,ROW('03.Muestra'!$F$8:$F$17)-MIN(ROW('03.Muestra'!$D$8:$D$17))+1,""),ROW()-191)),"")</f>
        <v/>
      </c>
      <c r="D199" s="103" t="str">
        <f t="shared" si="24"/>
        <v/>
      </c>
      <c r="E199" s="66" t="str">
        <f t="shared" si="25"/>
        <v/>
      </c>
      <c r="F199" s="18"/>
      <c r="G199" s="18"/>
      <c r="H199" s="18"/>
      <c r="I199" s="18"/>
      <c r="J199" s="18"/>
      <c r="K199" s="148"/>
      <c r="L199" s="18"/>
      <c r="M199" s="18"/>
      <c r="N199" s="18"/>
      <c r="O199" s="18"/>
      <c r="P199" s="18"/>
      <c r="Q199" s="18"/>
      <c r="R199" s="18"/>
      <c r="S199" s="18"/>
      <c r="T199" s="18"/>
      <c r="U199" s="18"/>
      <c r="V199" s="18"/>
      <c r="W199" s="18"/>
      <c r="X199" s="18"/>
      <c r="Y199" s="18"/>
      <c r="Z199" s="22"/>
      <c r="AA199" s="22"/>
      <c r="AB199" s="22"/>
      <c r="AC199" s="22"/>
      <c r="AD199" s="22"/>
      <c r="AE199" s="22"/>
      <c r="AF199" s="22"/>
      <c r="AG199" s="22"/>
      <c r="AH199" s="22"/>
      <c r="AI199" s="22"/>
    </row>
    <row r="200" spans="1:35" ht="12" customHeight="1">
      <c r="A200" s="98" t="str">
        <f t="array" ref="A200">IFERROR(INDEX('03.Muestra'!$B$8:$B$17,SMALL(IF("Documento no web"='03.Muestra'!$D$8:$D$17,ROW('03.Muestra'!$B$8:$B$17)-MIN(ROW('03.Muestra'!$D$8:$D$17))+1,""),ROW()-191)),"")</f>
        <v/>
      </c>
      <c r="B200" s="129" t="str">
        <f t="array" ref="B200">IFERROR(INDEX('03.Muestra'!$C$8:$C$17,SMALL(IF("Documento no web"='03.Muestra'!$D$8:$D$17,ROW('03.Muestra'!$C$8:$C$17)-MIN(ROW('03.Muestra'!$D$8:$D$17))+1,""),ROW()-191)),"")</f>
        <v/>
      </c>
      <c r="C200" s="129" t="str">
        <f t="array" ref="C200">IFERROR(INDEX('03.Muestra'!$F$8:$F$17,SMALL(IF("Documento no web"='03.Muestra'!$D$8:$D$17,ROW('03.Muestra'!$F$8:$F$17)-MIN(ROW('03.Muestra'!$D$8:$D$17))+1,""),ROW()-191)),"")</f>
        <v/>
      </c>
      <c r="D200" s="103" t="str">
        <f t="shared" si="24"/>
        <v/>
      </c>
      <c r="E200" s="66" t="str">
        <f t="shared" si="25"/>
        <v/>
      </c>
      <c r="F200" s="18"/>
      <c r="G200" s="18"/>
      <c r="H200" s="18"/>
      <c r="I200" s="18"/>
      <c r="J200" s="18"/>
      <c r="K200" s="148"/>
      <c r="L200" s="18"/>
      <c r="M200" s="18"/>
      <c r="N200" s="18"/>
      <c r="O200" s="18"/>
      <c r="P200" s="18"/>
      <c r="Q200" s="18"/>
      <c r="R200" s="18"/>
      <c r="S200" s="18"/>
      <c r="T200" s="18"/>
      <c r="U200" s="18"/>
      <c r="V200" s="18"/>
      <c r="W200" s="18"/>
      <c r="X200" s="18"/>
      <c r="Y200" s="18"/>
      <c r="Z200" s="22"/>
      <c r="AA200" s="22"/>
      <c r="AB200" s="22"/>
      <c r="AC200" s="22"/>
      <c r="AD200" s="22"/>
      <c r="AE200" s="22"/>
      <c r="AF200" s="22"/>
      <c r="AG200" s="22"/>
      <c r="AH200" s="22"/>
      <c r="AI200" s="22"/>
    </row>
    <row r="201" spans="1:35" ht="12" customHeight="1">
      <c r="A201" s="98" t="str">
        <f t="array" ref="A201">IFERROR(INDEX('03.Muestra'!$B$8:$B$17,SMALL(IF("Documento no web"='03.Muestra'!$D$8:$D$17,ROW('03.Muestra'!$B$8:$B$17)-MIN(ROW('03.Muestra'!$D$8:$D$17))+1,""),ROW()-191)),"")</f>
        <v/>
      </c>
      <c r="B201" s="129" t="str">
        <f t="array" ref="B201">IFERROR(INDEX('03.Muestra'!$C$8:$C$17,SMALL(IF("Documento no web"='03.Muestra'!$D$8:$D$17,ROW('03.Muestra'!$C$8:$C$17)-MIN(ROW('03.Muestra'!$D$8:$D$17))+1,""),ROW()-191)),"")</f>
        <v/>
      </c>
      <c r="C201" s="129" t="str">
        <f t="array" ref="C201">IFERROR(INDEX('03.Muestra'!$F$8:$F$17,SMALL(IF("Documento no web"='03.Muestra'!$D$8:$D$17,ROW('03.Muestra'!$F$8:$F$17)-MIN(ROW('03.Muestra'!$D$8:$D$17))+1,""),ROW()-191)),"")</f>
        <v/>
      </c>
      <c r="D201" s="103" t="str">
        <f t="shared" si="24"/>
        <v/>
      </c>
      <c r="E201" s="66" t="str">
        <f t="shared" si="25"/>
        <v/>
      </c>
      <c r="F201" s="18"/>
      <c r="G201" s="18"/>
      <c r="H201" s="18"/>
      <c r="I201" s="18"/>
      <c r="J201" s="18"/>
      <c r="K201" s="148"/>
      <c r="L201" s="18"/>
      <c r="M201" s="18"/>
      <c r="N201" s="18"/>
      <c r="O201" s="18"/>
      <c r="P201" s="18"/>
      <c r="Q201" s="18"/>
      <c r="R201" s="18"/>
      <c r="S201" s="18"/>
      <c r="T201" s="18"/>
      <c r="U201" s="18"/>
      <c r="V201" s="18"/>
      <c r="W201" s="18"/>
      <c r="X201" s="18"/>
      <c r="Y201" s="18"/>
      <c r="Z201" s="22"/>
      <c r="AA201" s="22"/>
      <c r="AB201" s="22"/>
      <c r="AC201" s="22"/>
      <c r="AD201" s="22"/>
      <c r="AE201" s="22"/>
      <c r="AF201" s="22"/>
      <c r="AG201" s="22"/>
      <c r="AH201" s="22"/>
      <c r="AI201" s="22"/>
    </row>
    <row r="202" spans="1:35" ht="12" customHeight="1">
      <c r="A202" s="63"/>
      <c r="B202" s="133"/>
      <c r="C202" s="133"/>
      <c r="D202" s="134"/>
      <c r="E202" s="66"/>
      <c r="F202" s="18"/>
      <c r="G202" s="18"/>
      <c r="H202" s="18"/>
      <c r="I202" s="18"/>
      <c r="J202" s="18"/>
      <c r="K202" s="22"/>
      <c r="L202" s="22"/>
      <c r="M202" s="22"/>
      <c r="N202" s="18"/>
      <c r="O202" s="18"/>
      <c r="P202" s="18"/>
      <c r="Q202" s="18"/>
      <c r="R202" s="18"/>
      <c r="S202" s="18"/>
      <c r="T202" s="18"/>
      <c r="U202" s="18"/>
      <c r="V202" s="22"/>
      <c r="W202" s="22"/>
      <c r="X202" s="22"/>
      <c r="Y202" s="22"/>
      <c r="Z202" s="22"/>
      <c r="AA202" s="22"/>
      <c r="AB202" s="22"/>
      <c r="AC202" s="22"/>
      <c r="AD202" s="18"/>
      <c r="AE202" s="22"/>
      <c r="AF202" s="22"/>
      <c r="AG202" s="22"/>
      <c r="AH202" s="22"/>
      <c r="AI202" s="22"/>
    </row>
    <row r="203" spans="1:35" ht="12" customHeight="1">
      <c r="A203" s="63"/>
      <c r="B203" s="133"/>
      <c r="C203" s="133"/>
      <c r="D203" s="134"/>
      <c r="E203" s="66"/>
      <c r="F203" s="18"/>
      <c r="G203" s="18"/>
      <c r="H203" s="18"/>
      <c r="I203" s="18"/>
      <c r="J203" s="18"/>
      <c r="K203" s="22"/>
      <c r="L203" s="22"/>
      <c r="M203" s="22"/>
      <c r="N203" s="18"/>
      <c r="O203" s="18"/>
      <c r="P203" s="18"/>
      <c r="Q203" s="18"/>
      <c r="R203" s="18"/>
      <c r="S203" s="18"/>
      <c r="T203" s="18"/>
      <c r="U203" s="18"/>
      <c r="V203" s="22"/>
      <c r="W203" s="22"/>
      <c r="X203" s="22"/>
      <c r="Y203" s="22"/>
      <c r="Z203" s="22"/>
      <c r="AA203" s="22"/>
      <c r="AB203" s="22"/>
      <c r="AC203" s="22"/>
      <c r="AD203" s="18"/>
      <c r="AE203" s="22"/>
      <c r="AF203" s="22"/>
      <c r="AG203" s="22"/>
      <c r="AH203" s="22"/>
      <c r="AI203" s="22"/>
    </row>
    <row r="204" spans="1:35" ht="12.75" customHeight="1">
      <c r="A204" s="111"/>
      <c r="B204" s="112"/>
      <c r="C204" s="111"/>
      <c r="D204" s="135"/>
      <c r="E204" s="66"/>
      <c r="F204" s="18"/>
      <c r="G204" s="18"/>
      <c r="H204" s="18"/>
      <c r="I204" s="18"/>
      <c r="J204" s="18"/>
      <c r="K204" s="22"/>
      <c r="L204" s="22"/>
      <c r="M204" s="22"/>
      <c r="N204" s="18"/>
      <c r="O204" s="18"/>
      <c r="P204" s="18"/>
      <c r="Q204" s="18"/>
      <c r="R204" s="18"/>
      <c r="S204" s="18"/>
      <c r="T204" s="18"/>
      <c r="U204" s="18"/>
      <c r="V204" s="22"/>
      <c r="W204" s="22"/>
      <c r="X204" s="22"/>
      <c r="Y204" s="22"/>
      <c r="Z204" s="22"/>
      <c r="AA204" s="22"/>
      <c r="AB204" s="22"/>
      <c r="AC204" s="22"/>
      <c r="AD204" s="18"/>
      <c r="AE204" s="22"/>
      <c r="AF204" s="22"/>
      <c r="AG204" s="22"/>
      <c r="AH204" s="22"/>
      <c r="AI204" s="22"/>
    </row>
    <row r="205" spans="1:35" ht="14.25" customHeight="1">
      <c r="A205" s="109"/>
      <c r="B205" s="109"/>
      <c r="C205" s="109"/>
      <c r="D205" s="136"/>
      <c r="E205" s="66"/>
      <c r="F205" s="92"/>
      <c r="G205" s="18"/>
      <c r="H205" s="18"/>
      <c r="I205" s="18"/>
      <c r="J205" s="18"/>
      <c r="K205" s="22"/>
      <c r="L205" s="22"/>
      <c r="M205" s="22"/>
      <c r="N205" s="18"/>
      <c r="O205" s="18"/>
      <c r="P205" s="18"/>
      <c r="Q205" s="18"/>
      <c r="R205" s="18"/>
      <c r="S205" s="18"/>
      <c r="T205" s="18"/>
      <c r="U205" s="18"/>
      <c r="V205" s="22"/>
      <c r="W205" s="22"/>
      <c r="X205" s="22"/>
      <c r="Y205" s="22"/>
      <c r="Z205" s="22"/>
      <c r="AA205" s="22"/>
      <c r="AB205" s="22"/>
      <c r="AC205" s="22"/>
      <c r="AD205" s="18"/>
      <c r="AE205" s="22"/>
      <c r="AF205" s="22"/>
      <c r="AG205" s="22"/>
      <c r="AH205" s="22"/>
      <c r="AI205" s="22"/>
    </row>
    <row r="206" spans="1:35" ht="12" customHeight="1">
      <c r="A206" s="22"/>
      <c r="B206" s="18"/>
      <c r="C206" s="100"/>
      <c r="D206" s="152"/>
      <c r="E206" s="100"/>
      <c r="F206" s="18"/>
      <c r="G206" s="18"/>
      <c r="H206" s="18"/>
      <c r="I206" s="18"/>
      <c r="J206" s="18"/>
      <c r="K206" s="148"/>
      <c r="L206" s="18"/>
      <c r="M206" s="18"/>
      <c r="N206" s="18"/>
      <c r="O206" s="18"/>
      <c r="P206" s="18"/>
      <c r="Q206" s="18"/>
      <c r="R206" s="18"/>
      <c r="S206" s="18"/>
      <c r="T206" s="18"/>
      <c r="U206" s="18"/>
      <c r="V206" s="18"/>
      <c r="W206" s="18"/>
      <c r="X206" s="18"/>
      <c r="Y206" s="18"/>
      <c r="Z206" s="22"/>
      <c r="AA206" s="22"/>
      <c r="AB206" s="22"/>
      <c r="AC206" s="22"/>
      <c r="AD206" s="22"/>
      <c r="AE206" s="22"/>
      <c r="AF206" s="22"/>
      <c r="AG206" s="22"/>
      <c r="AH206" s="22"/>
      <c r="AI206" s="22"/>
    </row>
    <row r="207" spans="1:35" ht="12" customHeight="1">
      <c r="A207" s="22"/>
      <c r="B207" s="18"/>
      <c r="C207" s="18"/>
      <c r="D207" s="152"/>
      <c r="E207" s="100"/>
      <c r="F207" s="18"/>
      <c r="G207" s="18"/>
      <c r="H207" s="18"/>
      <c r="I207" s="18"/>
      <c r="J207" s="18"/>
      <c r="K207" s="148"/>
      <c r="L207" s="18"/>
      <c r="M207" s="18"/>
      <c r="N207" s="18"/>
      <c r="O207" s="18"/>
      <c r="P207" s="18"/>
      <c r="Q207" s="18"/>
      <c r="R207" s="18"/>
      <c r="S207" s="18"/>
      <c r="T207" s="18"/>
      <c r="U207" s="18"/>
      <c r="V207" s="18"/>
      <c r="W207" s="18"/>
      <c r="X207" s="18"/>
      <c r="Y207" s="18"/>
      <c r="Z207" s="22"/>
      <c r="AA207" s="22"/>
      <c r="AB207" s="22"/>
      <c r="AC207" s="22"/>
      <c r="AD207" s="22"/>
      <c r="AE207" s="22"/>
      <c r="AF207" s="22"/>
      <c r="AG207" s="22"/>
      <c r="AH207" s="22"/>
      <c r="AI207" s="22"/>
    </row>
    <row r="208" spans="1:35" ht="32.25" customHeight="1">
      <c r="A208" s="94" t="s">
        <v>100</v>
      </c>
      <c r="B208" s="95" t="s">
        <v>86</v>
      </c>
      <c r="C208" s="96" t="s">
        <v>208</v>
      </c>
      <c r="D208" s="128" t="s">
        <v>106</v>
      </c>
      <c r="E208" s="114"/>
      <c r="F208" s="22"/>
      <c r="G208" s="22"/>
      <c r="H208" s="22"/>
      <c r="I208" s="22"/>
      <c r="J208" s="22"/>
      <c r="K208" s="148"/>
      <c r="L208" s="18"/>
      <c r="M208" s="18"/>
      <c r="N208" s="18"/>
      <c r="O208" s="18"/>
      <c r="P208" s="18"/>
      <c r="Q208" s="18"/>
      <c r="R208" s="18"/>
      <c r="S208" s="18"/>
      <c r="T208" s="18"/>
      <c r="U208" s="18"/>
      <c r="V208" s="18"/>
      <c r="W208" s="18"/>
      <c r="X208" s="18"/>
      <c r="Y208" s="18"/>
      <c r="Z208" s="22"/>
      <c r="AA208" s="22"/>
      <c r="AB208" s="22"/>
      <c r="AC208" s="22"/>
      <c r="AD208" s="22"/>
      <c r="AE208" s="22"/>
      <c r="AF208" s="22"/>
      <c r="AG208" s="22"/>
      <c r="AH208" s="22"/>
      <c r="AI208" s="22"/>
    </row>
    <row r="209" spans="1:35" ht="12" customHeight="1">
      <c r="A209" s="98" t="str">
        <f t="array" ref="A209">IFERROR(INDEX('03.Muestra'!$B$8:$B$17,SMALL(IF("Documento no web"='03.Muestra'!$D$8:$D$17,ROW('03.Muestra'!$B$8:$B$17)-MIN(ROW('03.Muestra'!$D$8:$D$17))+1,""),ROW()-208)),"")</f>
        <v/>
      </c>
      <c r="B209" s="129" t="str">
        <f t="array" ref="B209">IFERROR(INDEX('03.Muestra'!$C$8:$C$17,SMALL(IF("Documento no web"='03.Muestra'!$D$8:$D$17,ROW('03.Muestra'!$C$8:$C$17)-MIN(ROW('03.Muestra'!$D$8:$D$17))+1,""),ROW()-208)),"")</f>
        <v/>
      </c>
      <c r="C209" s="129" t="str">
        <f t="array" ref="C209">IFERROR(INDEX('03.Muestra'!$F$8:$F$17,SMALL(IF("Documento no web"='03.Muestra'!$D$8:$D$17,ROW('03.Muestra'!$F$8:$F$17)-MIN(ROW('03.Muestra'!$D$8:$D$17))+1,""),ROW()-208)),"")</f>
        <v/>
      </c>
      <c r="D209" s="103" t="str">
        <f t="shared" ref="D209:D218" si="26">IF(C209="","",$D$18)</f>
        <v/>
      </c>
      <c r="E209" s="66" t="str">
        <f t="shared" ref="E209:E218" si="27">IF(D209&lt;&gt;"",IF(AND(B209&lt;&gt;"",C209&lt;&gt;""),"","ERR"),"")</f>
        <v/>
      </c>
      <c r="F209" s="104" t="s">
        <v>89</v>
      </c>
      <c r="G209" s="89" t="s">
        <v>98</v>
      </c>
      <c r="H209" s="84" t="s">
        <v>93</v>
      </c>
      <c r="I209" s="105" t="s">
        <v>91</v>
      </c>
      <c r="J209" s="106" t="s">
        <v>87</v>
      </c>
      <c r="K209" s="131" t="s">
        <v>97</v>
      </c>
      <c r="L209" s="18"/>
      <c r="M209" s="18"/>
      <c r="N209" s="18"/>
      <c r="O209" s="18"/>
      <c r="P209" s="18"/>
      <c r="Q209" s="18"/>
      <c r="R209" s="18"/>
      <c r="S209" s="18"/>
      <c r="T209" s="18"/>
      <c r="U209" s="18"/>
      <c r="V209" s="18"/>
      <c r="W209" s="18"/>
      <c r="X209" s="18"/>
      <c r="Y209" s="18"/>
      <c r="Z209" s="22"/>
      <c r="AA209" s="22"/>
      <c r="AB209" s="22"/>
      <c r="AC209" s="22"/>
      <c r="AD209" s="22"/>
      <c r="AE209" s="22"/>
      <c r="AF209" s="22"/>
      <c r="AG209" s="22"/>
      <c r="AH209" s="22"/>
      <c r="AI209" s="22"/>
    </row>
    <row r="210" spans="1:35" ht="12" customHeight="1">
      <c r="A210" s="98" t="str">
        <f t="array" ref="A210">IFERROR(INDEX('03.Muestra'!$B$8:$B$17,SMALL(IF("Documento no web"='03.Muestra'!$D$8:$D$17,ROW('03.Muestra'!$B$8:$B$17)-MIN(ROW('03.Muestra'!$D$8:$D$17))+1,""),ROW()-208)),"")</f>
        <v/>
      </c>
      <c r="B210" s="129" t="str">
        <f t="array" ref="B210">IFERROR(INDEX('03.Muestra'!$C$8:$C$17,SMALL(IF("Documento no web"='03.Muestra'!$D$8:$D$17,ROW('03.Muestra'!$C$8:$C$17)-MIN(ROW('03.Muestra'!$D$8:$D$17))+1,""),ROW()-208)),"")</f>
        <v/>
      </c>
      <c r="C210" s="129" t="str">
        <f t="array" ref="C210">IFERROR(INDEX('03.Muestra'!$F$8:$F$17,SMALL(IF("Documento no web"='03.Muestra'!$D$8:$D$17,ROW('03.Muestra'!$F$8:$F$17)-MIN(ROW('03.Muestra'!$D$8:$D$17))+1,""),ROW()-208)),"")</f>
        <v/>
      </c>
      <c r="D210" s="103" t="str">
        <f t="shared" si="26"/>
        <v/>
      </c>
      <c r="E210" s="66" t="str">
        <f t="shared" si="27"/>
        <v/>
      </c>
      <c r="F210" s="107">
        <f ca="1">COUNTIF($D209:INDIRECT("$D" &amp;  SUM(ROW()-1,'03.Muestra'!$D$20)-1),F209)</f>
        <v>0</v>
      </c>
      <c r="G210" s="107">
        <f ca="1">COUNTIF($D209:INDIRECT("$D" &amp;  SUM(ROW()-1,'03.Muestra'!$D$20)-1),G209)</f>
        <v>0</v>
      </c>
      <c r="H210" s="107">
        <f ca="1">COUNTIF($D209:INDIRECT("$D" &amp;  SUM(ROW()-1,'03.Muestra'!$D$20)-1),H209)</f>
        <v>0</v>
      </c>
      <c r="I210" s="107">
        <f ca="1">COUNTIF($D209:INDIRECT("$D" &amp;  SUM(ROW()-1,'03.Muestra'!$D$20)-1),I209)</f>
        <v>0</v>
      </c>
      <c r="J210" s="107">
        <f ca="1">COUNTIF($D209:INDIRECT("$D" &amp;  SUM(ROW()-1,'03.Muestra'!$D$20)-1),J209)</f>
        <v>0</v>
      </c>
      <c r="K210" s="132">
        <f ca="1">IF(COUNTIF('03.Muestra'!$D$8:$D$17,"Documento no web")=0,0,COUNTBLANK($D209:INDIRECT("$D" &amp;  SUM(ROW()-1,COUNTIF('03.Muestra'!$D$8:$D$17,"Documento no web"))-1)))</f>
        <v>0</v>
      </c>
      <c r="L210" s="18"/>
      <c r="M210" s="18"/>
      <c r="N210" s="18"/>
      <c r="O210" s="18"/>
      <c r="P210" s="18"/>
      <c r="Q210" s="18"/>
      <c r="R210" s="18"/>
      <c r="S210" s="18"/>
      <c r="T210" s="18"/>
      <c r="U210" s="18"/>
      <c r="V210" s="18"/>
      <c r="W210" s="18"/>
      <c r="X210" s="18"/>
      <c r="Y210" s="18"/>
      <c r="Z210" s="22"/>
      <c r="AA210" s="22"/>
      <c r="AB210" s="22"/>
      <c r="AC210" s="22"/>
      <c r="AD210" s="22"/>
      <c r="AE210" s="22"/>
      <c r="AF210" s="22"/>
      <c r="AG210" s="22"/>
      <c r="AH210" s="22"/>
      <c r="AI210" s="22"/>
    </row>
    <row r="211" spans="1:35" ht="12" customHeight="1">
      <c r="A211" s="98" t="str">
        <f t="array" ref="A211">IFERROR(INDEX('03.Muestra'!$B$8:$B$17,SMALL(IF("Documento no web"='03.Muestra'!$D$8:$D$17,ROW('03.Muestra'!$B$8:$B$17)-MIN(ROW('03.Muestra'!$D$8:$D$17))+1,""),ROW()-208)),"")</f>
        <v/>
      </c>
      <c r="B211" s="129" t="str">
        <f t="array" ref="B211">IFERROR(INDEX('03.Muestra'!$C$8:$C$17,SMALL(IF("Documento no web"='03.Muestra'!$D$8:$D$17,ROW('03.Muestra'!$C$8:$C$17)-MIN(ROW('03.Muestra'!$D$8:$D$17))+1,""),ROW()-208)),"")</f>
        <v/>
      </c>
      <c r="C211" s="129" t="str">
        <f t="array" ref="C211">IFERROR(INDEX('03.Muestra'!$F$8:$F$17,SMALL(IF("Documento no web"='03.Muestra'!$D$8:$D$17,ROW('03.Muestra'!$F$8:$F$17)-MIN(ROW('03.Muestra'!$D$8:$D$17))+1,""),ROW()-208)),"")</f>
        <v/>
      </c>
      <c r="D211" s="103" t="str">
        <f t="shared" si="26"/>
        <v/>
      </c>
      <c r="E211" s="66" t="str">
        <f t="shared" si="27"/>
        <v/>
      </c>
      <c r="F211" s="22"/>
      <c r="G211" s="18"/>
      <c r="H211" s="18"/>
      <c r="I211" s="18"/>
      <c r="J211" s="18"/>
      <c r="K211" s="148"/>
      <c r="L211" s="18"/>
      <c r="M211" s="18"/>
      <c r="N211" s="18"/>
      <c r="O211" s="18"/>
      <c r="P211" s="18"/>
      <c r="Q211" s="18"/>
      <c r="R211" s="18"/>
      <c r="S211" s="18"/>
      <c r="T211" s="18"/>
      <c r="U211" s="18"/>
      <c r="V211" s="18"/>
      <c r="W211" s="18"/>
      <c r="X211" s="18"/>
      <c r="Y211" s="18"/>
      <c r="Z211" s="22"/>
      <c r="AA211" s="22"/>
      <c r="AB211" s="22"/>
      <c r="AC211" s="22"/>
      <c r="AD211" s="22"/>
      <c r="AE211" s="22"/>
      <c r="AF211" s="22"/>
      <c r="AG211" s="22"/>
      <c r="AH211" s="22"/>
      <c r="AI211" s="22"/>
    </row>
    <row r="212" spans="1:35" ht="12" customHeight="1">
      <c r="A212" s="98" t="str">
        <f t="array" ref="A212">IFERROR(INDEX('03.Muestra'!$B$8:$B$17,SMALL(IF("Documento no web"='03.Muestra'!$D$8:$D$17,ROW('03.Muestra'!$B$8:$B$17)-MIN(ROW('03.Muestra'!$D$8:$D$17))+1,""),ROW()-208)),"")</f>
        <v/>
      </c>
      <c r="B212" s="129" t="str">
        <f t="array" ref="B212">IFERROR(INDEX('03.Muestra'!$C$8:$C$17,SMALL(IF("Documento no web"='03.Muestra'!$D$8:$D$17,ROW('03.Muestra'!$C$8:$C$17)-MIN(ROW('03.Muestra'!$D$8:$D$17))+1,""),ROW()-208)),"")</f>
        <v/>
      </c>
      <c r="C212" s="129" t="str">
        <f t="array" ref="C212">IFERROR(INDEX('03.Muestra'!$F$8:$F$17,SMALL(IF("Documento no web"='03.Muestra'!$D$8:$D$17,ROW('03.Muestra'!$F$8:$F$17)-MIN(ROW('03.Muestra'!$D$8:$D$17))+1,""),ROW()-208)),"")</f>
        <v/>
      </c>
      <c r="D212" s="103" t="str">
        <f t="shared" si="26"/>
        <v/>
      </c>
      <c r="E212" s="66" t="str">
        <f t="shared" si="27"/>
        <v/>
      </c>
      <c r="F212" s="22"/>
      <c r="G212" s="18"/>
      <c r="H212" s="18"/>
      <c r="I212" s="18"/>
      <c r="J212" s="18"/>
      <c r="K212" s="148"/>
      <c r="L212" s="18"/>
      <c r="M212" s="18"/>
      <c r="N212" s="18"/>
      <c r="O212" s="18"/>
      <c r="P212" s="18"/>
      <c r="Q212" s="18"/>
      <c r="R212" s="18"/>
      <c r="S212" s="18"/>
      <c r="T212" s="18"/>
      <c r="U212" s="18"/>
      <c r="V212" s="18"/>
      <c r="W212" s="18"/>
      <c r="X212" s="18"/>
      <c r="Y212" s="18"/>
      <c r="Z212" s="22"/>
      <c r="AA212" s="22"/>
      <c r="AB212" s="22"/>
      <c r="AC212" s="22"/>
      <c r="AD212" s="22"/>
      <c r="AE212" s="22"/>
      <c r="AF212" s="22"/>
      <c r="AG212" s="22"/>
      <c r="AH212" s="22"/>
      <c r="AI212" s="22"/>
    </row>
    <row r="213" spans="1:35" ht="12" customHeight="1">
      <c r="A213" s="98" t="str">
        <f t="array" ref="A213">IFERROR(INDEX('03.Muestra'!$B$8:$B$17,SMALL(IF("Documento no web"='03.Muestra'!$D$8:$D$17,ROW('03.Muestra'!$B$8:$B$17)-MIN(ROW('03.Muestra'!$D$8:$D$17))+1,""),ROW()-208)),"")</f>
        <v/>
      </c>
      <c r="B213" s="129" t="str">
        <f t="array" ref="B213">IFERROR(INDEX('03.Muestra'!$C$8:$C$17,SMALL(IF("Documento no web"='03.Muestra'!$D$8:$D$17,ROW('03.Muestra'!$C$8:$C$17)-MIN(ROW('03.Muestra'!$D$8:$D$17))+1,""),ROW()-208)),"")</f>
        <v/>
      </c>
      <c r="C213" s="129" t="str">
        <f t="array" ref="C213">IFERROR(INDEX('03.Muestra'!$F$8:$F$17,SMALL(IF("Documento no web"='03.Muestra'!$D$8:$D$17,ROW('03.Muestra'!$F$8:$F$17)-MIN(ROW('03.Muestra'!$D$8:$D$17))+1,""),ROW()-208)),"")</f>
        <v/>
      </c>
      <c r="D213" s="103" t="str">
        <f t="shared" si="26"/>
        <v/>
      </c>
      <c r="E213" s="66" t="str">
        <f t="shared" si="27"/>
        <v/>
      </c>
      <c r="F213" s="22"/>
      <c r="G213" s="18"/>
      <c r="H213" s="18"/>
      <c r="I213" s="18"/>
      <c r="J213" s="18"/>
      <c r="K213" s="148"/>
      <c r="L213" s="18"/>
      <c r="M213" s="18"/>
      <c r="N213" s="18"/>
      <c r="O213" s="18"/>
      <c r="P213" s="18"/>
      <c r="Q213" s="18"/>
      <c r="R213" s="18"/>
      <c r="S213" s="18"/>
      <c r="T213" s="18"/>
      <c r="U213" s="18"/>
      <c r="V213" s="18"/>
      <c r="W213" s="18"/>
      <c r="X213" s="18"/>
      <c r="Y213" s="18"/>
      <c r="Z213" s="22"/>
      <c r="AA213" s="22"/>
      <c r="AB213" s="22"/>
      <c r="AC213" s="22"/>
      <c r="AD213" s="22"/>
      <c r="AE213" s="22"/>
      <c r="AF213" s="22"/>
      <c r="AG213" s="22"/>
      <c r="AH213" s="22"/>
      <c r="AI213" s="22"/>
    </row>
    <row r="214" spans="1:35" ht="12" customHeight="1">
      <c r="A214" s="98" t="str">
        <f t="array" ref="A214">IFERROR(INDEX('03.Muestra'!$B$8:$B$17,SMALL(IF("Documento no web"='03.Muestra'!$D$8:$D$17,ROW('03.Muestra'!$B$8:$B$17)-MIN(ROW('03.Muestra'!$D$8:$D$17))+1,""),ROW()-208)),"")</f>
        <v/>
      </c>
      <c r="B214" s="129" t="str">
        <f t="array" ref="B214">IFERROR(INDEX('03.Muestra'!$C$8:$C$17,SMALL(IF("Documento no web"='03.Muestra'!$D$8:$D$17,ROW('03.Muestra'!$C$8:$C$17)-MIN(ROW('03.Muestra'!$D$8:$D$17))+1,""),ROW()-208)),"")</f>
        <v/>
      </c>
      <c r="C214" s="129" t="str">
        <f t="array" ref="C214">IFERROR(INDEX('03.Muestra'!$F$8:$F$17,SMALL(IF("Documento no web"='03.Muestra'!$D$8:$D$17,ROW('03.Muestra'!$F$8:$F$17)-MIN(ROW('03.Muestra'!$D$8:$D$17))+1,""),ROW()-208)),"")</f>
        <v/>
      </c>
      <c r="D214" s="103" t="str">
        <f t="shared" si="26"/>
        <v/>
      </c>
      <c r="E214" s="66" t="str">
        <f t="shared" si="27"/>
        <v/>
      </c>
      <c r="F214" s="22"/>
      <c r="G214" s="18"/>
      <c r="H214" s="18"/>
      <c r="I214" s="18"/>
      <c r="J214" s="18"/>
      <c r="K214" s="148"/>
      <c r="L214" s="18"/>
      <c r="M214" s="18"/>
      <c r="N214" s="18"/>
      <c r="O214" s="18"/>
      <c r="P214" s="18"/>
      <c r="Q214" s="18"/>
      <c r="R214" s="18"/>
      <c r="S214" s="18"/>
      <c r="T214" s="18"/>
      <c r="U214" s="18"/>
      <c r="V214" s="18"/>
      <c r="W214" s="18"/>
      <c r="X214" s="18"/>
      <c r="Y214" s="18"/>
      <c r="Z214" s="22"/>
      <c r="AA214" s="22"/>
      <c r="AB214" s="22"/>
      <c r="AC214" s="22"/>
      <c r="AD214" s="22"/>
      <c r="AE214" s="22"/>
      <c r="AF214" s="22"/>
      <c r="AG214" s="22"/>
      <c r="AH214" s="22"/>
      <c r="AI214" s="22"/>
    </row>
    <row r="215" spans="1:35" ht="12" customHeight="1">
      <c r="A215" s="98" t="str">
        <f t="array" ref="A215">IFERROR(INDEX('03.Muestra'!$B$8:$B$17,SMALL(IF("Documento no web"='03.Muestra'!$D$8:$D$17,ROW('03.Muestra'!$B$8:$B$17)-MIN(ROW('03.Muestra'!$D$8:$D$17))+1,""),ROW()-208)),"")</f>
        <v/>
      </c>
      <c r="B215" s="129" t="str">
        <f t="array" ref="B215">IFERROR(INDEX('03.Muestra'!$C$8:$C$17,SMALL(IF("Documento no web"='03.Muestra'!$D$8:$D$17,ROW('03.Muestra'!$C$8:$C$17)-MIN(ROW('03.Muestra'!$D$8:$D$17))+1,""),ROW()-208)),"")</f>
        <v/>
      </c>
      <c r="C215" s="129" t="str">
        <f t="array" ref="C215">IFERROR(INDEX('03.Muestra'!$F$8:$F$17,SMALL(IF("Documento no web"='03.Muestra'!$D$8:$D$17,ROW('03.Muestra'!$F$8:$F$17)-MIN(ROW('03.Muestra'!$D$8:$D$17))+1,""),ROW()-208)),"")</f>
        <v/>
      </c>
      <c r="D215" s="103" t="str">
        <f t="shared" si="26"/>
        <v/>
      </c>
      <c r="E215" s="66" t="str">
        <f t="shared" si="27"/>
        <v/>
      </c>
      <c r="F215" s="18"/>
      <c r="G215" s="18"/>
      <c r="H215" s="18"/>
      <c r="I215" s="18"/>
      <c r="J215" s="18"/>
      <c r="K215" s="148"/>
      <c r="L215" s="18"/>
      <c r="M215" s="18"/>
      <c r="N215" s="18"/>
      <c r="O215" s="18"/>
      <c r="P215" s="18"/>
      <c r="Q215" s="18"/>
      <c r="R215" s="18"/>
      <c r="S215" s="18"/>
      <c r="T215" s="18"/>
      <c r="U215" s="18"/>
      <c r="V215" s="18"/>
      <c r="W215" s="18"/>
      <c r="X215" s="18"/>
      <c r="Y215" s="18"/>
      <c r="Z215" s="22"/>
      <c r="AA215" s="22"/>
      <c r="AB215" s="22"/>
      <c r="AC215" s="22"/>
      <c r="AD215" s="22"/>
      <c r="AE215" s="22"/>
      <c r="AF215" s="22"/>
      <c r="AG215" s="22"/>
      <c r="AH215" s="22"/>
      <c r="AI215" s="22"/>
    </row>
    <row r="216" spans="1:35" ht="12" customHeight="1">
      <c r="A216" s="98" t="str">
        <f t="array" ref="A216">IFERROR(INDEX('03.Muestra'!$B$8:$B$17,SMALL(IF("Documento no web"='03.Muestra'!$D$8:$D$17,ROW('03.Muestra'!$B$8:$B$17)-MIN(ROW('03.Muestra'!$D$8:$D$17))+1,""),ROW()-208)),"")</f>
        <v/>
      </c>
      <c r="B216" s="129" t="str">
        <f t="array" ref="B216">IFERROR(INDEX('03.Muestra'!$C$8:$C$17,SMALL(IF("Documento no web"='03.Muestra'!$D$8:$D$17,ROW('03.Muestra'!$C$8:$C$17)-MIN(ROW('03.Muestra'!$D$8:$D$17))+1,""),ROW()-208)),"")</f>
        <v/>
      </c>
      <c r="C216" s="129" t="str">
        <f t="array" ref="C216">IFERROR(INDEX('03.Muestra'!$F$8:$F$17,SMALL(IF("Documento no web"='03.Muestra'!$D$8:$D$17,ROW('03.Muestra'!$F$8:$F$17)-MIN(ROW('03.Muestra'!$D$8:$D$17))+1,""),ROW()-208)),"")</f>
        <v/>
      </c>
      <c r="D216" s="103" t="str">
        <f t="shared" si="26"/>
        <v/>
      </c>
      <c r="E216" s="66" t="str">
        <f t="shared" si="27"/>
        <v/>
      </c>
      <c r="F216" s="18"/>
      <c r="G216" s="18"/>
      <c r="H216" s="18"/>
      <c r="I216" s="18"/>
      <c r="J216" s="18"/>
      <c r="K216" s="148"/>
      <c r="L216" s="18"/>
      <c r="M216" s="18"/>
      <c r="N216" s="18"/>
      <c r="O216" s="18"/>
      <c r="P216" s="18"/>
      <c r="Q216" s="18"/>
      <c r="R216" s="18"/>
      <c r="S216" s="18"/>
      <c r="T216" s="18"/>
      <c r="U216" s="18"/>
      <c r="V216" s="18"/>
      <c r="W216" s="18"/>
      <c r="X216" s="18"/>
      <c r="Y216" s="18"/>
      <c r="Z216" s="22"/>
      <c r="AA216" s="22"/>
      <c r="AB216" s="22"/>
      <c r="AC216" s="22"/>
      <c r="AD216" s="22"/>
      <c r="AE216" s="22"/>
      <c r="AF216" s="22"/>
      <c r="AG216" s="22"/>
      <c r="AH216" s="22"/>
      <c r="AI216" s="22"/>
    </row>
    <row r="217" spans="1:35" ht="12" customHeight="1">
      <c r="A217" s="98" t="str">
        <f t="array" ref="A217">IFERROR(INDEX('03.Muestra'!$B$8:$B$17,SMALL(IF("Documento no web"='03.Muestra'!$D$8:$D$17,ROW('03.Muestra'!$B$8:$B$17)-MIN(ROW('03.Muestra'!$D$8:$D$17))+1,""),ROW()-208)),"")</f>
        <v/>
      </c>
      <c r="B217" s="129" t="str">
        <f t="array" ref="B217">IFERROR(INDEX('03.Muestra'!$C$8:$C$17,SMALL(IF("Documento no web"='03.Muestra'!$D$8:$D$17,ROW('03.Muestra'!$C$8:$C$17)-MIN(ROW('03.Muestra'!$D$8:$D$17))+1,""),ROW()-208)),"")</f>
        <v/>
      </c>
      <c r="C217" s="129" t="str">
        <f t="array" ref="C217">IFERROR(INDEX('03.Muestra'!$F$8:$F$17,SMALL(IF("Documento no web"='03.Muestra'!$D$8:$D$17,ROW('03.Muestra'!$F$8:$F$17)-MIN(ROW('03.Muestra'!$D$8:$D$17))+1,""),ROW()-208)),"")</f>
        <v/>
      </c>
      <c r="D217" s="103" t="str">
        <f t="shared" si="26"/>
        <v/>
      </c>
      <c r="E217" s="66" t="str">
        <f t="shared" si="27"/>
        <v/>
      </c>
      <c r="F217" s="18"/>
      <c r="G217" s="18"/>
      <c r="H217" s="18"/>
      <c r="I217" s="18"/>
      <c r="J217" s="18"/>
      <c r="K217" s="148"/>
      <c r="L217" s="18"/>
      <c r="M217" s="18"/>
      <c r="N217" s="18"/>
      <c r="O217" s="18"/>
      <c r="P217" s="18"/>
      <c r="Q217" s="18"/>
      <c r="R217" s="18"/>
      <c r="S217" s="18"/>
      <c r="T217" s="18"/>
      <c r="U217" s="18"/>
      <c r="V217" s="18"/>
      <c r="W217" s="18"/>
      <c r="X217" s="18"/>
      <c r="Y217" s="18"/>
      <c r="Z217" s="22"/>
      <c r="AA217" s="22"/>
      <c r="AB217" s="22"/>
      <c r="AC217" s="22"/>
      <c r="AD217" s="22"/>
      <c r="AE217" s="22"/>
      <c r="AF217" s="22"/>
      <c r="AG217" s="22"/>
      <c r="AH217" s="22"/>
      <c r="AI217" s="22"/>
    </row>
    <row r="218" spans="1:35" ht="12" customHeight="1">
      <c r="A218" s="98" t="str">
        <f t="array" ref="A218">IFERROR(INDEX('03.Muestra'!$B$8:$B$17,SMALL(IF("Documento no web"='03.Muestra'!$D$8:$D$17,ROW('03.Muestra'!$B$8:$B$17)-MIN(ROW('03.Muestra'!$D$8:$D$17))+1,""),ROW()-208)),"")</f>
        <v/>
      </c>
      <c r="B218" s="129" t="str">
        <f t="array" ref="B218">IFERROR(INDEX('03.Muestra'!$C$8:$C$17,SMALL(IF("Documento no web"='03.Muestra'!$D$8:$D$17,ROW('03.Muestra'!$C$8:$C$17)-MIN(ROW('03.Muestra'!$D$8:$D$17))+1,""),ROW()-208)),"")</f>
        <v/>
      </c>
      <c r="C218" s="129" t="str">
        <f t="array" ref="C218">IFERROR(INDEX('03.Muestra'!$F$8:$F$17,SMALL(IF("Documento no web"='03.Muestra'!$D$8:$D$17,ROW('03.Muestra'!$F$8:$F$17)-MIN(ROW('03.Muestra'!$D$8:$D$17))+1,""),ROW()-208)),"")</f>
        <v/>
      </c>
      <c r="D218" s="103" t="str">
        <f t="shared" si="26"/>
        <v/>
      </c>
      <c r="E218" s="66" t="str">
        <f t="shared" si="27"/>
        <v/>
      </c>
      <c r="F218" s="18"/>
      <c r="G218" s="18"/>
      <c r="H218" s="18"/>
      <c r="I218" s="18"/>
      <c r="J218" s="18"/>
      <c r="K218" s="148"/>
      <c r="L218" s="18"/>
      <c r="M218" s="18"/>
      <c r="N218" s="18"/>
      <c r="O218" s="18"/>
      <c r="P218" s="18"/>
      <c r="Q218" s="18"/>
      <c r="R218" s="18"/>
      <c r="S218" s="18"/>
      <c r="T218" s="18"/>
      <c r="U218" s="18"/>
      <c r="V218" s="18"/>
      <c r="W218" s="18"/>
      <c r="X218" s="18"/>
      <c r="Y218" s="18"/>
      <c r="Z218" s="22"/>
      <c r="AA218" s="22"/>
      <c r="AB218" s="22"/>
      <c r="AC218" s="22"/>
      <c r="AD218" s="22"/>
      <c r="AE218" s="22"/>
      <c r="AF218" s="22"/>
      <c r="AG218" s="22"/>
      <c r="AH218" s="22"/>
      <c r="AI218" s="22"/>
    </row>
    <row r="219" spans="1:35" ht="12" customHeight="1">
      <c r="A219" s="63"/>
      <c r="B219" s="133"/>
      <c r="C219" s="133"/>
      <c r="D219" s="134"/>
      <c r="E219" s="66"/>
      <c r="F219" s="18"/>
      <c r="G219" s="18"/>
      <c r="H219" s="18"/>
      <c r="I219" s="18"/>
      <c r="J219" s="18"/>
      <c r="K219" s="22"/>
      <c r="L219" s="22"/>
      <c r="M219" s="22"/>
      <c r="N219" s="18"/>
      <c r="O219" s="18"/>
      <c r="P219" s="18"/>
      <c r="Q219" s="18"/>
      <c r="R219" s="18"/>
      <c r="S219" s="18"/>
      <c r="T219" s="18"/>
      <c r="U219" s="18"/>
      <c r="V219" s="22"/>
      <c r="W219" s="22"/>
      <c r="X219" s="22"/>
      <c r="Y219" s="22"/>
      <c r="Z219" s="22"/>
      <c r="AA219" s="22"/>
      <c r="AB219" s="22"/>
      <c r="AC219" s="22"/>
      <c r="AD219" s="18"/>
      <c r="AE219" s="22"/>
      <c r="AF219" s="22"/>
      <c r="AG219" s="22"/>
      <c r="AH219" s="22"/>
      <c r="AI219" s="22"/>
    </row>
    <row r="220" spans="1:35" ht="12" customHeight="1">
      <c r="A220" s="63"/>
      <c r="B220" s="133"/>
      <c r="C220" s="133"/>
      <c r="D220" s="134"/>
      <c r="E220" s="66"/>
      <c r="F220" s="18"/>
      <c r="G220" s="18"/>
      <c r="H220" s="18"/>
      <c r="I220" s="18"/>
      <c r="J220" s="18"/>
      <c r="K220" s="22"/>
      <c r="L220" s="22"/>
      <c r="M220" s="22"/>
      <c r="N220" s="18"/>
      <c r="O220" s="18"/>
      <c r="P220" s="18"/>
      <c r="Q220" s="18"/>
      <c r="R220" s="18"/>
      <c r="S220" s="18"/>
      <c r="T220" s="18"/>
      <c r="U220" s="18"/>
      <c r="V220" s="22"/>
      <c r="W220" s="22"/>
      <c r="X220" s="22"/>
      <c r="Y220" s="22"/>
      <c r="Z220" s="22"/>
      <c r="AA220" s="22"/>
      <c r="AB220" s="22"/>
      <c r="AC220" s="22"/>
      <c r="AD220" s="18"/>
      <c r="AE220" s="22"/>
      <c r="AF220" s="22"/>
      <c r="AG220" s="22"/>
      <c r="AH220" s="22"/>
      <c r="AI220" s="22"/>
    </row>
    <row r="221" spans="1:35" ht="12.75" customHeight="1">
      <c r="A221" s="111"/>
      <c r="B221" s="112"/>
      <c r="C221" s="111"/>
      <c r="D221" s="135"/>
      <c r="E221" s="66"/>
      <c r="F221" s="18"/>
      <c r="G221" s="18"/>
      <c r="H221" s="18"/>
      <c r="I221" s="18"/>
      <c r="J221" s="18"/>
      <c r="K221" s="22"/>
      <c r="L221" s="22"/>
      <c r="M221" s="22"/>
      <c r="N221" s="18"/>
      <c r="O221" s="18"/>
      <c r="P221" s="18"/>
      <c r="Q221" s="18"/>
      <c r="R221" s="18"/>
      <c r="S221" s="18"/>
      <c r="T221" s="18"/>
      <c r="U221" s="18"/>
      <c r="V221" s="22"/>
      <c r="W221" s="22"/>
      <c r="X221" s="22"/>
      <c r="Y221" s="22"/>
      <c r="Z221" s="22"/>
      <c r="AA221" s="22"/>
      <c r="AB221" s="22"/>
      <c r="AC221" s="22"/>
      <c r="AD221" s="18"/>
      <c r="AE221" s="22"/>
      <c r="AF221" s="22"/>
      <c r="AG221" s="22"/>
      <c r="AH221" s="22"/>
      <c r="AI221" s="22"/>
    </row>
    <row r="222" spans="1:35" ht="14.25" customHeight="1">
      <c r="A222" s="109"/>
      <c r="B222" s="109"/>
      <c r="C222" s="109"/>
      <c r="D222" s="136"/>
      <c r="E222" s="66"/>
      <c r="F222" s="92"/>
      <c r="G222" s="18"/>
      <c r="H222" s="18"/>
      <c r="I222" s="18"/>
      <c r="J222" s="18"/>
      <c r="K222" s="22"/>
      <c r="L222" s="22"/>
      <c r="M222" s="22"/>
      <c r="N222" s="18"/>
      <c r="O222" s="18"/>
      <c r="P222" s="18"/>
      <c r="Q222" s="18"/>
      <c r="R222" s="18"/>
      <c r="S222" s="18"/>
      <c r="T222" s="18"/>
      <c r="U222" s="18"/>
      <c r="V222" s="22"/>
      <c r="W222" s="22"/>
      <c r="X222" s="22"/>
      <c r="Y222" s="22"/>
      <c r="Z222" s="22"/>
      <c r="AA222" s="22"/>
      <c r="AB222" s="22"/>
      <c r="AC222" s="22"/>
      <c r="AD222" s="18"/>
      <c r="AE222" s="22"/>
      <c r="AF222" s="22"/>
      <c r="AG222" s="22"/>
      <c r="AH222" s="22"/>
      <c r="AI222" s="22"/>
    </row>
    <row r="223" spans="1:35" ht="12" customHeight="1">
      <c r="A223" s="22"/>
      <c r="B223" s="18"/>
      <c r="C223" s="18"/>
      <c r="D223" s="126"/>
      <c r="E223" s="66"/>
      <c r="F223" s="18"/>
      <c r="G223" s="18"/>
      <c r="H223" s="18"/>
      <c r="I223" s="18"/>
      <c r="J223" s="18"/>
      <c r="K223" s="148"/>
      <c r="L223" s="18"/>
      <c r="M223" s="18"/>
      <c r="N223" s="18"/>
      <c r="O223" s="18"/>
      <c r="P223" s="18"/>
      <c r="Q223" s="18"/>
      <c r="R223" s="18"/>
      <c r="S223" s="18"/>
      <c r="T223" s="18"/>
      <c r="U223" s="18"/>
      <c r="V223" s="18"/>
      <c r="W223" s="18"/>
      <c r="X223" s="18"/>
      <c r="Y223" s="18"/>
      <c r="Z223" s="22"/>
      <c r="AA223" s="22"/>
      <c r="AB223" s="22"/>
      <c r="AC223" s="22"/>
      <c r="AD223" s="22"/>
      <c r="AE223" s="22"/>
      <c r="AF223" s="22"/>
      <c r="AG223" s="22"/>
      <c r="AH223" s="22"/>
      <c r="AI223" s="22"/>
    </row>
    <row r="224" spans="1:35" ht="12" customHeight="1">
      <c r="A224" s="22"/>
      <c r="B224" s="18"/>
      <c r="C224" s="18"/>
      <c r="D224" s="127"/>
      <c r="E224" s="100"/>
      <c r="F224" s="18"/>
      <c r="G224" s="18"/>
      <c r="H224" s="18"/>
      <c r="I224" s="18"/>
      <c r="J224" s="18"/>
      <c r="K224" s="148"/>
      <c r="L224" s="18"/>
      <c r="M224" s="18"/>
      <c r="N224" s="18"/>
      <c r="O224" s="18"/>
      <c r="P224" s="18"/>
      <c r="Q224" s="18"/>
      <c r="R224" s="18"/>
      <c r="S224" s="18"/>
      <c r="T224" s="18"/>
      <c r="U224" s="18"/>
      <c r="V224" s="18"/>
      <c r="W224" s="18"/>
      <c r="X224" s="18"/>
      <c r="Y224" s="18"/>
      <c r="Z224" s="22"/>
      <c r="AA224" s="22"/>
      <c r="AB224" s="22"/>
      <c r="AC224" s="22"/>
      <c r="AD224" s="22"/>
      <c r="AE224" s="22"/>
      <c r="AF224" s="22"/>
      <c r="AG224" s="22"/>
      <c r="AH224" s="22"/>
      <c r="AI224" s="22"/>
    </row>
    <row r="225" spans="1:35" ht="32.25" customHeight="1">
      <c r="A225" s="94" t="s">
        <v>100</v>
      </c>
      <c r="B225" s="95" t="s">
        <v>86</v>
      </c>
      <c r="C225" s="96" t="s">
        <v>209</v>
      </c>
      <c r="D225" s="128" t="s">
        <v>106</v>
      </c>
      <c r="E225" s="114"/>
      <c r="F225" s="22"/>
      <c r="G225" s="22"/>
      <c r="H225" s="22"/>
      <c r="I225" s="22"/>
      <c r="J225" s="22"/>
      <c r="K225" s="148"/>
      <c r="L225" s="18"/>
      <c r="M225" s="18"/>
      <c r="N225" s="18"/>
      <c r="O225" s="18"/>
      <c r="P225" s="18"/>
      <c r="Q225" s="18"/>
      <c r="R225" s="18"/>
      <c r="S225" s="18"/>
      <c r="T225" s="18"/>
      <c r="U225" s="18"/>
      <c r="V225" s="18"/>
      <c r="W225" s="18"/>
      <c r="X225" s="18"/>
      <c r="Y225" s="18"/>
      <c r="Z225" s="22"/>
      <c r="AA225" s="22"/>
      <c r="AB225" s="22"/>
      <c r="AC225" s="22"/>
      <c r="AD225" s="22"/>
      <c r="AE225" s="22"/>
      <c r="AF225" s="22"/>
      <c r="AG225" s="22"/>
      <c r="AH225" s="22"/>
      <c r="AI225" s="22"/>
    </row>
    <row r="226" spans="1:35" ht="12" customHeight="1">
      <c r="A226" s="98" t="str">
        <f t="array" ref="A226">IFERROR(INDEX('03.Muestra'!$B$8:$B$17,SMALL(IF("Documento no web"='03.Muestra'!$D$8:$D$17,ROW('03.Muestra'!$B$8:$B$17)-MIN(ROW('03.Muestra'!$D$8:$D$17))+1,""),ROW()-225)),"")</f>
        <v/>
      </c>
      <c r="B226" s="129" t="str">
        <f t="array" ref="B226">IFERROR(INDEX('03.Muestra'!$C$8:$C$17,SMALL(IF("Documento no web"='03.Muestra'!$D$8:$D$17,ROW('03.Muestra'!$C$8:$C$17)-MIN(ROW('03.Muestra'!$D$8:$D$17))+1,""),ROW()-225)),"")</f>
        <v/>
      </c>
      <c r="C226" s="129" t="str">
        <f t="array" ref="C226">IFERROR(INDEX('03.Muestra'!$F$8:$F$17,SMALL(IF("Documento no web"='03.Muestra'!$D$8:$D$17,ROW('03.Muestra'!$F$8:$F$17)-MIN(ROW('03.Muestra'!$D$8:$D$17))+1,""),ROW()-225)),"")</f>
        <v/>
      </c>
      <c r="D226" s="103" t="str">
        <f t="shared" ref="D226:D235" si="28">IF(C226="","",$D$18)</f>
        <v/>
      </c>
      <c r="E226" s="66" t="str">
        <f t="shared" ref="E226:E235" si="29">IF(D226&lt;&gt;"",IF(AND(B226&lt;&gt;"",C226&lt;&gt;""),"","ERR"),"")</f>
        <v/>
      </c>
      <c r="F226" s="104" t="s">
        <v>89</v>
      </c>
      <c r="G226" s="89" t="s">
        <v>98</v>
      </c>
      <c r="H226" s="84" t="s">
        <v>93</v>
      </c>
      <c r="I226" s="105" t="s">
        <v>91</v>
      </c>
      <c r="J226" s="106" t="s">
        <v>87</v>
      </c>
      <c r="K226" s="131" t="s">
        <v>97</v>
      </c>
      <c r="L226" s="18"/>
      <c r="M226" s="18"/>
      <c r="N226" s="18"/>
      <c r="O226" s="18"/>
      <c r="P226" s="18"/>
      <c r="Q226" s="18"/>
      <c r="R226" s="18"/>
      <c r="S226" s="18"/>
      <c r="T226" s="18"/>
      <c r="U226" s="18"/>
      <c r="V226" s="18"/>
      <c r="W226" s="18"/>
      <c r="X226" s="18"/>
      <c r="Y226" s="18"/>
      <c r="Z226" s="22"/>
      <c r="AA226" s="22"/>
      <c r="AB226" s="22"/>
      <c r="AC226" s="22"/>
      <c r="AD226" s="22"/>
      <c r="AE226" s="22"/>
      <c r="AF226" s="22"/>
      <c r="AG226" s="22"/>
      <c r="AH226" s="22"/>
      <c r="AI226" s="22"/>
    </row>
    <row r="227" spans="1:35" ht="12" customHeight="1">
      <c r="A227" s="98" t="str">
        <f t="array" ref="A227">IFERROR(INDEX('03.Muestra'!$B$8:$B$17,SMALL(IF("Documento no web"='03.Muestra'!$D$8:$D$17,ROW('03.Muestra'!$B$8:$B$17)-MIN(ROW('03.Muestra'!$D$8:$D$17))+1,""),ROW()-225)),"")</f>
        <v/>
      </c>
      <c r="B227" s="129" t="str">
        <f t="array" ref="B227">IFERROR(INDEX('03.Muestra'!$C$8:$C$17,SMALL(IF("Documento no web"='03.Muestra'!$D$8:$D$17,ROW('03.Muestra'!$C$8:$C$17)-MIN(ROW('03.Muestra'!$D$8:$D$17))+1,""),ROW()-225)),"")</f>
        <v/>
      </c>
      <c r="C227" s="129" t="str">
        <f t="array" ref="C227">IFERROR(INDEX('03.Muestra'!$F$8:$F$17,SMALL(IF("Documento no web"='03.Muestra'!$D$8:$D$17,ROW('03.Muestra'!$F$8:$F$17)-MIN(ROW('03.Muestra'!$D$8:$D$17))+1,""),ROW()-225)),"")</f>
        <v/>
      </c>
      <c r="D227" s="103" t="str">
        <f t="shared" si="28"/>
        <v/>
      </c>
      <c r="E227" s="66" t="str">
        <f t="shared" si="29"/>
        <v/>
      </c>
      <c r="F227" s="107">
        <f ca="1">COUNTIF($D226:INDIRECT("$D" &amp;  SUM(ROW()-1,'03.Muestra'!$D$20)-1),F226)</f>
        <v>0</v>
      </c>
      <c r="G227" s="107">
        <f ca="1">COUNTIF($D226:INDIRECT("$D" &amp;  SUM(ROW()-1,'03.Muestra'!$D$20)-1),G226)</f>
        <v>0</v>
      </c>
      <c r="H227" s="107">
        <f ca="1">COUNTIF($D226:INDIRECT("$D" &amp;  SUM(ROW()-1,'03.Muestra'!$D$20)-1),H226)</f>
        <v>0</v>
      </c>
      <c r="I227" s="107">
        <f ca="1">COUNTIF($D226:INDIRECT("$D" &amp;  SUM(ROW()-1,'03.Muestra'!$D$20)-1),I226)</f>
        <v>0</v>
      </c>
      <c r="J227" s="107">
        <f ca="1">COUNTIF($D226:INDIRECT("$D" &amp;  SUM(ROW()-1,'03.Muestra'!$D$20)-1),J226)</f>
        <v>0</v>
      </c>
      <c r="K227" s="132">
        <f ca="1">IF(COUNTIF('03.Muestra'!$D$8:$D$17,"Documento no web")=0,0,COUNTBLANK($D226:INDIRECT("$D" &amp;  SUM(ROW()-1,COUNTIF('03.Muestra'!$D$8:$D$17,"Documento no web"))-1)))</f>
        <v>0</v>
      </c>
      <c r="L227" s="18"/>
      <c r="M227" s="18"/>
      <c r="N227" s="18"/>
      <c r="O227" s="18"/>
      <c r="P227" s="18"/>
      <c r="Q227" s="18"/>
      <c r="R227" s="18"/>
      <c r="S227" s="18"/>
      <c r="T227" s="18"/>
      <c r="U227" s="18"/>
      <c r="V227" s="18"/>
      <c r="W227" s="18"/>
      <c r="X227" s="18"/>
      <c r="Y227" s="18"/>
      <c r="Z227" s="22"/>
      <c r="AA227" s="22"/>
      <c r="AB227" s="22"/>
      <c r="AC227" s="22"/>
      <c r="AD227" s="22"/>
      <c r="AE227" s="22"/>
      <c r="AF227" s="22"/>
      <c r="AG227" s="22"/>
      <c r="AH227" s="22"/>
      <c r="AI227" s="22"/>
    </row>
    <row r="228" spans="1:35" ht="12" customHeight="1">
      <c r="A228" s="98" t="str">
        <f t="array" ref="A228">IFERROR(INDEX('03.Muestra'!$B$8:$B$17,SMALL(IF("Documento no web"='03.Muestra'!$D$8:$D$17,ROW('03.Muestra'!$B$8:$B$17)-MIN(ROW('03.Muestra'!$D$8:$D$17))+1,""),ROW()-225)),"")</f>
        <v/>
      </c>
      <c r="B228" s="129" t="str">
        <f t="array" ref="B228">IFERROR(INDEX('03.Muestra'!$C$8:$C$17,SMALL(IF("Documento no web"='03.Muestra'!$D$8:$D$17,ROW('03.Muestra'!$C$8:$C$17)-MIN(ROW('03.Muestra'!$D$8:$D$17))+1,""),ROW()-225)),"")</f>
        <v/>
      </c>
      <c r="C228" s="129" t="str">
        <f t="array" ref="C228">IFERROR(INDEX('03.Muestra'!$F$8:$F$17,SMALL(IF("Documento no web"='03.Muestra'!$D$8:$D$17,ROW('03.Muestra'!$F$8:$F$17)-MIN(ROW('03.Muestra'!$D$8:$D$17))+1,""),ROW()-225)),"")</f>
        <v/>
      </c>
      <c r="D228" s="103" t="str">
        <f t="shared" si="28"/>
        <v/>
      </c>
      <c r="E228" s="66" t="str">
        <f t="shared" si="29"/>
        <v/>
      </c>
      <c r="F228" s="22"/>
      <c r="G228" s="18"/>
      <c r="H228" s="18"/>
      <c r="I228" s="18"/>
      <c r="J228" s="18"/>
      <c r="K228" s="148"/>
      <c r="L228" s="18"/>
      <c r="M228" s="18"/>
      <c r="N228" s="18"/>
      <c r="O228" s="18"/>
      <c r="P228" s="18"/>
      <c r="Q228" s="18"/>
      <c r="R228" s="18"/>
      <c r="S228" s="18"/>
      <c r="T228" s="18"/>
      <c r="U228" s="18"/>
      <c r="V228" s="18"/>
      <c r="W228" s="18"/>
      <c r="X228" s="18"/>
      <c r="Y228" s="18"/>
      <c r="Z228" s="22"/>
      <c r="AA228" s="22"/>
      <c r="AB228" s="22"/>
      <c r="AC228" s="22"/>
      <c r="AD228" s="22"/>
      <c r="AE228" s="22"/>
      <c r="AF228" s="22"/>
      <c r="AG228" s="22"/>
      <c r="AH228" s="22"/>
      <c r="AI228" s="22"/>
    </row>
    <row r="229" spans="1:35" ht="12" customHeight="1">
      <c r="A229" s="98" t="str">
        <f t="array" ref="A229">IFERROR(INDEX('03.Muestra'!$B$8:$B$17,SMALL(IF("Documento no web"='03.Muestra'!$D$8:$D$17,ROW('03.Muestra'!$B$8:$B$17)-MIN(ROW('03.Muestra'!$D$8:$D$17))+1,""),ROW()-225)),"")</f>
        <v/>
      </c>
      <c r="B229" s="129" t="str">
        <f t="array" ref="B229">IFERROR(INDEX('03.Muestra'!$C$8:$C$17,SMALL(IF("Documento no web"='03.Muestra'!$D$8:$D$17,ROW('03.Muestra'!$C$8:$C$17)-MIN(ROW('03.Muestra'!$D$8:$D$17))+1,""),ROW()-225)),"")</f>
        <v/>
      </c>
      <c r="C229" s="129" t="str">
        <f t="array" ref="C229">IFERROR(INDEX('03.Muestra'!$F$8:$F$17,SMALL(IF("Documento no web"='03.Muestra'!$D$8:$D$17,ROW('03.Muestra'!$F$8:$F$17)-MIN(ROW('03.Muestra'!$D$8:$D$17))+1,""),ROW()-225)),"")</f>
        <v/>
      </c>
      <c r="D229" s="103" t="str">
        <f t="shared" si="28"/>
        <v/>
      </c>
      <c r="E229" s="66" t="str">
        <f t="shared" si="29"/>
        <v/>
      </c>
      <c r="F229" s="22"/>
      <c r="G229" s="18"/>
      <c r="H229" s="18"/>
      <c r="I229" s="18"/>
      <c r="J229" s="18"/>
      <c r="K229" s="148"/>
      <c r="L229" s="18"/>
      <c r="M229" s="18"/>
      <c r="N229" s="18"/>
      <c r="O229" s="18"/>
      <c r="P229" s="18"/>
      <c r="Q229" s="18"/>
      <c r="R229" s="18"/>
      <c r="S229" s="18"/>
      <c r="T229" s="18"/>
      <c r="U229" s="18"/>
      <c r="V229" s="18"/>
      <c r="W229" s="18"/>
      <c r="X229" s="18"/>
      <c r="Y229" s="18"/>
      <c r="Z229" s="22"/>
      <c r="AA229" s="22"/>
      <c r="AB229" s="22"/>
      <c r="AC229" s="22"/>
      <c r="AD229" s="22"/>
      <c r="AE229" s="22"/>
      <c r="AF229" s="22"/>
      <c r="AG229" s="22"/>
      <c r="AH229" s="22"/>
      <c r="AI229" s="22"/>
    </row>
    <row r="230" spans="1:35" ht="12" customHeight="1">
      <c r="A230" s="98" t="str">
        <f t="array" ref="A230">IFERROR(INDEX('03.Muestra'!$B$8:$B$17,SMALL(IF("Documento no web"='03.Muestra'!$D$8:$D$17,ROW('03.Muestra'!$B$8:$B$17)-MIN(ROW('03.Muestra'!$D$8:$D$17))+1,""),ROW()-225)),"")</f>
        <v/>
      </c>
      <c r="B230" s="129" t="str">
        <f t="array" ref="B230">IFERROR(INDEX('03.Muestra'!$C$8:$C$17,SMALL(IF("Documento no web"='03.Muestra'!$D$8:$D$17,ROW('03.Muestra'!$C$8:$C$17)-MIN(ROW('03.Muestra'!$D$8:$D$17))+1,""),ROW()-225)),"")</f>
        <v/>
      </c>
      <c r="C230" s="129" t="str">
        <f t="array" ref="C230">IFERROR(INDEX('03.Muestra'!$F$8:$F$17,SMALL(IF("Documento no web"='03.Muestra'!$D$8:$D$17,ROW('03.Muestra'!$F$8:$F$17)-MIN(ROW('03.Muestra'!$D$8:$D$17))+1,""),ROW()-225)),"")</f>
        <v/>
      </c>
      <c r="D230" s="103" t="str">
        <f t="shared" si="28"/>
        <v/>
      </c>
      <c r="E230" s="66" t="str">
        <f t="shared" si="29"/>
        <v/>
      </c>
      <c r="F230" s="22"/>
      <c r="G230" s="18"/>
      <c r="H230" s="18"/>
      <c r="I230" s="18"/>
      <c r="J230" s="18"/>
      <c r="K230" s="148"/>
      <c r="L230" s="18"/>
      <c r="M230" s="18"/>
      <c r="N230" s="18"/>
      <c r="O230" s="18"/>
      <c r="P230" s="18"/>
      <c r="Q230" s="18"/>
      <c r="R230" s="18"/>
      <c r="S230" s="18"/>
      <c r="T230" s="18"/>
      <c r="U230" s="18"/>
      <c r="V230" s="18"/>
      <c r="W230" s="18"/>
      <c r="X230" s="18"/>
      <c r="Y230" s="18"/>
      <c r="Z230" s="22"/>
      <c r="AA230" s="22"/>
      <c r="AB230" s="22"/>
      <c r="AC230" s="22"/>
      <c r="AD230" s="22"/>
      <c r="AE230" s="22"/>
      <c r="AF230" s="22"/>
      <c r="AG230" s="22"/>
      <c r="AH230" s="22"/>
      <c r="AI230" s="22"/>
    </row>
    <row r="231" spans="1:35" ht="12" customHeight="1">
      <c r="A231" s="98" t="str">
        <f t="array" ref="A231">IFERROR(INDEX('03.Muestra'!$B$8:$B$17,SMALL(IF("Documento no web"='03.Muestra'!$D$8:$D$17,ROW('03.Muestra'!$B$8:$B$17)-MIN(ROW('03.Muestra'!$D$8:$D$17))+1,""),ROW()-225)),"")</f>
        <v/>
      </c>
      <c r="B231" s="129" t="str">
        <f t="array" ref="B231">IFERROR(INDEX('03.Muestra'!$C$8:$C$17,SMALL(IF("Documento no web"='03.Muestra'!$D$8:$D$17,ROW('03.Muestra'!$C$8:$C$17)-MIN(ROW('03.Muestra'!$D$8:$D$17))+1,""),ROW()-225)),"")</f>
        <v/>
      </c>
      <c r="C231" s="129" t="str">
        <f t="array" ref="C231">IFERROR(INDEX('03.Muestra'!$F$8:$F$17,SMALL(IF("Documento no web"='03.Muestra'!$D$8:$D$17,ROW('03.Muestra'!$F$8:$F$17)-MIN(ROW('03.Muestra'!$D$8:$D$17))+1,""),ROW()-225)),"")</f>
        <v/>
      </c>
      <c r="D231" s="103" t="str">
        <f t="shared" si="28"/>
        <v/>
      </c>
      <c r="E231" s="66" t="str">
        <f t="shared" si="29"/>
        <v/>
      </c>
      <c r="F231" s="22"/>
      <c r="G231" s="18"/>
      <c r="H231" s="18"/>
      <c r="I231" s="18"/>
      <c r="J231" s="18"/>
      <c r="K231" s="148"/>
      <c r="L231" s="18"/>
      <c r="M231" s="18"/>
      <c r="N231" s="18"/>
      <c r="O231" s="18"/>
      <c r="P231" s="18"/>
      <c r="Q231" s="18"/>
      <c r="R231" s="18"/>
      <c r="S231" s="18"/>
      <c r="T231" s="18"/>
      <c r="U231" s="18"/>
      <c r="V231" s="18"/>
      <c r="W231" s="18"/>
      <c r="X231" s="18"/>
      <c r="Y231" s="18"/>
      <c r="Z231" s="22"/>
      <c r="AA231" s="22"/>
      <c r="AB231" s="22"/>
      <c r="AC231" s="22"/>
      <c r="AD231" s="22"/>
      <c r="AE231" s="22"/>
      <c r="AF231" s="22"/>
      <c r="AG231" s="22"/>
      <c r="AH231" s="22"/>
      <c r="AI231" s="22"/>
    </row>
    <row r="232" spans="1:35" ht="12" customHeight="1">
      <c r="A232" s="98" t="str">
        <f t="array" ref="A232">IFERROR(INDEX('03.Muestra'!$B$8:$B$17,SMALL(IF("Documento no web"='03.Muestra'!$D$8:$D$17,ROW('03.Muestra'!$B$8:$B$17)-MIN(ROW('03.Muestra'!$D$8:$D$17))+1,""),ROW()-225)),"")</f>
        <v/>
      </c>
      <c r="B232" s="129" t="str">
        <f t="array" ref="B232">IFERROR(INDEX('03.Muestra'!$C$8:$C$17,SMALL(IF("Documento no web"='03.Muestra'!$D$8:$D$17,ROW('03.Muestra'!$C$8:$C$17)-MIN(ROW('03.Muestra'!$D$8:$D$17))+1,""),ROW()-225)),"")</f>
        <v/>
      </c>
      <c r="C232" s="129" t="str">
        <f t="array" ref="C232">IFERROR(INDEX('03.Muestra'!$F$8:$F$17,SMALL(IF("Documento no web"='03.Muestra'!$D$8:$D$17,ROW('03.Muestra'!$F$8:$F$17)-MIN(ROW('03.Muestra'!$D$8:$D$17))+1,""),ROW()-225)),"")</f>
        <v/>
      </c>
      <c r="D232" s="103" t="str">
        <f t="shared" si="28"/>
        <v/>
      </c>
      <c r="E232" s="66" t="str">
        <f t="shared" si="29"/>
        <v/>
      </c>
      <c r="F232" s="18"/>
      <c r="G232" s="18"/>
      <c r="H232" s="18"/>
      <c r="I232" s="18"/>
      <c r="J232" s="18"/>
      <c r="K232" s="148"/>
      <c r="L232" s="18"/>
      <c r="M232" s="18"/>
      <c r="N232" s="18"/>
      <c r="O232" s="18"/>
      <c r="P232" s="18"/>
      <c r="Q232" s="18"/>
      <c r="R232" s="18"/>
      <c r="S232" s="18"/>
      <c r="T232" s="18"/>
      <c r="U232" s="18"/>
      <c r="V232" s="18"/>
      <c r="W232" s="18"/>
      <c r="X232" s="18"/>
      <c r="Y232" s="18"/>
      <c r="Z232" s="22"/>
      <c r="AA232" s="22"/>
      <c r="AB232" s="22"/>
      <c r="AC232" s="22"/>
      <c r="AD232" s="22"/>
      <c r="AE232" s="22"/>
      <c r="AF232" s="22"/>
      <c r="AG232" s="22"/>
      <c r="AH232" s="22"/>
      <c r="AI232" s="22"/>
    </row>
    <row r="233" spans="1:35" ht="12" customHeight="1">
      <c r="A233" s="98" t="str">
        <f t="array" ref="A233">IFERROR(INDEX('03.Muestra'!$B$8:$B$17,SMALL(IF("Documento no web"='03.Muestra'!$D$8:$D$17,ROW('03.Muestra'!$B$8:$B$17)-MIN(ROW('03.Muestra'!$D$8:$D$17))+1,""),ROW()-225)),"")</f>
        <v/>
      </c>
      <c r="B233" s="129" t="str">
        <f t="array" ref="B233">IFERROR(INDEX('03.Muestra'!$C$8:$C$17,SMALL(IF("Documento no web"='03.Muestra'!$D$8:$D$17,ROW('03.Muestra'!$C$8:$C$17)-MIN(ROW('03.Muestra'!$D$8:$D$17))+1,""),ROW()-225)),"")</f>
        <v/>
      </c>
      <c r="C233" s="129" t="str">
        <f t="array" ref="C233">IFERROR(INDEX('03.Muestra'!$F$8:$F$17,SMALL(IF("Documento no web"='03.Muestra'!$D$8:$D$17,ROW('03.Muestra'!$F$8:$F$17)-MIN(ROW('03.Muestra'!$D$8:$D$17))+1,""),ROW()-225)),"")</f>
        <v/>
      </c>
      <c r="D233" s="103" t="str">
        <f t="shared" si="28"/>
        <v/>
      </c>
      <c r="E233" s="66" t="str">
        <f t="shared" si="29"/>
        <v/>
      </c>
      <c r="F233" s="18"/>
      <c r="G233" s="18"/>
      <c r="H233" s="18"/>
      <c r="I233" s="18"/>
      <c r="J233" s="18"/>
      <c r="K233" s="148"/>
      <c r="L233" s="18"/>
      <c r="M233" s="18"/>
      <c r="N233" s="18"/>
      <c r="O233" s="18"/>
      <c r="P233" s="18"/>
      <c r="Q233" s="18"/>
      <c r="R233" s="18"/>
      <c r="S233" s="18"/>
      <c r="T233" s="18"/>
      <c r="U233" s="18"/>
      <c r="V233" s="18"/>
      <c r="W233" s="18"/>
      <c r="X233" s="18"/>
      <c r="Y233" s="18"/>
      <c r="Z233" s="22"/>
      <c r="AA233" s="22"/>
      <c r="AB233" s="22"/>
      <c r="AC233" s="22"/>
      <c r="AD233" s="22"/>
      <c r="AE233" s="22"/>
      <c r="AF233" s="22"/>
      <c r="AG233" s="22"/>
      <c r="AH233" s="22"/>
      <c r="AI233" s="22"/>
    </row>
    <row r="234" spans="1:35" ht="12" customHeight="1">
      <c r="A234" s="98" t="str">
        <f t="array" ref="A234">IFERROR(INDEX('03.Muestra'!$B$8:$B$17,SMALL(IF("Documento no web"='03.Muestra'!$D$8:$D$17,ROW('03.Muestra'!$B$8:$B$17)-MIN(ROW('03.Muestra'!$D$8:$D$17))+1,""),ROW()-225)),"")</f>
        <v/>
      </c>
      <c r="B234" s="129" t="str">
        <f t="array" ref="B234">IFERROR(INDEX('03.Muestra'!$C$8:$C$17,SMALL(IF("Documento no web"='03.Muestra'!$D$8:$D$17,ROW('03.Muestra'!$C$8:$C$17)-MIN(ROW('03.Muestra'!$D$8:$D$17))+1,""),ROW()-225)),"")</f>
        <v/>
      </c>
      <c r="C234" s="129" t="str">
        <f t="array" ref="C234">IFERROR(INDEX('03.Muestra'!$F$8:$F$17,SMALL(IF("Documento no web"='03.Muestra'!$D$8:$D$17,ROW('03.Muestra'!$F$8:$F$17)-MIN(ROW('03.Muestra'!$D$8:$D$17))+1,""),ROW()-225)),"")</f>
        <v/>
      </c>
      <c r="D234" s="103" t="str">
        <f t="shared" si="28"/>
        <v/>
      </c>
      <c r="E234" s="66" t="str">
        <f t="shared" si="29"/>
        <v/>
      </c>
      <c r="F234" s="18"/>
      <c r="G234" s="18"/>
      <c r="H234" s="18"/>
      <c r="I234" s="18"/>
      <c r="J234" s="18"/>
      <c r="K234" s="148"/>
      <c r="L234" s="18"/>
      <c r="M234" s="18"/>
      <c r="N234" s="18"/>
      <c r="O234" s="18"/>
      <c r="P234" s="18"/>
      <c r="Q234" s="18"/>
      <c r="R234" s="18"/>
      <c r="S234" s="18"/>
      <c r="T234" s="18"/>
      <c r="U234" s="18"/>
      <c r="V234" s="18"/>
      <c r="W234" s="18"/>
      <c r="X234" s="18"/>
      <c r="Y234" s="18"/>
      <c r="Z234" s="22"/>
      <c r="AA234" s="22"/>
      <c r="AB234" s="22"/>
      <c r="AC234" s="22"/>
      <c r="AD234" s="22"/>
      <c r="AE234" s="22"/>
      <c r="AF234" s="22"/>
      <c r="AG234" s="22"/>
      <c r="AH234" s="22"/>
      <c r="AI234" s="22"/>
    </row>
    <row r="235" spans="1:35" ht="12" customHeight="1">
      <c r="A235" s="98" t="str">
        <f t="array" ref="A235">IFERROR(INDEX('03.Muestra'!$B$8:$B$17,SMALL(IF("Documento no web"='03.Muestra'!$D$8:$D$17,ROW('03.Muestra'!$B$8:$B$17)-MIN(ROW('03.Muestra'!$D$8:$D$17))+1,""),ROW()-225)),"")</f>
        <v/>
      </c>
      <c r="B235" s="129" t="str">
        <f t="array" ref="B235">IFERROR(INDEX('03.Muestra'!$C$8:$C$17,SMALL(IF("Documento no web"='03.Muestra'!$D$8:$D$17,ROW('03.Muestra'!$C$8:$C$17)-MIN(ROW('03.Muestra'!$D$8:$D$17))+1,""),ROW()-225)),"")</f>
        <v/>
      </c>
      <c r="C235" s="129" t="str">
        <f t="array" ref="C235">IFERROR(INDEX('03.Muestra'!$F$8:$F$17,SMALL(IF("Documento no web"='03.Muestra'!$D$8:$D$17,ROW('03.Muestra'!$F$8:$F$17)-MIN(ROW('03.Muestra'!$D$8:$D$17))+1,""),ROW()-225)),"")</f>
        <v/>
      </c>
      <c r="D235" s="103" t="str">
        <f t="shared" si="28"/>
        <v/>
      </c>
      <c r="E235" s="66" t="str">
        <f t="shared" si="29"/>
        <v/>
      </c>
      <c r="F235" s="18"/>
      <c r="G235" s="18"/>
      <c r="H235" s="18"/>
      <c r="I235" s="18"/>
      <c r="J235" s="18"/>
      <c r="K235" s="148"/>
      <c r="L235" s="18"/>
      <c r="M235" s="18"/>
      <c r="N235" s="18"/>
      <c r="O235" s="18"/>
      <c r="P235" s="18"/>
      <c r="Q235" s="18"/>
      <c r="R235" s="18"/>
      <c r="S235" s="18"/>
      <c r="T235" s="18"/>
      <c r="U235" s="18"/>
      <c r="V235" s="18"/>
      <c r="W235" s="18"/>
      <c r="X235" s="18"/>
      <c r="Y235" s="18"/>
      <c r="Z235" s="22"/>
      <c r="AA235" s="22"/>
      <c r="AB235" s="22"/>
      <c r="AC235" s="22"/>
      <c r="AD235" s="22"/>
      <c r="AE235" s="22"/>
      <c r="AF235" s="22"/>
      <c r="AG235" s="22"/>
      <c r="AH235" s="22"/>
      <c r="AI235" s="22"/>
    </row>
    <row r="236" spans="1:35" ht="12" customHeight="1">
      <c r="A236" s="63"/>
      <c r="B236" s="133"/>
      <c r="C236" s="133"/>
      <c r="D236" s="134"/>
      <c r="E236" s="66"/>
      <c r="F236" s="18"/>
      <c r="G236" s="18"/>
      <c r="H236" s="18"/>
      <c r="I236" s="18"/>
      <c r="J236" s="18"/>
      <c r="K236" s="22"/>
      <c r="L236" s="22"/>
      <c r="M236" s="22"/>
      <c r="N236" s="18"/>
      <c r="O236" s="18"/>
      <c r="P236" s="18"/>
      <c r="Q236" s="18"/>
      <c r="R236" s="18"/>
      <c r="S236" s="18"/>
      <c r="T236" s="18"/>
      <c r="U236" s="18"/>
      <c r="V236" s="22"/>
      <c r="W236" s="22"/>
      <c r="X236" s="22"/>
      <c r="Y236" s="22"/>
      <c r="Z236" s="22"/>
      <c r="AA236" s="22"/>
      <c r="AB236" s="22"/>
      <c r="AC236" s="22"/>
      <c r="AD236" s="18"/>
      <c r="AE236" s="22"/>
      <c r="AF236" s="22"/>
      <c r="AG236" s="22"/>
      <c r="AH236" s="22"/>
      <c r="AI236" s="22"/>
    </row>
    <row r="237" spans="1:35" ht="12" customHeight="1">
      <c r="A237" s="63"/>
      <c r="B237" s="133"/>
      <c r="C237" s="133"/>
      <c r="D237" s="134"/>
      <c r="E237" s="66"/>
      <c r="F237" s="18"/>
      <c r="G237" s="18"/>
      <c r="H237" s="18"/>
      <c r="I237" s="18"/>
      <c r="J237" s="18"/>
      <c r="K237" s="22"/>
      <c r="L237" s="22"/>
      <c r="M237" s="22"/>
      <c r="N237" s="18"/>
      <c r="O237" s="18"/>
      <c r="P237" s="18"/>
      <c r="Q237" s="18"/>
      <c r="R237" s="18"/>
      <c r="S237" s="18"/>
      <c r="T237" s="18"/>
      <c r="U237" s="18"/>
      <c r="V237" s="22"/>
      <c r="W237" s="22"/>
      <c r="X237" s="22"/>
      <c r="Y237" s="22"/>
      <c r="Z237" s="22"/>
      <c r="AA237" s="22"/>
      <c r="AB237" s="22"/>
      <c r="AC237" s="22"/>
      <c r="AD237" s="18"/>
      <c r="AE237" s="22"/>
      <c r="AF237" s="22"/>
      <c r="AG237" s="22"/>
      <c r="AH237" s="22"/>
      <c r="AI237" s="22"/>
    </row>
    <row r="238" spans="1:35" ht="12.75" customHeight="1">
      <c r="A238" s="111"/>
      <c r="B238" s="112"/>
      <c r="C238" s="111"/>
      <c r="D238" s="135"/>
      <c r="E238" s="66"/>
      <c r="F238" s="18"/>
      <c r="G238" s="18"/>
      <c r="H238" s="18"/>
      <c r="I238" s="18"/>
      <c r="J238" s="18"/>
      <c r="K238" s="22"/>
      <c r="L238" s="22"/>
      <c r="M238" s="22"/>
      <c r="N238" s="18"/>
      <c r="O238" s="18"/>
      <c r="P238" s="18"/>
      <c r="Q238" s="18"/>
      <c r="R238" s="18"/>
      <c r="S238" s="18"/>
      <c r="T238" s="18"/>
      <c r="U238" s="18"/>
      <c r="V238" s="22"/>
      <c r="W238" s="22"/>
      <c r="X238" s="22"/>
      <c r="Y238" s="22"/>
      <c r="Z238" s="22"/>
      <c r="AA238" s="22"/>
      <c r="AB238" s="22"/>
      <c r="AC238" s="22"/>
      <c r="AD238" s="18"/>
      <c r="AE238" s="22"/>
      <c r="AF238" s="22"/>
      <c r="AG238" s="22"/>
      <c r="AH238" s="22"/>
      <c r="AI238" s="22"/>
    </row>
    <row r="239" spans="1:35" ht="14.25" customHeight="1">
      <c r="A239" s="109"/>
      <c r="B239" s="109"/>
      <c r="C239" s="109"/>
      <c r="D239" s="136"/>
      <c r="E239" s="66"/>
      <c r="F239" s="92"/>
      <c r="G239" s="18"/>
      <c r="H239" s="18"/>
      <c r="I239" s="18"/>
      <c r="J239" s="18"/>
      <c r="K239" s="22"/>
      <c r="L239" s="22"/>
      <c r="M239" s="22"/>
      <c r="N239" s="18"/>
      <c r="O239" s="18"/>
      <c r="P239" s="18"/>
      <c r="Q239" s="18"/>
      <c r="R239" s="18"/>
      <c r="S239" s="18"/>
      <c r="T239" s="18"/>
      <c r="U239" s="18"/>
      <c r="V239" s="22"/>
      <c r="W239" s="22"/>
      <c r="X239" s="22"/>
      <c r="Y239" s="22"/>
      <c r="Z239" s="22"/>
      <c r="AA239" s="22"/>
      <c r="AB239" s="22"/>
      <c r="AC239" s="22"/>
      <c r="AD239" s="18"/>
      <c r="AE239" s="22"/>
      <c r="AF239" s="22"/>
      <c r="AG239" s="22"/>
      <c r="AH239" s="22"/>
      <c r="AI239" s="22"/>
    </row>
    <row r="240" spans="1:35" ht="12" customHeight="1">
      <c r="A240" s="22"/>
      <c r="B240" s="18"/>
      <c r="C240" s="18"/>
      <c r="D240" s="127"/>
      <c r="E240" s="66"/>
      <c r="F240" s="18"/>
      <c r="G240" s="18"/>
      <c r="H240" s="18"/>
      <c r="I240" s="18"/>
      <c r="J240" s="18"/>
      <c r="K240" s="148"/>
      <c r="L240" s="18"/>
      <c r="M240" s="18"/>
      <c r="N240" s="18"/>
      <c r="O240" s="18"/>
      <c r="P240" s="18"/>
      <c r="Q240" s="18"/>
      <c r="R240" s="18"/>
      <c r="S240" s="18"/>
      <c r="T240" s="18"/>
      <c r="U240" s="18"/>
      <c r="V240" s="18"/>
      <c r="W240" s="18"/>
      <c r="X240" s="18"/>
      <c r="Y240" s="18"/>
      <c r="Z240" s="22"/>
      <c r="AA240" s="22"/>
      <c r="AB240" s="22"/>
      <c r="AC240" s="22"/>
      <c r="AD240" s="22"/>
      <c r="AE240" s="22"/>
      <c r="AF240" s="22"/>
      <c r="AG240" s="22"/>
      <c r="AH240" s="22"/>
      <c r="AI240" s="22"/>
    </row>
    <row r="241" spans="1:35" ht="14.25" customHeight="1">
      <c r="A241" s="22"/>
      <c r="B241" s="18"/>
      <c r="C241" s="18"/>
      <c r="D241" s="127"/>
      <c r="E241" s="66"/>
      <c r="F241" s="18"/>
      <c r="G241" s="18"/>
      <c r="H241" s="18"/>
      <c r="I241" s="18"/>
      <c r="J241" s="18"/>
      <c r="K241" s="148"/>
      <c r="L241" s="18"/>
      <c r="M241" s="18"/>
      <c r="N241" s="18"/>
      <c r="O241" s="18"/>
      <c r="P241" s="18"/>
      <c r="Q241" s="18"/>
      <c r="R241" s="18"/>
      <c r="S241" s="18"/>
      <c r="T241" s="18"/>
      <c r="U241" s="18"/>
      <c r="V241" s="18"/>
      <c r="W241" s="18"/>
      <c r="X241" s="18"/>
      <c r="Y241" s="18"/>
      <c r="Z241" s="22"/>
      <c r="AA241" s="22"/>
      <c r="AB241" s="22"/>
      <c r="AC241" s="22"/>
      <c r="AD241" s="22"/>
      <c r="AE241" s="22"/>
      <c r="AF241" s="22"/>
      <c r="AG241" s="22"/>
      <c r="AH241" s="22"/>
      <c r="AI241" s="22"/>
    </row>
    <row r="242" spans="1:35" ht="32.25" customHeight="1">
      <c r="A242" s="94" t="s">
        <v>100</v>
      </c>
      <c r="B242" s="95" t="s">
        <v>86</v>
      </c>
      <c r="C242" s="96" t="s">
        <v>210</v>
      </c>
      <c r="D242" s="128" t="s">
        <v>106</v>
      </c>
      <c r="E242" s="114"/>
      <c r="F242" s="22"/>
      <c r="G242" s="22"/>
      <c r="H242" s="22"/>
      <c r="I242" s="22"/>
      <c r="J242" s="22"/>
      <c r="K242" s="148"/>
      <c r="L242" s="18"/>
      <c r="M242" s="18"/>
      <c r="N242" s="18"/>
      <c r="O242" s="18"/>
      <c r="P242" s="18"/>
      <c r="Q242" s="18"/>
      <c r="R242" s="18"/>
      <c r="S242" s="18"/>
      <c r="T242" s="18"/>
      <c r="U242" s="18"/>
      <c r="V242" s="18"/>
      <c r="W242" s="18"/>
      <c r="X242" s="18"/>
      <c r="Y242" s="18"/>
      <c r="Z242" s="22"/>
      <c r="AA242" s="22"/>
      <c r="AB242" s="22"/>
      <c r="AC242" s="22"/>
      <c r="AD242" s="22"/>
      <c r="AE242" s="22"/>
      <c r="AF242" s="22"/>
      <c r="AG242" s="22"/>
      <c r="AH242" s="22"/>
      <c r="AI242" s="22"/>
    </row>
    <row r="243" spans="1:35" ht="12" customHeight="1">
      <c r="A243" s="98" t="str">
        <f t="array" ref="A243">IFERROR(INDEX('03.Muestra'!$B$8:$B$17,SMALL(IF("Documento no web"='03.Muestra'!$D$8:$D$17,ROW('03.Muestra'!$B$8:$B$17)-MIN(ROW('03.Muestra'!$D$8:$D$17))+1,""),ROW()-242)),"")</f>
        <v/>
      </c>
      <c r="B243" s="129" t="str">
        <f t="array" ref="B243">IFERROR(INDEX('03.Muestra'!$C$8:$C$17,SMALL(IF("Documento no web"='03.Muestra'!$D$8:$D$17,ROW('03.Muestra'!$C$8:$C$17)-MIN(ROW('03.Muestra'!$D$8:$D$17))+1,""),ROW()-242)),"")</f>
        <v/>
      </c>
      <c r="C243" s="129" t="str">
        <f t="array" ref="C243">IFERROR(INDEX('03.Muestra'!$F$8:$F$17,SMALL(IF("Documento no web"='03.Muestra'!$D$8:$D$17,ROW('03.Muestra'!$F$8:$F$17)-MIN(ROW('03.Muestra'!$D$8:$D$17))+1,""),ROW()-242)),"")</f>
        <v/>
      </c>
      <c r="D243" s="103" t="str">
        <f t="shared" ref="D243:D252" si="30">IF(C243="","",$D$18)</f>
        <v/>
      </c>
      <c r="E243" s="66" t="str">
        <f t="shared" ref="E243:E252" si="31">IF(D243&lt;&gt;"",IF(AND(B243&lt;&gt;"",C243&lt;&gt;""),"","ERR"),"")</f>
        <v/>
      </c>
      <c r="F243" s="104" t="s">
        <v>89</v>
      </c>
      <c r="G243" s="89" t="s">
        <v>98</v>
      </c>
      <c r="H243" s="84" t="s">
        <v>93</v>
      </c>
      <c r="I243" s="105" t="s">
        <v>91</v>
      </c>
      <c r="J243" s="106" t="s">
        <v>87</v>
      </c>
      <c r="K243" s="131" t="s">
        <v>97</v>
      </c>
      <c r="L243" s="18"/>
      <c r="M243" s="18"/>
      <c r="N243" s="18"/>
      <c r="O243" s="18"/>
      <c r="P243" s="18"/>
      <c r="Q243" s="18"/>
      <c r="R243" s="18"/>
      <c r="S243" s="18"/>
      <c r="T243" s="18"/>
      <c r="U243" s="18"/>
      <c r="V243" s="18"/>
      <c r="W243" s="18"/>
      <c r="X243" s="18"/>
      <c r="Y243" s="18"/>
      <c r="Z243" s="22"/>
      <c r="AA243" s="22"/>
      <c r="AB243" s="22"/>
      <c r="AC243" s="22"/>
      <c r="AD243" s="22"/>
      <c r="AE243" s="22"/>
      <c r="AF243" s="22"/>
      <c r="AG243" s="22"/>
      <c r="AH243" s="22"/>
      <c r="AI243" s="22"/>
    </row>
    <row r="244" spans="1:35" ht="12" customHeight="1">
      <c r="A244" s="98" t="str">
        <f t="array" ref="A244">IFERROR(INDEX('03.Muestra'!$B$8:$B$17,SMALL(IF("Documento no web"='03.Muestra'!$D$8:$D$17,ROW('03.Muestra'!$B$8:$B$17)-MIN(ROW('03.Muestra'!$D$8:$D$17))+1,""),ROW()-242)),"")</f>
        <v/>
      </c>
      <c r="B244" s="129" t="str">
        <f t="array" ref="B244">IFERROR(INDEX('03.Muestra'!$C$8:$C$17,SMALL(IF("Documento no web"='03.Muestra'!$D$8:$D$17,ROW('03.Muestra'!$C$8:$C$17)-MIN(ROW('03.Muestra'!$D$8:$D$17))+1,""),ROW()-242)),"")</f>
        <v/>
      </c>
      <c r="C244" s="129" t="str">
        <f t="array" ref="C244">IFERROR(INDEX('03.Muestra'!$F$8:$F$17,SMALL(IF("Documento no web"='03.Muestra'!$D$8:$D$17,ROW('03.Muestra'!$F$8:$F$17)-MIN(ROW('03.Muestra'!$D$8:$D$17))+1,""),ROW()-242)),"")</f>
        <v/>
      </c>
      <c r="D244" s="103" t="str">
        <f t="shared" si="30"/>
        <v/>
      </c>
      <c r="E244" s="66" t="str">
        <f t="shared" si="31"/>
        <v/>
      </c>
      <c r="F244" s="107">
        <f ca="1">COUNTIF($D243:INDIRECT("$D" &amp;  SUM(ROW()-1,'03.Muestra'!$D$20)-1),F243)</f>
        <v>0</v>
      </c>
      <c r="G244" s="107">
        <f ca="1">COUNTIF($D243:INDIRECT("$D" &amp;  SUM(ROW()-1,'03.Muestra'!$D$20)-1),G243)</f>
        <v>0</v>
      </c>
      <c r="H244" s="107">
        <f ca="1">COUNTIF($D243:INDIRECT("$D" &amp;  SUM(ROW()-1,'03.Muestra'!$D$20)-1),H243)</f>
        <v>0</v>
      </c>
      <c r="I244" s="107">
        <f ca="1">COUNTIF($D243:INDIRECT("$D" &amp;  SUM(ROW()-1,'03.Muestra'!$D$20)-1),I243)</f>
        <v>0</v>
      </c>
      <c r="J244" s="107">
        <f ca="1">COUNTIF($D243:INDIRECT("$D" &amp;  SUM(ROW()-1,'03.Muestra'!$D$20)-1),J243)</f>
        <v>0</v>
      </c>
      <c r="K244" s="132">
        <f ca="1">IF(COUNTIF('03.Muestra'!$D$8:$D$17,"Documento no web")=0,0,COUNTBLANK($D243:INDIRECT("$D" &amp;  SUM(ROW()-1,COUNTIF('03.Muestra'!$D$8:$D$17,"Documento no web"))-1)))</f>
        <v>0</v>
      </c>
      <c r="L244" s="18"/>
      <c r="M244" s="18"/>
      <c r="N244" s="18"/>
      <c r="O244" s="18"/>
      <c r="P244" s="18"/>
      <c r="Q244" s="18"/>
      <c r="R244" s="18"/>
      <c r="S244" s="18"/>
      <c r="T244" s="18"/>
      <c r="U244" s="18"/>
      <c r="V244" s="18"/>
      <c r="W244" s="18"/>
      <c r="X244" s="18"/>
      <c r="Y244" s="18"/>
      <c r="Z244" s="22"/>
      <c r="AA244" s="22"/>
      <c r="AB244" s="22"/>
      <c r="AC244" s="22"/>
      <c r="AD244" s="22"/>
      <c r="AE244" s="22"/>
      <c r="AF244" s="22"/>
      <c r="AG244" s="22"/>
      <c r="AH244" s="22"/>
      <c r="AI244" s="22"/>
    </row>
    <row r="245" spans="1:35" ht="12" customHeight="1">
      <c r="A245" s="98" t="str">
        <f t="array" ref="A245">IFERROR(INDEX('03.Muestra'!$B$8:$B$17,SMALL(IF("Documento no web"='03.Muestra'!$D$8:$D$17,ROW('03.Muestra'!$B$8:$B$17)-MIN(ROW('03.Muestra'!$D$8:$D$17))+1,""),ROW()-242)),"")</f>
        <v/>
      </c>
      <c r="B245" s="129" t="str">
        <f t="array" ref="B245">IFERROR(INDEX('03.Muestra'!$C$8:$C$17,SMALL(IF("Documento no web"='03.Muestra'!$D$8:$D$17,ROW('03.Muestra'!$C$8:$C$17)-MIN(ROW('03.Muestra'!$D$8:$D$17))+1,""),ROW()-242)),"")</f>
        <v/>
      </c>
      <c r="C245" s="129" t="str">
        <f t="array" ref="C245">IFERROR(INDEX('03.Muestra'!$F$8:$F$17,SMALL(IF("Documento no web"='03.Muestra'!$D$8:$D$17,ROW('03.Muestra'!$F$8:$F$17)-MIN(ROW('03.Muestra'!$D$8:$D$17))+1,""),ROW()-242)),"")</f>
        <v/>
      </c>
      <c r="D245" s="103" t="str">
        <f t="shared" si="30"/>
        <v/>
      </c>
      <c r="E245" s="66" t="str">
        <f t="shared" si="31"/>
        <v/>
      </c>
      <c r="F245" s="22"/>
      <c r="G245" s="18"/>
      <c r="H245" s="18"/>
      <c r="I245" s="18"/>
      <c r="J245" s="18"/>
      <c r="K245" s="148"/>
      <c r="L245" s="18"/>
      <c r="M245" s="18"/>
      <c r="N245" s="18"/>
      <c r="O245" s="18"/>
      <c r="P245" s="18"/>
      <c r="Q245" s="18"/>
      <c r="R245" s="18"/>
      <c r="S245" s="18"/>
      <c r="T245" s="18"/>
      <c r="U245" s="18"/>
      <c r="V245" s="18"/>
      <c r="W245" s="18"/>
      <c r="X245" s="18"/>
      <c r="Y245" s="18"/>
      <c r="Z245" s="22"/>
      <c r="AA245" s="22"/>
      <c r="AB245" s="22"/>
      <c r="AC245" s="22"/>
      <c r="AD245" s="22"/>
      <c r="AE245" s="22"/>
      <c r="AF245" s="22"/>
      <c r="AG245" s="22"/>
      <c r="AH245" s="22"/>
      <c r="AI245" s="22"/>
    </row>
    <row r="246" spans="1:35" ht="12" customHeight="1">
      <c r="A246" s="98" t="str">
        <f t="array" ref="A246">IFERROR(INDEX('03.Muestra'!$B$8:$B$17,SMALL(IF("Documento no web"='03.Muestra'!$D$8:$D$17,ROW('03.Muestra'!$B$8:$B$17)-MIN(ROW('03.Muestra'!$D$8:$D$17))+1,""),ROW()-242)),"")</f>
        <v/>
      </c>
      <c r="B246" s="129" t="str">
        <f t="array" ref="B246">IFERROR(INDEX('03.Muestra'!$C$8:$C$17,SMALL(IF("Documento no web"='03.Muestra'!$D$8:$D$17,ROW('03.Muestra'!$C$8:$C$17)-MIN(ROW('03.Muestra'!$D$8:$D$17))+1,""),ROW()-242)),"")</f>
        <v/>
      </c>
      <c r="C246" s="129" t="str">
        <f t="array" ref="C246">IFERROR(INDEX('03.Muestra'!$F$8:$F$17,SMALL(IF("Documento no web"='03.Muestra'!$D$8:$D$17,ROW('03.Muestra'!$F$8:$F$17)-MIN(ROW('03.Muestra'!$D$8:$D$17))+1,""),ROW()-242)),"")</f>
        <v/>
      </c>
      <c r="D246" s="103" t="str">
        <f t="shared" si="30"/>
        <v/>
      </c>
      <c r="E246" s="66" t="str">
        <f t="shared" si="31"/>
        <v/>
      </c>
      <c r="F246" s="22"/>
      <c r="G246" s="18"/>
      <c r="H246" s="18"/>
      <c r="I246" s="18"/>
      <c r="J246" s="18"/>
      <c r="K246" s="148"/>
      <c r="L246" s="18"/>
      <c r="M246" s="18"/>
      <c r="N246" s="18"/>
      <c r="O246" s="18"/>
      <c r="P246" s="18"/>
      <c r="Q246" s="18"/>
      <c r="R246" s="18"/>
      <c r="S246" s="18"/>
      <c r="T246" s="18"/>
      <c r="U246" s="18"/>
      <c r="V246" s="18"/>
      <c r="W246" s="18"/>
      <c r="X246" s="18"/>
      <c r="Y246" s="18"/>
      <c r="Z246" s="22"/>
      <c r="AA246" s="22"/>
      <c r="AB246" s="22"/>
      <c r="AC246" s="22"/>
      <c r="AD246" s="22"/>
      <c r="AE246" s="22"/>
      <c r="AF246" s="22"/>
      <c r="AG246" s="22"/>
      <c r="AH246" s="22"/>
      <c r="AI246" s="22"/>
    </row>
    <row r="247" spans="1:35" ht="12" customHeight="1">
      <c r="A247" s="98" t="str">
        <f t="array" ref="A247">IFERROR(INDEX('03.Muestra'!$B$8:$B$17,SMALL(IF("Documento no web"='03.Muestra'!$D$8:$D$17,ROW('03.Muestra'!$B$8:$B$17)-MIN(ROW('03.Muestra'!$D$8:$D$17))+1,""),ROW()-242)),"")</f>
        <v/>
      </c>
      <c r="B247" s="129" t="str">
        <f t="array" ref="B247">IFERROR(INDEX('03.Muestra'!$C$8:$C$17,SMALL(IF("Documento no web"='03.Muestra'!$D$8:$D$17,ROW('03.Muestra'!$C$8:$C$17)-MIN(ROW('03.Muestra'!$D$8:$D$17))+1,""),ROW()-242)),"")</f>
        <v/>
      </c>
      <c r="C247" s="129" t="str">
        <f t="array" ref="C247">IFERROR(INDEX('03.Muestra'!$F$8:$F$17,SMALL(IF("Documento no web"='03.Muestra'!$D$8:$D$17,ROW('03.Muestra'!$F$8:$F$17)-MIN(ROW('03.Muestra'!$D$8:$D$17))+1,""),ROW()-242)),"")</f>
        <v/>
      </c>
      <c r="D247" s="103" t="str">
        <f t="shared" si="30"/>
        <v/>
      </c>
      <c r="E247" s="66" t="str">
        <f t="shared" si="31"/>
        <v/>
      </c>
      <c r="F247" s="22"/>
      <c r="G247" s="18"/>
      <c r="H247" s="18"/>
      <c r="I247" s="18"/>
      <c r="J247" s="18"/>
      <c r="K247" s="148"/>
      <c r="L247" s="18"/>
      <c r="M247" s="18"/>
      <c r="N247" s="18"/>
      <c r="O247" s="18"/>
      <c r="P247" s="18"/>
      <c r="Q247" s="18"/>
      <c r="R247" s="18"/>
      <c r="S247" s="18"/>
      <c r="T247" s="18"/>
      <c r="U247" s="18"/>
      <c r="V247" s="18"/>
      <c r="W247" s="18"/>
      <c r="X247" s="18"/>
      <c r="Y247" s="18"/>
      <c r="Z247" s="22"/>
      <c r="AA247" s="22"/>
      <c r="AB247" s="22"/>
      <c r="AC247" s="22"/>
      <c r="AD247" s="22"/>
      <c r="AE247" s="22"/>
      <c r="AF247" s="22"/>
      <c r="AG247" s="22"/>
      <c r="AH247" s="22"/>
      <c r="AI247" s="22"/>
    </row>
    <row r="248" spans="1:35" ht="12" customHeight="1">
      <c r="A248" s="98" t="str">
        <f t="array" ref="A248">IFERROR(INDEX('03.Muestra'!$B$8:$B$17,SMALL(IF("Documento no web"='03.Muestra'!$D$8:$D$17,ROW('03.Muestra'!$B$8:$B$17)-MIN(ROW('03.Muestra'!$D$8:$D$17))+1,""),ROW()-242)),"")</f>
        <v/>
      </c>
      <c r="B248" s="129" t="str">
        <f t="array" ref="B248">IFERROR(INDEX('03.Muestra'!$C$8:$C$17,SMALL(IF("Documento no web"='03.Muestra'!$D$8:$D$17,ROW('03.Muestra'!$C$8:$C$17)-MIN(ROW('03.Muestra'!$D$8:$D$17))+1,""),ROW()-242)),"")</f>
        <v/>
      </c>
      <c r="C248" s="129" t="str">
        <f t="array" ref="C248">IFERROR(INDEX('03.Muestra'!$F$8:$F$17,SMALL(IF("Documento no web"='03.Muestra'!$D$8:$D$17,ROW('03.Muestra'!$F$8:$F$17)-MIN(ROW('03.Muestra'!$D$8:$D$17))+1,""),ROW()-242)),"")</f>
        <v/>
      </c>
      <c r="D248" s="103" t="str">
        <f t="shared" si="30"/>
        <v/>
      </c>
      <c r="E248" s="66" t="str">
        <f t="shared" si="31"/>
        <v/>
      </c>
      <c r="F248" s="22"/>
      <c r="G248" s="18"/>
      <c r="H248" s="18"/>
      <c r="I248" s="18"/>
      <c r="J248" s="18"/>
      <c r="K248" s="148"/>
      <c r="L248" s="18"/>
      <c r="M248" s="18"/>
      <c r="N248" s="18"/>
      <c r="O248" s="18"/>
      <c r="P248" s="18"/>
      <c r="Q248" s="18"/>
      <c r="R248" s="18"/>
      <c r="S248" s="18"/>
      <c r="T248" s="18"/>
      <c r="U248" s="18"/>
      <c r="V248" s="18"/>
      <c r="W248" s="18"/>
      <c r="X248" s="18"/>
      <c r="Y248" s="18"/>
      <c r="Z248" s="22"/>
      <c r="AA248" s="22"/>
      <c r="AB248" s="22"/>
      <c r="AC248" s="22"/>
      <c r="AD248" s="22"/>
      <c r="AE248" s="22"/>
      <c r="AF248" s="22"/>
      <c r="AG248" s="22"/>
      <c r="AH248" s="22"/>
      <c r="AI248" s="22"/>
    </row>
    <row r="249" spans="1:35" ht="12" customHeight="1">
      <c r="A249" s="98" t="str">
        <f t="array" ref="A249">IFERROR(INDEX('03.Muestra'!$B$8:$B$17,SMALL(IF("Documento no web"='03.Muestra'!$D$8:$D$17,ROW('03.Muestra'!$B$8:$B$17)-MIN(ROW('03.Muestra'!$D$8:$D$17))+1,""),ROW()-242)),"")</f>
        <v/>
      </c>
      <c r="B249" s="129" t="str">
        <f t="array" ref="B249">IFERROR(INDEX('03.Muestra'!$C$8:$C$17,SMALL(IF("Documento no web"='03.Muestra'!$D$8:$D$17,ROW('03.Muestra'!$C$8:$C$17)-MIN(ROW('03.Muestra'!$D$8:$D$17))+1,""),ROW()-242)),"")</f>
        <v/>
      </c>
      <c r="C249" s="129" t="str">
        <f t="array" ref="C249">IFERROR(INDEX('03.Muestra'!$F$8:$F$17,SMALL(IF("Documento no web"='03.Muestra'!$D$8:$D$17,ROW('03.Muestra'!$F$8:$F$17)-MIN(ROW('03.Muestra'!$D$8:$D$17))+1,""),ROW()-242)),"")</f>
        <v/>
      </c>
      <c r="D249" s="103" t="str">
        <f t="shared" si="30"/>
        <v/>
      </c>
      <c r="E249" s="66" t="str">
        <f t="shared" si="31"/>
        <v/>
      </c>
      <c r="F249" s="18"/>
      <c r="G249" s="18"/>
      <c r="H249" s="18"/>
      <c r="I249" s="18"/>
      <c r="J249" s="18"/>
      <c r="K249" s="148"/>
      <c r="L249" s="18"/>
      <c r="M249" s="18"/>
      <c r="N249" s="18"/>
      <c r="O249" s="18"/>
      <c r="P249" s="18"/>
      <c r="Q249" s="18"/>
      <c r="R249" s="18"/>
      <c r="S249" s="18"/>
      <c r="T249" s="18"/>
      <c r="U249" s="18"/>
      <c r="V249" s="18"/>
      <c r="W249" s="18"/>
      <c r="X249" s="18"/>
      <c r="Y249" s="18"/>
      <c r="Z249" s="22"/>
      <c r="AA249" s="22"/>
      <c r="AB249" s="22"/>
      <c r="AC249" s="22"/>
      <c r="AD249" s="22"/>
      <c r="AE249" s="22"/>
      <c r="AF249" s="22"/>
      <c r="AG249" s="22"/>
      <c r="AH249" s="22"/>
      <c r="AI249" s="22"/>
    </row>
    <row r="250" spans="1:35" ht="12" customHeight="1">
      <c r="A250" s="98" t="str">
        <f t="array" ref="A250">IFERROR(INDEX('03.Muestra'!$B$8:$B$17,SMALL(IF("Documento no web"='03.Muestra'!$D$8:$D$17,ROW('03.Muestra'!$B$8:$B$17)-MIN(ROW('03.Muestra'!$D$8:$D$17))+1,""),ROW()-242)),"")</f>
        <v/>
      </c>
      <c r="B250" s="129" t="str">
        <f t="array" ref="B250">IFERROR(INDEX('03.Muestra'!$C$8:$C$17,SMALL(IF("Documento no web"='03.Muestra'!$D$8:$D$17,ROW('03.Muestra'!$C$8:$C$17)-MIN(ROW('03.Muestra'!$D$8:$D$17))+1,""),ROW()-242)),"")</f>
        <v/>
      </c>
      <c r="C250" s="129" t="str">
        <f t="array" ref="C250">IFERROR(INDEX('03.Muestra'!$F$8:$F$17,SMALL(IF("Documento no web"='03.Muestra'!$D$8:$D$17,ROW('03.Muestra'!$F$8:$F$17)-MIN(ROW('03.Muestra'!$D$8:$D$17))+1,""),ROW()-242)),"")</f>
        <v/>
      </c>
      <c r="D250" s="103" t="str">
        <f t="shared" si="30"/>
        <v/>
      </c>
      <c r="E250" s="66" t="str">
        <f t="shared" si="31"/>
        <v/>
      </c>
      <c r="F250" s="18"/>
      <c r="G250" s="18"/>
      <c r="H250" s="18"/>
      <c r="I250" s="18"/>
      <c r="J250" s="18"/>
      <c r="K250" s="148"/>
      <c r="L250" s="18"/>
      <c r="M250" s="18"/>
      <c r="N250" s="18"/>
      <c r="O250" s="18"/>
      <c r="P250" s="18"/>
      <c r="Q250" s="18"/>
      <c r="R250" s="18"/>
      <c r="S250" s="18"/>
      <c r="T250" s="18"/>
      <c r="U250" s="18"/>
      <c r="V250" s="18"/>
      <c r="W250" s="18"/>
      <c r="X250" s="18"/>
      <c r="Y250" s="18"/>
      <c r="Z250" s="22"/>
      <c r="AA250" s="22"/>
      <c r="AB250" s="22"/>
      <c r="AC250" s="22"/>
      <c r="AD250" s="22"/>
      <c r="AE250" s="22"/>
      <c r="AF250" s="22"/>
      <c r="AG250" s="22"/>
      <c r="AH250" s="22"/>
      <c r="AI250" s="22"/>
    </row>
    <row r="251" spans="1:35" ht="12" customHeight="1">
      <c r="A251" s="98" t="str">
        <f t="array" ref="A251">IFERROR(INDEX('03.Muestra'!$B$8:$B$17,SMALL(IF("Documento no web"='03.Muestra'!$D$8:$D$17,ROW('03.Muestra'!$B$8:$B$17)-MIN(ROW('03.Muestra'!$D$8:$D$17))+1,""),ROW()-242)),"")</f>
        <v/>
      </c>
      <c r="B251" s="129" t="str">
        <f t="array" ref="B251">IFERROR(INDEX('03.Muestra'!$C$8:$C$17,SMALL(IF("Documento no web"='03.Muestra'!$D$8:$D$17,ROW('03.Muestra'!$C$8:$C$17)-MIN(ROW('03.Muestra'!$D$8:$D$17))+1,""),ROW()-242)),"")</f>
        <v/>
      </c>
      <c r="C251" s="129" t="str">
        <f t="array" ref="C251">IFERROR(INDEX('03.Muestra'!$F$8:$F$17,SMALL(IF("Documento no web"='03.Muestra'!$D$8:$D$17,ROW('03.Muestra'!$F$8:$F$17)-MIN(ROW('03.Muestra'!$D$8:$D$17))+1,""),ROW()-242)),"")</f>
        <v/>
      </c>
      <c r="D251" s="103" t="str">
        <f t="shared" si="30"/>
        <v/>
      </c>
      <c r="E251" s="66" t="str">
        <f t="shared" si="31"/>
        <v/>
      </c>
      <c r="F251" s="18"/>
      <c r="G251" s="18"/>
      <c r="H251" s="18"/>
      <c r="I251" s="18"/>
      <c r="J251" s="18"/>
      <c r="K251" s="148"/>
      <c r="L251" s="18"/>
      <c r="M251" s="18"/>
      <c r="N251" s="18"/>
      <c r="O251" s="18"/>
      <c r="P251" s="18"/>
      <c r="Q251" s="18"/>
      <c r="R251" s="18"/>
      <c r="S251" s="18"/>
      <c r="T251" s="18"/>
      <c r="U251" s="18"/>
      <c r="V251" s="18"/>
      <c r="W251" s="18"/>
      <c r="X251" s="18"/>
      <c r="Y251" s="18"/>
      <c r="Z251" s="22"/>
      <c r="AA251" s="22"/>
      <c r="AB251" s="22"/>
      <c r="AC251" s="22"/>
      <c r="AD251" s="22"/>
      <c r="AE251" s="22"/>
      <c r="AF251" s="22"/>
      <c r="AG251" s="22"/>
      <c r="AH251" s="22"/>
      <c r="AI251" s="22"/>
    </row>
    <row r="252" spans="1:35" ht="12" customHeight="1">
      <c r="A252" s="98" t="str">
        <f t="array" ref="A252">IFERROR(INDEX('03.Muestra'!$B$8:$B$17,SMALL(IF("Documento no web"='03.Muestra'!$D$8:$D$17,ROW('03.Muestra'!$B$8:$B$17)-MIN(ROW('03.Muestra'!$D$8:$D$17))+1,""),ROW()-242)),"")</f>
        <v/>
      </c>
      <c r="B252" s="129" t="str">
        <f t="array" ref="B252">IFERROR(INDEX('03.Muestra'!$C$8:$C$17,SMALL(IF("Documento no web"='03.Muestra'!$D$8:$D$17,ROW('03.Muestra'!$C$8:$C$17)-MIN(ROW('03.Muestra'!$D$8:$D$17))+1,""),ROW()-242)),"")</f>
        <v/>
      </c>
      <c r="C252" s="129" t="str">
        <f t="array" ref="C252">IFERROR(INDEX('03.Muestra'!$F$8:$F$17,SMALL(IF("Documento no web"='03.Muestra'!$D$8:$D$17,ROW('03.Muestra'!$F$8:$F$17)-MIN(ROW('03.Muestra'!$D$8:$D$17))+1,""),ROW()-242)),"")</f>
        <v/>
      </c>
      <c r="D252" s="103" t="str">
        <f t="shared" si="30"/>
        <v/>
      </c>
      <c r="E252" s="66" t="str">
        <f t="shared" si="31"/>
        <v/>
      </c>
      <c r="F252" s="18"/>
      <c r="G252" s="18"/>
      <c r="H252" s="18"/>
      <c r="I252" s="18"/>
      <c r="J252" s="18"/>
      <c r="K252" s="148"/>
      <c r="L252" s="18"/>
      <c r="M252" s="18"/>
      <c r="N252" s="18"/>
      <c r="O252" s="18"/>
      <c r="P252" s="18"/>
      <c r="Q252" s="18"/>
      <c r="R252" s="18"/>
      <c r="S252" s="18"/>
      <c r="T252" s="18"/>
      <c r="U252" s="18"/>
      <c r="V252" s="18"/>
      <c r="W252" s="18"/>
      <c r="X252" s="18"/>
      <c r="Y252" s="18"/>
      <c r="Z252" s="22"/>
      <c r="AA252" s="22"/>
      <c r="AB252" s="22"/>
      <c r="AC252" s="22"/>
      <c r="AD252" s="22"/>
      <c r="AE252" s="22"/>
      <c r="AF252" s="22"/>
      <c r="AG252" s="22"/>
      <c r="AH252" s="22"/>
      <c r="AI252" s="22"/>
    </row>
    <row r="253" spans="1:35" ht="12" customHeight="1">
      <c r="A253" s="63"/>
      <c r="B253" s="133"/>
      <c r="C253" s="133"/>
      <c r="D253" s="134"/>
      <c r="E253" s="66"/>
      <c r="F253" s="18"/>
      <c r="G253" s="18"/>
      <c r="H253" s="18"/>
      <c r="I253" s="18"/>
      <c r="J253" s="18"/>
      <c r="K253" s="22"/>
      <c r="L253" s="22"/>
      <c r="M253" s="22"/>
      <c r="N253" s="18"/>
      <c r="O253" s="18"/>
      <c r="P253" s="18"/>
      <c r="Q253" s="18"/>
      <c r="R253" s="18"/>
      <c r="S253" s="18"/>
      <c r="T253" s="18"/>
      <c r="U253" s="18"/>
      <c r="V253" s="22"/>
      <c r="W253" s="22"/>
      <c r="X253" s="22"/>
      <c r="Y253" s="22"/>
      <c r="Z253" s="22"/>
      <c r="AA253" s="22"/>
      <c r="AB253" s="22"/>
      <c r="AC253" s="22"/>
      <c r="AD253" s="18"/>
      <c r="AE253" s="22"/>
      <c r="AF253" s="22"/>
      <c r="AG253" s="22"/>
      <c r="AH253" s="22"/>
      <c r="AI253" s="22"/>
    </row>
    <row r="254" spans="1:35" ht="12" customHeight="1">
      <c r="A254" s="63"/>
      <c r="B254" s="133"/>
      <c r="C254" s="133"/>
      <c r="D254" s="134"/>
      <c r="E254" s="66"/>
      <c r="F254" s="18"/>
      <c r="G254" s="18"/>
      <c r="H254" s="18"/>
      <c r="I254" s="18"/>
      <c r="J254" s="18"/>
      <c r="K254" s="22"/>
      <c r="L254" s="22"/>
      <c r="M254" s="22"/>
      <c r="N254" s="18"/>
      <c r="O254" s="18"/>
      <c r="P254" s="18"/>
      <c r="Q254" s="18"/>
      <c r="R254" s="18"/>
      <c r="S254" s="18"/>
      <c r="T254" s="18"/>
      <c r="U254" s="18"/>
      <c r="V254" s="22"/>
      <c r="W254" s="22"/>
      <c r="X254" s="22"/>
      <c r="Y254" s="22"/>
      <c r="Z254" s="22"/>
      <c r="AA254" s="22"/>
      <c r="AB254" s="22"/>
      <c r="AC254" s="22"/>
      <c r="AD254" s="18"/>
      <c r="AE254" s="22"/>
      <c r="AF254" s="22"/>
      <c r="AG254" s="22"/>
      <c r="AH254" s="22"/>
      <c r="AI254" s="22"/>
    </row>
    <row r="255" spans="1:35" ht="12.75" customHeight="1">
      <c r="A255" s="111"/>
      <c r="B255" s="112"/>
      <c r="C255" s="111"/>
      <c r="D255" s="135"/>
      <c r="E255" s="66"/>
      <c r="F255" s="18"/>
      <c r="G255" s="18"/>
      <c r="H255" s="18"/>
      <c r="I255" s="18"/>
      <c r="J255" s="18"/>
      <c r="K255" s="22"/>
      <c r="L255" s="22"/>
      <c r="M255" s="22"/>
      <c r="N255" s="18"/>
      <c r="O255" s="18"/>
      <c r="P255" s="18"/>
      <c r="Q255" s="18"/>
      <c r="R255" s="18"/>
      <c r="S255" s="18"/>
      <c r="T255" s="18"/>
      <c r="U255" s="18"/>
      <c r="V255" s="22"/>
      <c r="W255" s="22"/>
      <c r="X255" s="22"/>
      <c r="Y255" s="22"/>
      <c r="Z255" s="22"/>
      <c r="AA255" s="22"/>
      <c r="AB255" s="22"/>
      <c r="AC255" s="22"/>
      <c r="AD255" s="18"/>
      <c r="AE255" s="22"/>
      <c r="AF255" s="22"/>
      <c r="AG255" s="22"/>
      <c r="AH255" s="22"/>
      <c r="AI255" s="22"/>
    </row>
    <row r="256" spans="1:35" ht="14.25" customHeight="1">
      <c r="A256" s="109"/>
      <c r="B256" s="109"/>
      <c r="C256" s="109"/>
      <c r="D256" s="136"/>
      <c r="E256" s="66"/>
      <c r="F256" s="92"/>
      <c r="G256" s="18"/>
      <c r="H256" s="18"/>
      <c r="I256" s="18"/>
      <c r="J256" s="18"/>
      <c r="K256" s="22"/>
      <c r="L256" s="22"/>
      <c r="M256" s="22"/>
      <c r="N256" s="18"/>
      <c r="O256" s="18"/>
      <c r="P256" s="18"/>
      <c r="Q256" s="18"/>
      <c r="R256" s="18"/>
      <c r="S256" s="18"/>
      <c r="T256" s="18"/>
      <c r="U256" s="18"/>
      <c r="V256" s="22"/>
      <c r="W256" s="22"/>
      <c r="X256" s="22"/>
      <c r="Y256" s="22"/>
      <c r="Z256" s="22"/>
      <c r="AA256" s="22"/>
      <c r="AB256" s="22"/>
      <c r="AC256" s="22"/>
      <c r="AD256" s="18"/>
      <c r="AE256" s="22"/>
      <c r="AF256" s="22"/>
      <c r="AG256" s="22"/>
      <c r="AH256" s="22"/>
      <c r="AI256" s="22"/>
    </row>
    <row r="257" spans="1:35" ht="12" customHeight="1">
      <c r="A257" s="22"/>
      <c r="B257" s="18"/>
      <c r="C257" s="18"/>
      <c r="D257" s="127"/>
      <c r="E257" s="66"/>
      <c r="F257" s="18"/>
      <c r="G257" s="18"/>
      <c r="H257" s="18"/>
      <c r="I257" s="18"/>
      <c r="J257" s="18"/>
      <c r="K257" s="148"/>
      <c r="L257" s="18"/>
      <c r="M257" s="18"/>
      <c r="N257" s="18"/>
      <c r="O257" s="18"/>
      <c r="P257" s="18"/>
      <c r="Q257" s="18"/>
      <c r="R257" s="18"/>
      <c r="S257" s="18"/>
      <c r="T257" s="18"/>
      <c r="U257" s="18"/>
      <c r="V257" s="18"/>
      <c r="W257" s="18"/>
      <c r="X257" s="18"/>
      <c r="Y257" s="18"/>
      <c r="Z257" s="22"/>
      <c r="AA257" s="22"/>
      <c r="AB257" s="22"/>
      <c r="AC257" s="22"/>
      <c r="AD257" s="22"/>
      <c r="AE257" s="22"/>
      <c r="AF257" s="22"/>
      <c r="AG257" s="22"/>
      <c r="AH257" s="22"/>
      <c r="AI257" s="22"/>
    </row>
    <row r="258" spans="1:35" ht="12" customHeight="1">
      <c r="A258" s="22"/>
      <c r="B258" s="18"/>
      <c r="C258" s="18"/>
      <c r="D258" s="127"/>
      <c r="E258" s="100"/>
      <c r="F258" s="18"/>
      <c r="G258" s="18"/>
      <c r="H258" s="18"/>
      <c r="I258" s="18"/>
      <c r="J258" s="18"/>
      <c r="K258" s="148"/>
      <c r="L258" s="18"/>
      <c r="M258" s="18"/>
      <c r="N258" s="18"/>
      <c r="O258" s="18"/>
      <c r="P258" s="18"/>
      <c r="Q258" s="18"/>
      <c r="R258" s="18"/>
      <c r="S258" s="18"/>
      <c r="T258" s="18"/>
      <c r="U258" s="18"/>
      <c r="V258" s="18"/>
      <c r="W258" s="18"/>
      <c r="X258" s="18"/>
      <c r="Y258" s="18"/>
      <c r="Z258" s="22"/>
      <c r="AA258" s="22"/>
      <c r="AB258" s="22"/>
      <c r="AC258" s="22"/>
      <c r="AD258" s="22"/>
      <c r="AE258" s="22"/>
      <c r="AF258" s="22"/>
      <c r="AG258" s="22"/>
      <c r="AH258" s="22"/>
      <c r="AI258" s="22"/>
    </row>
    <row r="259" spans="1:35" ht="32.25" customHeight="1">
      <c r="A259" s="94" t="s">
        <v>100</v>
      </c>
      <c r="B259" s="95" t="s">
        <v>86</v>
      </c>
      <c r="C259" s="96" t="s">
        <v>211</v>
      </c>
      <c r="D259" s="128" t="s">
        <v>106</v>
      </c>
      <c r="E259" s="114"/>
      <c r="F259" s="22"/>
      <c r="G259" s="22"/>
      <c r="H259" s="22"/>
      <c r="I259" s="22"/>
      <c r="J259" s="22"/>
      <c r="K259" s="148"/>
      <c r="L259" s="18"/>
      <c r="M259" s="18"/>
      <c r="N259" s="18"/>
      <c r="O259" s="18"/>
      <c r="P259" s="18"/>
      <c r="Q259" s="18"/>
      <c r="R259" s="18"/>
      <c r="S259" s="18"/>
      <c r="T259" s="18"/>
      <c r="U259" s="18"/>
      <c r="V259" s="18"/>
      <c r="W259" s="18"/>
      <c r="X259" s="18"/>
      <c r="Y259" s="18"/>
      <c r="Z259" s="22"/>
      <c r="AA259" s="22"/>
      <c r="AB259" s="22"/>
      <c r="AC259" s="22"/>
      <c r="AD259" s="22"/>
      <c r="AE259" s="22"/>
      <c r="AF259" s="22"/>
      <c r="AG259" s="22"/>
      <c r="AH259" s="22"/>
      <c r="AI259" s="22"/>
    </row>
    <row r="260" spans="1:35" ht="12" customHeight="1">
      <c r="A260" s="98" t="str">
        <f t="array" ref="A260">IFERROR(INDEX('03.Muestra'!$B$8:$B$17,SMALL(IF("Documento no web"='03.Muestra'!$D$8:$D$17,ROW('03.Muestra'!$B$8:$B$17)-MIN(ROW('03.Muestra'!$D$8:$D$17))+1,""),ROW()-259)),"")</f>
        <v/>
      </c>
      <c r="B260" s="129" t="str">
        <f t="array" ref="B260">IFERROR(INDEX('03.Muestra'!$C$8:$C$17,SMALL(IF("Documento no web"='03.Muestra'!$D$8:$D$17,ROW('03.Muestra'!$C$8:$C$17)-MIN(ROW('03.Muestra'!$D$8:$D$17))+1,""),ROW()-259)),"")</f>
        <v/>
      </c>
      <c r="C260" s="129" t="str">
        <f t="array" ref="C260">IFERROR(INDEX('03.Muestra'!$F$8:$F$17,SMALL(IF("Documento no web"='03.Muestra'!$D$8:$D$17,ROW('03.Muestra'!$F$8:$F$17)-MIN(ROW('03.Muestra'!$D$8:$D$17))+1,""),ROW()-259)),"")</f>
        <v/>
      </c>
      <c r="D260" s="103" t="str">
        <f t="shared" ref="D260:D269" si="32">IF(C260="","",$D$18)</f>
        <v/>
      </c>
      <c r="E260" s="66" t="str">
        <f t="shared" ref="E260:E269" si="33">IF(D260&lt;&gt;"",IF(AND(B260&lt;&gt;"",C260&lt;&gt;""),"","ERR"),"")</f>
        <v/>
      </c>
      <c r="F260" s="104" t="s">
        <v>89</v>
      </c>
      <c r="G260" s="89" t="s">
        <v>98</v>
      </c>
      <c r="H260" s="84" t="s">
        <v>93</v>
      </c>
      <c r="I260" s="105" t="s">
        <v>91</v>
      </c>
      <c r="J260" s="106" t="s">
        <v>87</v>
      </c>
      <c r="K260" s="131" t="s">
        <v>97</v>
      </c>
      <c r="L260" s="18"/>
      <c r="M260" s="18"/>
      <c r="N260" s="18"/>
      <c r="O260" s="18"/>
      <c r="P260" s="18"/>
      <c r="Q260" s="18"/>
      <c r="R260" s="18"/>
      <c r="S260" s="18"/>
      <c r="T260" s="18"/>
      <c r="U260" s="18"/>
      <c r="V260" s="18"/>
      <c r="W260" s="18"/>
      <c r="X260" s="18"/>
      <c r="Y260" s="18"/>
      <c r="Z260" s="22"/>
      <c r="AA260" s="22"/>
      <c r="AB260" s="22"/>
      <c r="AC260" s="22"/>
      <c r="AD260" s="22"/>
      <c r="AE260" s="22"/>
      <c r="AF260" s="22"/>
      <c r="AG260" s="22"/>
      <c r="AH260" s="22"/>
      <c r="AI260" s="22"/>
    </row>
    <row r="261" spans="1:35" ht="12" customHeight="1">
      <c r="A261" s="98" t="str">
        <f t="array" ref="A261">IFERROR(INDEX('03.Muestra'!$B$8:$B$17,SMALL(IF("Documento no web"='03.Muestra'!$D$8:$D$17,ROW('03.Muestra'!$B$8:$B$17)-MIN(ROW('03.Muestra'!$D$8:$D$17))+1,""),ROW()-259)),"")</f>
        <v/>
      </c>
      <c r="B261" s="129" t="str">
        <f t="array" ref="B261">IFERROR(INDEX('03.Muestra'!$C$8:$C$17,SMALL(IF("Documento no web"='03.Muestra'!$D$8:$D$17,ROW('03.Muestra'!$C$8:$C$17)-MIN(ROW('03.Muestra'!$D$8:$D$17))+1,""),ROW()-259)),"")</f>
        <v/>
      </c>
      <c r="C261" s="129" t="str">
        <f t="array" ref="C261">IFERROR(INDEX('03.Muestra'!$F$8:$F$17,SMALL(IF("Documento no web"='03.Muestra'!$D$8:$D$17,ROW('03.Muestra'!$F$8:$F$17)-MIN(ROW('03.Muestra'!$D$8:$D$17))+1,""),ROW()-259)),"")</f>
        <v/>
      </c>
      <c r="D261" s="103" t="str">
        <f t="shared" si="32"/>
        <v/>
      </c>
      <c r="E261" s="66" t="str">
        <f t="shared" si="33"/>
        <v/>
      </c>
      <c r="F261" s="107">
        <f ca="1">COUNTIF($D260:INDIRECT("$D" &amp;  SUM(ROW()-1,'03.Muestra'!$D$20)-1),F260)</f>
        <v>0</v>
      </c>
      <c r="G261" s="107">
        <f ca="1">COUNTIF($D260:INDIRECT("$D" &amp;  SUM(ROW()-1,'03.Muestra'!$D$20)-1),G260)</f>
        <v>0</v>
      </c>
      <c r="H261" s="107">
        <f ca="1">COUNTIF($D260:INDIRECT("$D" &amp;  SUM(ROW()-1,'03.Muestra'!$D$20)-1),H260)</f>
        <v>0</v>
      </c>
      <c r="I261" s="107">
        <f ca="1">COUNTIF($D260:INDIRECT("$D" &amp;  SUM(ROW()-1,'03.Muestra'!$D$20)-1),I260)</f>
        <v>0</v>
      </c>
      <c r="J261" s="107">
        <f ca="1">COUNTIF($D260:INDIRECT("$D" &amp;  SUM(ROW()-1,'03.Muestra'!$D$20)-1),J260)</f>
        <v>0</v>
      </c>
      <c r="K261" s="132">
        <f ca="1">IF(COUNTIF('03.Muestra'!$D$8:$D$17,"Documento no web")=0,0,COUNTBLANK($D260:INDIRECT("$D" &amp;  SUM(ROW()-1,COUNTIF('03.Muestra'!$D$8:$D$17,"Documento no web"))-1)))</f>
        <v>0</v>
      </c>
      <c r="L261" s="18"/>
      <c r="M261" s="18"/>
      <c r="N261" s="18"/>
      <c r="O261" s="18"/>
      <c r="P261" s="18"/>
      <c r="Q261" s="18"/>
      <c r="R261" s="18"/>
      <c r="S261" s="18"/>
      <c r="T261" s="18"/>
      <c r="U261" s="18"/>
      <c r="V261" s="18"/>
      <c r="W261" s="18"/>
      <c r="X261" s="18"/>
      <c r="Y261" s="18"/>
      <c r="Z261" s="22"/>
      <c r="AA261" s="22"/>
      <c r="AB261" s="22"/>
      <c r="AC261" s="22"/>
      <c r="AD261" s="22"/>
      <c r="AE261" s="22"/>
      <c r="AF261" s="22"/>
      <c r="AG261" s="22"/>
      <c r="AH261" s="22"/>
      <c r="AI261" s="22"/>
    </row>
    <row r="262" spans="1:35" ht="12" customHeight="1">
      <c r="A262" s="98" t="str">
        <f t="array" ref="A262">IFERROR(INDEX('03.Muestra'!$B$8:$B$17,SMALL(IF("Documento no web"='03.Muestra'!$D$8:$D$17,ROW('03.Muestra'!$B$8:$B$17)-MIN(ROW('03.Muestra'!$D$8:$D$17))+1,""),ROW()-259)),"")</f>
        <v/>
      </c>
      <c r="B262" s="129" t="str">
        <f t="array" ref="B262">IFERROR(INDEX('03.Muestra'!$C$8:$C$17,SMALL(IF("Documento no web"='03.Muestra'!$D$8:$D$17,ROW('03.Muestra'!$C$8:$C$17)-MIN(ROW('03.Muestra'!$D$8:$D$17))+1,""),ROW()-259)),"")</f>
        <v/>
      </c>
      <c r="C262" s="129" t="str">
        <f t="array" ref="C262">IFERROR(INDEX('03.Muestra'!$F$8:$F$17,SMALL(IF("Documento no web"='03.Muestra'!$D$8:$D$17,ROW('03.Muestra'!$F$8:$F$17)-MIN(ROW('03.Muestra'!$D$8:$D$17))+1,""),ROW()-259)),"")</f>
        <v/>
      </c>
      <c r="D262" s="103" t="str">
        <f t="shared" si="32"/>
        <v/>
      </c>
      <c r="E262" s="66" t="str">
        <f t="shared" si="33"/>
        <v/>
      </c>
      <c r="F262" s="22"/>
      <c r="G262" s="18"/>
      <c r="H262" s="18"/>
      <c r="I262" s="18"/>
      <c r="J262" s="18"/>
      <c r="K262" s="148"/>
      <c r="L262" s="18"/>
      <c r="M262" s="18"/>
      <c r="N262" s="18"/>
      <c r="O262" s="18"/>
      <c r="P262" s="18"/>
      <c r="Q262" s="18"/>
      <c r="R262" s="18"/>
      <c r="S262" s="18"/>
      <c r="T262" s="18"/>
      <c r="U262" s="18"/>
      <c r="V262" s="18"/>
      <c r="W262" s="18"/>
      <c r="X262" s="18"/>
      <c r="Y262" s="18"/>
      <c r="Z262" s="22"/>
      <c r="AA262" s="22"/>
      <c r="AB262" s="22"/>
      <c r="AC262" s="22"/>
      <c r="AD262" s="22"/>
      <c r="AE262" s="22"/>
      <c r="AF262" s="22"/>
      <c r="AG262" s="22"/>
      <c r="AH262" s="22"/>
      <c r="AI262" s="22"/>
    </row>
    <row r="263" spans="1:35" ht="12" customHeight="1">
      <c r="A263" s="98" t="str">
        <f t="array" ref="A263">IFERROR(INDEX('03.Muestra'!$B$8:$B$17,SMALL(IF("Documento no web"='03.Muestra'!$D$8:$D$17,ROW('03.Muestra'!$B$8:$B$17)-MIN(ROW('03.Muestra'!$D$8:$D$17))+1,""),ROW()-259)),"")</f>
        <v/>
      </c>
      <c r="B263" s="129" t="str">
        <f t="array" ref="B263">IFERROR(INDEX('03.Muestra'!$C$8:$C$17,SMALL(IF("Documento no web"='03.Muestra'!$D$8:$D$17,ROW('03.Muestra'!$C$8:$C$17)-MIN(ROW('03.Muestra'!$D$8:$D$17))+1,""),ROW()-259)),"")</f>
        <v/>
      </c>
      <c r="C263" s="129" t="str">
        <f t="array" ref="C263">IFERROR(INDEX('03.Muestra'!$F$8:$F$17,SMALL(IF("Documento no web"='03.Muestra'!$D$8:$D$17,ROW('03.Muestra'!$F$8:$F$17)-MIN(ROW('03.Muestra'!$D$8:$D$17))+1,""),ROW()-259)),"")</f>
        <v/>
      </c>
      <c r="D263" s="103" t="str">
        <f t="shared" si="32"/>
        <v/>
      </c>
      <c r="E263" s="66" t="str">
        <f t="shared" si="33"/>
        <v/>
      </c>
      <c r="F263" s="22"/>
      <c r="G263" s="18"/>
      <c r="H263" s="18"/>
      <c r="I263" s="18"/>
      <c r="J263" s="18"/>
      <c r="K263" s="148"/>
      <c r="L263" s="18"/>
      <c r="M263" s="18"/>
      <c r="N263" s="18"/>
      <c r="O263" s="18"/>
      <c r="P263" s="18"/>
      <c r="Q263" s="18"/>
      <c r="R263" s="18"/>
      <c r="S263" s="18"/>
      <c r="T263" s="18"/>
      <c r="U263" s="18"/>
      <c r="V263" s="18"/>
      <c r="W263" s="18"/>
      <c r="X263" s="18"/>
      <c r="Y263" s="18"/>
      <c r="Z263" s="22"/>
      <c r="AA263" s="22"/>
      <c r="AB263" s="22"/>
      <c r="AC263" s="22"/>
      <c r="AD263" s="22"/>
      <c r="AE263" s="22"/>
      <c r="AF263" s="22"/>
      <c r="AG263" s="22"/>
      <c r="AH263" s="22"/>
      <c r="AI263" s="22"/>
    </row>
    <row r="264" spans="1:35" ht="12" customHeight="1">
      <c r="A264" s="98" t="str">
        <f t="array" ref="A264">IFERROR(INDEX('03.Muestra'!$B$8:$B$17,SMALL(IF("Documento no web"='03.Muestra'!$D$8:$D$17,ROW('03.Muestra'!$B$8:$B$17)-MIN(ROW('03.Muestra'!$D$8:$D$17))+1,""),ROW()-259)),"")</f>
        <v/>
      </c>
      <c r="B264" s="129" t="str">
        <f t="array" ref="B264">IFERROR(INDEX('03.Muestra'!$C$8:$C$17,SMALL(IF("Documento no web"='03.Muestra'!$D$8:$D$17,ROW('03.Muestra'!$C$8:$C$17)-MIN(ROW('03.Muestra'!$D$8:$D$17))+1,""),ROW()-259)),"")</f>
        <v/>
      </c>
      <c r="C264" s="129" t="str">
        <f t="array" ref="C264">IFERROR(INDEX('03.Muestra'!$F$8:$F$17,SMALL(IF("Documento no web"='03.Muestra'!$D$8:$D$17,ROW('03.Muestra'!$F$8:$F$17)-MIN(ROW('03.Muestra'!$D$8:$D$17))+1,""),ROW()-259)),"")</f>
        <v/>
      </c>
      <c r="D264" s="103" t="str">
        <f t="shared" si="32"/>
        <v/>
      </c>
      <c r="E264" s="66" t="str">
        <f t="shared" si="33"/>
        <v/>
      </c>
      <c r="F264" s="22"/>
      <c r="G264" s="18"/>
      <c r="H264" s="18"/>
      <c r="I264" s="18"/>
      <c r="J264" s="18"/>
      <c r="K264" s="148"/>
      <c r="L264" s="18"/>
      <c r="M264" s="18"/>
      <c r="N264" s="18"/>
      <c r="O264" s="18"/>
      <c r="P264" s="18"/>
      <c r="Q264" s="18"/>
      <c r="R264" s="18"/>
      <c r="S264" s="18"/>
      <c r="T264" s="18"/>
      <c r="U264" s="18"/>
      <c r="V264" s="18"/>
      <c r="W264" s="18"/>
      <c r="X264" s="18"/>
      <c r="Y264" s="18"/>
      <c r="Z264" s="22"/>
      <c r="AA264" s="22"/>
      <c r="AB264" s="22"/>
      <c r="AC264" s="22"/>
      <c r="AD264" s="22"/>
      <c r="AE264" s="22"/>
      <c r="AF264" s="22"/>
      <c r="AG264" s="22"/>
      <c r="AH264" s="22"/>
      <c r="AI264" s="22"/>
    </row>
    <row r="265" spans="1:35" ht="12" customHeight="1">
      <c r="A265" s="98" t="str">
        <f t="array" ref="A265">IFERROR(INDEX('03.Muestra'!$B$8:$B$17,SMALL(IF("Documento no web"='03.Muestra'!$D$8:$D$17,ROW('03.Muestra'!$B$8:$B$17)-MIN(ROW('03.Muestra'!$D$8:$D$17))+1,""),ROW()-259)),"")</f>
        <v/>
      </c>
      <c r="B265" s="129" t="str">
        <f t="array" ref="B265">IFERROR(INDEX('03.Muestra'!$C$8:$C$17,SMALL(IF("Documento no web"='03.Muestra'!$D$8:$D$17,ROW('03.Muestra'!$C$8:$C$17)-MIN(ROW('03.Muestra'!$D$8:$D$17))+1,""),ROW()-259)),"")</f>
        <v/>
      </c>
      <c r="C265" s="129" t="str">
        <f t="array" ref="C265">IFERROR(INDEX('03.Muestra'!$F$8:$F$17,SMALL(IF("Documento no web"='03.Muestra'!$D$8:$D$17,ROW('03.Muestra'!$F$8:$F$17)-MIN(ROW('03.Muestra'!$D$8:$D$17))+1,""),ROW()-259)),"")</f>
        <v/>
      </c>
      <c r="D265" s="103" t="str">
        <f t="shared" si="32"/>
        <v/>
      </c>
      <c r="E265" s="66" t="str">
        <f t="shared" si="33"/>
        <v/>
      </c>
      <c r="F265" s="22"/>
      <c r="G265" s="18"/>
      <c r="H265" s="18"/>
      <c r="I265" s="18"/>
      <c r="J265" s="18"/>
      <c r="K265" s="148"/>
      <c r="L265" s="18"/>
      <c r="M265" s="18"/>
      <c r="N265" s="18"/>
      <c r="O265" s="18"/>
      <c r="P265" s="18"/>
      <c r="Q265" s="18"/>
      <c r="R265" s="18"/>
      <c r="S265" s="18"/>
      <c r="T265" s="18"/>
      <c r="U265" s="18"/>
      <c r="V265" s="18"/>
      <c r="W265" s="18"/>
      <c r="X265" s="18"/>
      <c r="Y265" s="18"/>
      <c r="Z265" s="22"/>
      <c r="AA265" s="22"/>
      <c r="AB265" s="22"/>
      <c r="AC265" s="22"/>
      <c r="AD265" s="22"/>
      <c r="AE265" s="22"/>
      <c r="AF265" s="22"/>
      <c r="AG265" s="22"/>
      <c r="AH265" s="22"/>
      <c r="AI265" s="22"/>
    </row>
    <row r="266" spans="1:35" ht="12" customHeight="1">
      <c r="A266" s="98" t="str">
        <f t="array" ref="A266">IFERROR(INDEX('03.Muestra'!$B$8:$B$17,SMALL(IF("Documento no web"='03.Muestra'!$D$8:$D$17,ROW('03.Muestra'!$B$8:$B$17)-MIN(ROW('03.Muestra'!$D$8:$D$17))+1,""),ROW()-259)),"")</f>
        <v/>
      </c>
      <c r="B266" s="129" t="str">
        <f t="array" ref="B266">IFERROR(INDEX('03.Muestra'!$C$8:$C$17,SMALL(IF("Documento no web"='03.Muestra'!$D$8:$D$17,ROW('03.Muestra'!$C$8:$C$17)-MIN(ROW('03.Muestra'!$D$8:$D$17))+1,""),ROW()-259)),"")</f>
        <v/>
      </c>
      <c r="C266" s="129" t="str">
        <f t="array" ref="C266">IFERROR(INDEX('03.Muestra'!$F$8:$F$17,SMALL(IF("Documento no web"='03.Muestra'!$D$8:$D$17,ROW('03.Muestra'!$F$8:$F$17)-MIN(ROW('03.Muestra'!$D$8:$D$17))+1,""),ROW()-259)),"")</f>
        <v/>
      </c>
      <c r="D266" s="103" t="str">
        <f t="shared" si="32"/>
        <v/>
      </c>
      <c r="E266" s="66" t="str">
        <f t="shared" si="33"/>
        <v/>
      </c>
      <c r="F266" s="18"/>
      <c r="G266" s="18"/>
      <c r="H266" s="18"/>
      <c r="I266" s="18"/>
      <c r="J266" s="18"/>
      <c r="K266" s="148"/>
      <c r="L266" s="18"/>
      <c r="M266" s="18"/>
      <c r="N266" s="18"/>
      <c r="O266" s="18"/>
      <c r="P266" s="18"/>
      <c r="Q266" s="18"/>
      <c r="R266" s="18"/>
      <c r="S266" s="18"/>
      <c r="T266" s="18"/>
      <c r="U266" s="18"/>
      <c r="V266" s="18"/>
      <c r="W266" s="18"/>
      <c r="X266" s="18"/>
      <c r="Y266" s="18"/>
      <c r="Z266" s="22"/>
      <c r="AA266" s="22"/>
      <c r="AB266" s="22"/>
      <c r="AC266" s="22"/>
      <c r="AD266" s="22"/>
      <c r="AE266" s="22"/>
      <c r="AF266" s="22"/>
      <c r="AG266" s="22"/>
      <c r="AH266" s="22"/>
      <c r="AI266" s="22"/>
    </row>
    <row r="267" spans="1:35" ht="12" customHeight="1">
      <c r="A267" s="98" t="str">
        <f t="array" ref="A267">IFERROR(INDEX('03.Muestra'!$B$8:$B$17,SMALL(IF("Documento no web"='03.Muestra'!$D$8:$D$17,ROW('03.Muestra'!$B$8:$B$17)-MIN(ROW('03.Muestra'!$D$8:$D$17))+1,""),ROW()-259)),"")</f>
        <v/>
      </c>
      <c r="B267" s="129" t="str">
        <f t="array" ref="B267">IFERROR(INDEX('03.Muestra'!$C$8:$C$17,SMALL(IF("Documento no web"='03.Muestra'!$D$8:$D$17,ROW('03.Muestra'!$C$8:$C$17)-MIN(ROW('03.Muestra'!$D$8:$D$17))+1,""),ROW()-259)),"")</f>
        <v/>
      </c>
      <c r="C267" s="129" t="str">
        <f t="array" ref="C267">IFERROR(INDEX('03.Muestra'!$F$8:$F$17,SMALL(IF("Documento no web"='03.Muestra'!$D$8:$D$17,ROW('03.Muestra'!$F$8:$F$17)-MIN(ROW('03.Muestra'!$D$8:$D$17))+1,""),ROW()-259)),"")</f>
        <v/>
      </c>
      <c r="D267" s="103" t="str">
        <f t="shared" si="32"/>
        <v/>
      </c>
      <c r="E267" s="66" t="str">
        <f t="shared" si="33"/>
        <v/>
      </c>
      <c r="F267" s="18"/>
      <c r="G267" s="18"/>
      <c r="H267" s="18"/>
      <c r="I267" s="18"/>
      <c r="J267" s="18"/>
      <c r="K267" s="148"/>
      <c r="L267" s="18"/>
      <c r="M267" s="18"/>
      <c r="N267" s="18"/>
      <c r="O267" s="18"/>
      <c r="P267" s="18"/>
      <c r="Q267" s="18"/>
      <c r="R267" s="18"/>
      <c r="S267" s="18"/>
      <c r="T267" s="18"/>
      <c r="U267" s="18"/>
      <c r="V267" s="18"/>
      <c r="W267" s="18"/>
      <c r="X267" s="18"/>
      <c r="Y267" s="18"/>
      <c r="Z267" s="22"/>
      <c r="AA267" s="22"/>
      <c r="AB267" s="22"/>
      <c r="AC267" s="22"/>
      <c r="AD267" s="22"/>
      <c r="AE267" s="22"/>
      <c r="AF267" s="22"/>
      <c r="AG267" s="22"/>
      <c r="AH267" s="22"/>
      <c r="AI267" s="22"/>
    </row>
    <row r="268" spans="1:35" ht="12" customHeight="1">
      <c r="A268" s="98" t="str">
        <f t="array" ref="A268">IFERROR(INDEX('03.Muestra'!$B$8:$B$17,SMALL(IF("Documento no web"='03.Muestra'!$D$8:$D$17,ROW('03.Muestra'!$B$8:$B$17)-MIN(ROW('03.Muestra'!$D$8:$D$17))+1,""),ROW()-259)),"")</f>
        <v/>
      </c>
      <c r="B268" s="129" t="str">
        <f t="array" ref="B268">IFERROR(INDEX('03.Muestra'!$C$8:$C$17,SMALL(IF("Documento no web"='03.Muestra'!$D$8:$D$17,ROW('03.Muestra'!$C$8:$C$17)-MIN(ROW('03.Muestra'!$D$8:$D$17))+1,""),ROW()-259)),"")</f>
        <v/>
      </c>
      <c r="C268" s="129" t="str">
        <f t="array" ref="C268">IFERROR(INDEX('03.Muestra'!$F$8:$F$17,SMALL(IF("Documento no web"='03.Muestra'!$D$8:$D$17,ROW('03.Muestra'!$F$8:$F$17)-MIN(ROW('03.Muestra'!$D$8:$D$17))+1,""),ROW()-259)),"")</f>
        <v/>
      </c>
      <c r="D268" s="103" t="str">
        <f t="shared" si="32"/>
        <v/>
      </c>
      <c r="E268" s="66" t="str">
        <f t="shared" si="33"/>
        <v/>
      </c>
      <c r="F268" s="18"/>
      <c r="G268" s="18"/>
      <c r="H268" s="18"/>
      <c r="I268" s="18"/>
      <c r="J268" s="18"/>
      <c r="K268" s="148"/>
      <c r="L268" s="18"/>
      <c r="M268" s="18"/>
      <c r="N268" s="18"/>
      <c r="O268" s="18"/>
      <c r="P268" s="18"/>
      <c r="Q268" s="18"/>
      <c r="R268" s="18"/>
      <c r="S268" s="18"/>
      <c r="T268" s="18"/>
      <c r="U268" s="18"/>
      <c r="V268" s="18"/>
      <c r="W268" s="18"/>
      <c r="X268" s="18"/>
      <c r="Y268" s="18"/>
      <c r="Z268" s="22"/>
      <c r="AA268" s="22"/>
      <c r="AB268" s="22"/>
      <c r="AC268" s="22"/>
      <c r="AD268" s="22"/>
      <c r="AE268" s="22"/>
      <c r="AF268" s="22"/>
      <c r="AG268" s="22"/>
      <c r="AH268" s="22"/>
      <c r="AI268" s="22"/>
    </row>
    <row r="269" spans="1:35" ht="12" customHeight="1">
      <c r="A269" s="98" t="str">
        <f t="array" ref="A269">IFERROR(INDEX('03.Muestra'!$B$8:$B$17,SMALL(IF("Documento no web"='03.Muestra'!$D$8:$D$17,ROW('03.Muestra'!$B$8:$B$17)-MIN(ROW('03.Muestra'!$D$8:$D$17))+1,""),ROW()-259)),"")</f>
        <v/>
      </c>
      <c r="B269" s="129" t="str">
        <f t="array" ref="B269">IFERROR(INDEX('03.Muestra'!$C$8:$C$17,SMALL(IF("Documento no web"='03.Muestra'!$D$8:$D$17,ROW('03.Muestra'!$C$8:$C$17)-MIN(ROW('03.Muestra'!$D$8:$D$17))+1,""),ROW()-259)),"")</f>
        <v/>
      </c>
      <c r="C269" s="129" t="str">
        <f t="array" ref="C269">IFERROR(INDEX('03.Muestra'!$F$8:$F$17,SMALL(IF("Documento no web"='03.Muestra'!$D$8:$D$17,ROW('03.Muestra'!$F$8:$F$17)-MIN(ROW('03.Muestra'!$D$8:$D$17))+1,""),ROW()-259)),"")</f>
        <v/>
      </c>
      <c r="D269" s="103" t="str">
        <f t="shared" si="32"/>
        <v/>
      </c>
      <c r="E269" s="66" t="str">
        <f t="shared" si="33"/>
        <v/>
      </c>
      <c r="F269" s="18"/>
      <c r="G269" s="18"/>
      <c r="H269" s="18"/>
      <c r="I269" s="18"/>
      <c r="J269" s="18"/>
      <c r="K269" s="148"/>
      <c r="L269" s="18"/>
      <c r="M269" s="18"/>
      <c r="N269" s="18"/>
      <c r="O269" s="18"/>
      <c r="P269" s="18"/>
      <c r="Q269" s="18"/>
      <c r="R269" s="18"/>
      <c r="S269" s="18"/>
      <c r="T269" s="18"/>
      <c r="U269" s="18"/>
      <c r="V269" s="18"/>
      <c r="W269" s="18"/>
      <c r="X269" s="18"/>
      <c r="Y269" s="18"/>
      <c r="Z269" s="22"/>
      <c r="AA269" s="22"/>
      <c r="AB269" s="22"/>
      <c r="AC269" s="22"/>
      <c r="AD269" s="22"/>
      <c r="AE269" s="22"/>
      <c r="AF269" s="22"/>
      <c r="AG269" s="22"/>
      <c r="AH269" s="22"/>
      <c r="AI269" s="22"/>
    </row>
    <row r="270" spans="1:35" ht="12" customHeight="1">
      <c r="A270" s="63"/>
      <c r="B270" s="133"/>
      <c r="C270" s="133"/>
      <c r="D270" s="134"/>
      <c r="E270" s="66"/>
      <c r="F270" s="18"/>
      <c r="G270" s="18"/>
      <c r="H270" s="18"/>
      <c r="I270" s="18"/>
      <c r="J270" s="18"/>
      <c r="K270" s="22"/>
      <c r="L270" s="22"/>
      <c r="M270" s="22"/>
      <c r="N270" s="18"/>
      <c r="O270" s="18"/>
      <c r="P270" s="18"/>
      <c r="Q270" s="18"/>
      <c r="R270" s="18"/>
      <c r="S270" s="18"/>
      <c r="T270" s="18"/>
      <c r="U270" s="18"/>
      <c r="V270" s="22"/>
      <c r="W270" s="22"/>
      <c r="X270" s="22"/>
      <c r="Y270" s="22"/>
      <c r="Z270" s="22"/>
      <c r="AA270" s="22"/>
      <c r="AB270" s="22"/>
      <c r="AC270" s="22"/>
      <c r="AD270" s="18"/>
      <c r="AE270" s="22"/>
      <c r="AF270" s="22"/>
      <c r="AG270" s="22"/>
      <c r="AH270" s="22"/>
      <c r="AI270" s="22"/>
    </row>
    <row r="271" spans="1:35" ht="12" customHeight="1">
      <c r="A271" s="63"/>
      <c r="B271" s="133"/>
      <c r="C271" s="133"/>
      <c r="D271" s="134"/>
      <c r="E271" s="66"/>
      <c r="F271" s="18"/>
      <c r="G271" s="18"/>
      <c r="H271" s="18"/>
      <c r="I271" s="18"/>
      <c r="J271" s="18"/>
      <c r="K271" s="22"/>
      <c r="L271" s="22"/>
      <c r="M271" s="22"/>
      <c r="N271" s="18"/>
      <c r="O271" s="18"/>
      <c r="P271" s="18"/>
      <c r="Q271" s="18"/>
      <c r="R271" s="18"/>
      <c r="S271" s="18"/>
      <c r="T271" s="18"/>
      <c r="U271" s="18"/>
      <c r="V271" s="22"/>
      <c r="W271" s="22"/>
      <c r="X271" s="22"/>
      <c r="Y271" s="22"/>
      <c r="Z271" s="22"/>
      <c r="AA271" s="22"/>
      <c r="AB271" s="22"/>
      <c r="AC271" s="22"/>
      <c r="AD271" s="18"/>
      <c r="AE271" s="22"/>
      <c r="AF271" s="22"/>
      <c r="AG271" s="22"/>
      <c r="AH271" s="22"/>
      <c r="AI271" s="22"/>
    </row>
    <row r="272" spans="1:35" ht="12.75" customHeight="1">
      <c r="A272" s="111"/>
      <c r="B272" s="112"/>
      <c r="C272" s="111"/>
      <c r="D272" s="135"/>
      <c r="E272" s="66"/>
      <c r="F272" s="18"/>
      <c r="G272" s="18"/>
      <c r="H272" s="18"/>
      <c r="I272" s="18"/>
      <c r="J272" s="18"/>
      <c r="K272" s="22"/>
      <c r="L272" s="22"/>
      <c r="M272" s="22"/>
      <c r="N272" s="18"/>
      <c r="O272" s="18"/>
      <c r="P272" s="18"/>
      <c r="Q272" s="18"/>
      <c r="R272" s="18"/>
      <c r="S272" s="18"/>
      <c r="T272" s="18"/>
      <c r="U272" s="18"/>
      <c r="V272" s="22"/>
      <c r="W272" s="22"/>
      <c r="X272" s="22"/>
      <c r="Y272" s="22"/>
      <c r="Z272" s="22"/>
      <c r="AA272" s="22"/>
      <c r="AB272" s="22"/>
      <c r="AC272" s="22"/>
      <c r="AD272" s="18"/>
      <c r="AE272" s="22"/>
      <c r="AF272" s="22"/>
      <c r="AG272" s="22"/>
      <c r="AH272" s="22"/>
      <c r="AI272" s="22"/>
    </row>
    <row r="273" spans="1:35" ht="14.25" customHeight="1">
      <c r="A273" s="109"/>
      <c r="B273" s="109"/>
      <c r="C273" s="109"/>
      <c r="D273" s="136"/>
      <c r="E273" s="66"/>
      <c r="F273" s="92"/>
      <c r="G273" s="18"/>
      <c r="H273" s="18"/>
      <c r="I273" s="18"/>
      <c r="J273" s="18"/>
      <c r="K273" s="22"/>
      <c r="L273" s="22"/>
      <c r="M273" s="22"/>
      <c r="N273" s="18"/>
      <c r="O273" s="18"/>
      <c r="P273" s="18"/>
      <c r="Q273" s="18"/>
      <c r="R273" s="18"/>
      <c r="S273" s="18"/>
      <c r="T273" s="18"/>
      <c r="U273" s="18"/>
      <c r="V273" s="22"/>
      <c r="W273" s="22"/>
      <c r="X273" s="22"/>
      <c r="Y273" s="22"/>
      <c r="Z273" s="22"/>
      <c r="AA273" s="22"/>
      <c r="AB273" s="22"/>
      <c r="AC273" s="22"/>
      <c r="AD273" s="18"/>
      <c r="AE273" s="22"/>
      <c r="AF273" s="22"/>
      <c r="AG273" s="22"/>
      <c r="AH273" s="22"/>
      <c r="AI273" s="22"/>
    </row>
    <row r="274" spans="1:35" ht="12" customHeight="1">
      <c r="A274" s="22"/>
      <c r="B274" s="18"/>
      <c r="C274" s="18"/>
      <c r="D274" s="127"/>
      <c r="E274" s="66"/>
      <c r="F274" s="18"/>
      <c r="G274" s="18"/>
      <c r="H274" s="18"/>
      <c r="I274" s="18"/>
      <c r="J274" s="18"/>
      <c r="K274" s="148"/>
      <c r="L274" s="18"/>
      <c r="M274" s="18"/>
      <c r="N274" s="18"/>
      <c r="O274" s="18"/>
      <c r="P274" s="18"/>
      <c r="Q274" s="18"/>
      <c r="R274" s="18"/>
      <c r="S274" s="18"/>
      <c r="T274" s="18"/>
      <c r="U274" s="18"/>
      <c r="V274" s="18"/>
      <c r="W274" s="18"/>
      <c r="X274" s="18"/>
      <c r="Y274" s="18"/>
      <c r="Z274" s="22"/>
      <c r="AA274" s="22"/>
      <c r="AB274" s="22"/>
      <c r="AC274" s="22"/>
      <c r="AD274" s="22"/>
      <c r="AE274" s="22"/>
      <c r="AF274" s="22"/>
      <c r="AG274" s="22"/>
      <c r="AH274" s="22"/>
      <c r="AI274" s="22"/>
    </row>
    <row r="275" spans="1:35" ht="12" customHeight="1">
      <c r="A275" s="22"/>
      <c r="B275" s="18"/>
      <c r="C275" s="18"/>
      <c r="D275" s="127"/>
      <c r="E275" s="100"/>
      <c r="F275" s="18"/>
      <c r="G275" s="18"/>
      <c r="H275" s="18"/>
      <c r="I275" s="18"/>
      <c r="J275" s="18"/>
      <c r="K275" s="148"/>
      <c r="L275" s="18"/>
      <c r="M275" s="18"/>
      <c r="N275" s="18"/>
      <c r="O275" s="18"/>
      <c r="P275" s="18"/>
      <c r="Q275" s="18"/>
      <c r="R275" s="18"/>
      <c r="S275" s="18"/>
      <c r="T275" s="18"/>
      <c r="U275" s="18"/>
      <c r="V275" s="18"/>
      <c r="W275" s="18"/>
      <c r="X275" s="18"/>
      <c r="Y275" s="18"/>
      <c r="Z275" s="22"/>
      <c r="AA275" s="22"/>
      <c r="AB275" s="22"/>
      <c r="AC275" s="22"/>
      <c r="AD275" s="22"/>
      <c r="AE275" s="22"/>
      <c r="AF275" s="22"/>
      <c r="AG275" s="22"/>
      <c r="AH275" s="22"/>
      <c r="AI275" s="22"/>
    </row>
    <row r="276" spans="1:35" ht="32.25" customHeight="1">
      <c r="A276" s="94" t="s">
        <v>100</v>
      </c>
      <c r="B276" s="95" t="s">
        <v>86</v>
      </c>
      <c r="C276" s="96" t="s">
        <v>212</v>
      </c>
      <c r="D276" s="128" t="s">
        <v>106</v>
      </c>
      <c r="E276" s="114"/>
      <c r="F276" s="22"/>
      <c r="G276" s="22"/>
      <c r="H276" s="22"/>
      <c r="I276" s="22"/>
      <c r="J276" s="22"/>
      <c r="K276" s="148"/>
      <c r="L276" s="18"/>
      <c r="M276" s="18"/>
      <c r="N276" s="18"/>
      <c r="O276" s="18"/>
      <c r="P276" s="18"/>
      <c r="Q276" s="18"/>
      <c r="R276" s="18"/>
      <c r="S276" s="18"/>
      <c r="T276" s="18"/>
      <c r="U276" s="18"/>
      <c r="V276" s="18"/>
      <c r="W276" s="18"/>
      <c r="X276" s="18"/>
      <c r="Y276" s="18"/>
      <c r="Z276" s="22"/>
      <c r="AA276" s="22"/>
      <c r="AB276" s="22"/>
      <c r="AC276" s="22"/>
      <c r="AD276" s="22"/>
      <c r="AE276" s="22"/>
      <c r="AF276" s="22"/>
      <c r="AG276" s="22"/>
      <c r="AH276" s="22"/>
      <c r="AI276" s="22"/>
    </row>
    <row r="277" spans="1:35" ht="12" customHeight="1">
      <c r="A277" s="98" t="str">
        <f t="array" ref="A277">IFERROR(INDEX('03.Muestra'!$B$8:$B$17,SMALL(IF("Documento no web"='03.Muestra'!$D$8:$D$17,ROW('03.Muestra'!$B$8:$B$17)-MIN(ROW('03.Muestra'!$D$8:$D$17))+1,""),ROW()-276)),"")</f>
        <v/>
      </c>
      <c r="B277" s="129" t="str">
        <f t="array" ref="B277">IFERROR(INDEX('03.Muestra'!$C$8:$C$17,SMALL(IF("Documento no web"='03.Muestra'!$D$8:$D$17,ROW('03.Muestra'!$C$8:$C$17)-MIN(ROW('03.Muestra'!$D$8:$D$17))+1,""),ROW()-276)),"")</f>
        <v/>
      </c>
      <c r="C277" s="129" t="str">
        <f t="array" ref="C277">IFERROR(INDEX('03.Muestra'!$F$8:$F$17,SMALL(IF("Documento no web"='03.Muestra'!$D$8:$D$17,ROW('03.Muestra'!$F$8:$F$17)-MIN(ROW('03.Muestra'!$D$8:$D$17))+1,""),ROW()-276)),"")</f>
        <v/>
      </c>
      <c r="D277" s="103" t="str">
        <f t="shared" ref="D277:D286" si="34">IF(C277="","",$D$18)</f>
        <v/>
      </c>
      <c r="E277" s="66" t="str">
        <f t="shared" ref="E277:E286" si="35">IF(D277&lt;&gt;"",IF(AND(B277&lt;&gt;"",C277&lt;&gt;""),"","ERR"),"")</f>
        <v/>
      </c>
      <c r="F277" s="104" t="s">
        <v>89</v>
      </c>
      <c r="G277" s="89" t="s">
        <v>98</v>
      </c>
      <c r="H277" s="84" t="s">
        <v>93</v>
      </c>
      <c r="I277" s="105" t="s">
        <v>91</v>
      </c>
      <c r="J277" s="106" t="s">
        <v>87</v>
      </c>
      <c r="K277" s="131" t="s">
        <v>97</v>
      </c>
      <c r="L277" s="18"/>
      <c r="M277" s="18"/>
      <c r="N277" s="18"/>
      <c r="O277" s="18"/>
      <c r="P277" s="18"/>
      <c r="Q277" s="18"/>
      <c r="R277" s="18"/>
      <c r="S277" s="18"/>
      <c r="T277" s="18"/>
      <c r="U277" s="18"/>
      <c r="V277" s="18"/>
      <c r="W277" s="18"/>
      <c r="X277" s="18"/>
      <c r="Y277" s="18"/>
      <c r="Z277" s="22"/>
      <c r="AA277" s="22"/>
      <c r="AB277" s="22"/>
      <c r="AC277" s="22"/>
      <c r="AD277" s="22"/>
      <c r="AE277" s="22"/>
      <c r="AF277" s="22"/>
      <c r="AG277" s="22"/>
      <c r="AH277" s="22"/>
      <c r="AI277" s="22"/>
    </row>
    <row r="278" spans="1:35" ht="12" customHeight="1">
      <c r="A278" s="98" t="str">
        <f t="array" ref="A278">IFERROR(INDEX('03.Muestra'!$B$8:$B$17,SMALL(IF("Documento no web"='03.Muestra'!$D$8:$D$17,ROW('03.Muestra'!$B$8:$B$17)-MIN(ROW('03.Muestra'!$D$8:$D$17))+1,""),ROW()-276)),"")</f>
        <v/>
      </c>
      <c r="B278" s="129" t="str">
        <f t="array" ref="B278">IFERROR(INDEX('03.Muestra'!$C$8:$C$17,SMALL(IF("Documento no web"='03.Muestra'!$D$8:$D$17,ROW('03.Muestra'!$C$8:$C$17)-MIN(ROW('03.Muestra'!$D$8:$D$17))+1,""),ROW()-276)),"")</f>
        <v/>
      </c>
      <c r="C278" s="129" t="str">
        <f t="array" ref="C278">IFERROR(INDEX('03.Muestra'!$F$8:$F$17,SMALL(IF("Documento no web"='03.Muestra'!$D$8:$D$17,ROW('03.Muestra'!$F$8:$F$17)-MIN(ROW('03.Muestra'!$D$8:$D$17))+1,""),ROW()-276)),"")</f>
        <v/>
      </c>
      <c r="D278" s="103" t="str">
        <f t="shared" si="34"/>
        <v/>
      </c>
      <c r="E278" s="66" t="str">
        <f t="shared" si="35"/>
        <v/>
      </c>
      <c r="F278" s="107">
        <f ca="1">COUNTIF($D277:INDIRECT("$D" &amp;  SUM(ROW()-1,'03.Muestra'!$D$20)-1),F277)</f>
        <v>0</v>
      </c>
      <c r="G278" s="107">
        <f ca="1">COUNTIF($D277:INDIRECT("$D" &amp;  SUM(ROW()-1,'03.Muestra'!$D$20)-1),G277)</f>
        <v>0</v>
      </c>
      <c r="H278" s="107">
        <f ca="1">COUNTIF($D277:INDIRECT("$D" &amp;  SUM(ROW()-1,'03.Muestra'!$D$20)-1),H277)</f>
        <v>0</v>
      </c>
      <c r="I278" s="107">
        <f ca="1">COUNTIF($D277:INDIRECT("$D" &amp;  SUM(ROW()-1,'03.Muestra'!$D$20)-1),I277)</f>
        <v>0</v>
      </c>
      <c r="J278" s="107">
        <f ca="1">COUNTIF($D277:INDIRECT("$D" &amp;  SUM(ROW()-1,'03.Muestra'!$D$20)-1),J277)</f>
        <v>0</v>
      </c>
      <c r="K278" s="132">
        <f ca="1">IF(COUNTIF('03.Muestra'!$D$8:$D$17,"Documento no web")=0,0,COUNTBLANK($D277:INDIRECT("$D" &amp;  SUM(ROW()-1,COUNTIF('03.Muestra'!$D$8:$D$17,"Documento no web"))-1)))</f>
        <v>0</v>
      </c>
      <c r="L278" s="18"/>
      <c r="M278" s="18"/>
      <c r="N278" s="18"/>
      <c r="O278" s="18"/>
      <c r="P278" s="18"/>
      <c r="Q278" s="18"/>
      <c r="R278" s="18"/>
      <c r="S278" s="18"/>
      <c r="T278" s="18"/>
      <c r="U278" s="18"/>
      <c r="V278" s="18"/>
      <c r="W278" s="18"/>
      <c r="X278" s="18"/>
      <c r="Y278" s="18"/>
      <c r="Z278" s="22"/>
      <c r="AA278" s="22"/>
      <c r="AB278" s="22"/>
      <c r="AC278" s="22"/>
      <c r="AD278" s="22"/>
      <c r="AE278" s="22"/>
      <c r="AF278" s="22"/>
      <c r="AG278" s="22"/>
      <c r="AH278" s="22"/>
      <c r="AI278" s="22"/>
    </row>
    <row r="279" spans="1:35" ht="12" customHeight="1">
      <c r="A279" s="98" t="str">
        <f t="array" ref="A279">IFERROR(INDEX('03.Muestra'!$B$8:$B$17,SMALL(IF("Documento no web"='03.Muestra'!$D$8:$D$17,ROW('03.Muestra'!$B$8:$B$17)-MIN(ROW('03.Muestra'!$D$8:$D$17))+1,""),ROW()-276)),"")</f>
        <v/>
      </c>
      <c r="B279" s="129" t="str">
        <f t="array" ref="B279">IFERROR(INDEX('03.Muestra'!$C$8:$C$17,SMALL(IF("Documento no web"='03.Muestra'!$D$8:$D$17,ROW('03.Muestra'!$C$8:$C$17)-MIN(ROW('03.Muestra'!$D$8:$D$17))+1,""),ROW()-276)),"")</f>
        <v/>
      </c>
      <c r="C279" s="129" t="str">
        <f t="array" ref="C279">IFERROR(INDEX('03.Muestra'!$F$8:$F$17,SMALL(IF("Documento no web"='03.Muestra'!$D$8:$D$17,ROW('03.Muestra'!$F$8:$F$17)-MIN(ROW('03.Muestra'!$D$8:$D$17))+1,""),ROW()-276)),"")</f>
        <v/>
      </c>
      <c r="D279" s="103" t="str">
        <f t="shared" si="34"/>
        <v/>
      </c>
      <c r="E279" s="66" t="str">
        <f t="shared" si="35"/>
        <v/>
      </c>
      <c r="F279" s="22"/>
      <c r="G279" s="18"/>
      <c r="H279" s="18"/>
      <c r="I279" s="18"/>
      <c r="J279" s="18"/>
      <c r="K279" s="148"/>
      <c r="L279" s="18"/>
      <c r="M279" s="18"/>
      <c r="N279" s="18"/>
      <c r="O279" s="18"/>
      <c r="P279" s="18"/>
      <c r="Q279" s="18"/>
      <c r="R279" s="18"/>
      <c r="S279" s="18"/>
      <c r="T279" s="18"/>
      <c r="U279" s="18"/>
      <c r="V279" s="18"/>
      <c r="W279" s="18"/>
      <c r="X279" s="18"/>
      <c r="Y279" s="18"/>
      <c r="Z279" s="22"/>
      <c r="AA279" s="22"/>
      <c r="AB279" s="22"/>
      <c r="AC279" s="22"/>
      <c r="AD279" s="22"/>
      <c r="AE279" s="22"/>
      <c r="AF279" s="22"/>
      <c r="AG279" s="22"/>
      <c r="AH279" s="22"/>
      <c r="AI279" s="22"/>
    </row>
    <row r="280" spans="1:35" ht="12" customHeight="1">
      <c r="A280" s="98" t="str">
        <f t="array" ref="A280">IFERROR(INDEX('03.Muestra'!$B$8:$B$17,SMALL(IF("Documento no web"='03.Muestra'!$D$8:$D$17,ROW('03.Muestra'!$B$8:$B$17)-MIN(ROW('03.Muestra'!$D$8:$D$17))+1,""),ROW()-276)),"")</f>
        <v/>
      </c>
      <c r="B280" s="129" t="str">
        <f t="array" ref="B280">IFERROR(INDEX('03.Muestra'!$C$8:$C$17,SMALL(IF("Documento no web"='03.Muestra'!$D$8:$D$17,ROW('03.Muestra'!$C$8:$C$17)-MIN(ROW('03.Muestra'!$D$8:$D$17))+1,""),ROW()-276)),"")</f>
        <v/>
      </c>
      <c r="C280" s="129" t="str">
        <f t="array" ref="C280">IFERROR(INDEX('03.Muestra'!$F$8:$F$17,SMALL(IF("Documento no web"='03.Muestra'!$D$8:$D$17,ROW('03.Muestra'!$F$8:$F$17)-MIN(ROW('03.Muestra'!$D$8:$D$17))+1,""),ROW()-276)),"")</f>
        <v/>
      </c>
      <c r="D280" s="103" t="str">
        <f t="shared" si="34"/>
        <v/>
      </c>
      <c r="E280" s="66" t="str">
        <f t="shared" si="35"/>
        <v/>
      </c>
      <c r="F280" s="22"/>
      <c r="G280" s="18"/>
      <c r="H280" s="18"/>
      <c r="I280" s="18"/>
      <c r="J280" s="18"/>
      <c r="K280" s="148"/>
      <c r="L280" s="18"/>
      <c r="M280" s="18"/>
      <c r="N280" s="18"/>
      <c r="O280" s="18"/>
      <c r="P280" s="18"/>
      <c r="Q280" s="18"/>
      <c r="R280" s="18"/>
      <c r="S280" s="18"/>
      <c r="T280" s="18"/>
      <c r="U280" s="18"/>
      <c r="V280" s="18"/>
      <c r="W280" s="18"/>
      <c r="X280" s="18"/>
      <c r="Y280" s="18"/>
      <c r="Z280" s="22"/>
      <c r="AA280" s="22"/>
      <c r="AB280" s="22"/>
      <c r="AC280" s="22"/>
      <c r="AD280" s="22"/>
      <c r="AE280" s="22"/>
      <c r="AF280" s="22"/>
      <c r="AG280" s="22"/>
      <c r="AH280" s="22"/>
      <c r="AI280" s="22"/>
    </row>
    <row r="281" spans="1:35" ht="12" customHeight="1">
      <c r="A281" s="98" t="str">
        <f t="array" ref="A281">IFERROR(INDEX('03.Muestra'!$B$8:$B$17,SMALL(IF("Documento no web"='03.Muestra'!$D$8:$D$17,ROW('03.Muestra'!$B$8:$B$17)-MIN(ROW('03.Muestra'!$D$8:$D$17))+1,""),ROW()-276)),"")</f>
        <v/>
      </c>
      <c r="B281" s="129" t="str">
        <f t="array" ref="B281">IFERROR(INDEX('03.Muestra'!$C$8:$C$17,SMALL(IF("Documento no web"='03.Muestra'!$D$8:$D$17,ROW('03.Muestra'!$C$8:$C$17)-MIN(ROW('03.Muestra'!$D$8:$D$17))+1,""),ROW()-276)),"")</f>
        <v/>
      </c>
      <c r="C281" s="129" t="str">
        <f t="array" ref="C281">IFERROR(INDEX('03.Muestra'!$F$8:$F$17,SMALL(IF("Documento no web"='03.Muestra'!$D$8:$D$17,ROW('03.Muestra'!$F$8:$F$17)-MIN(ROW('03.Muestra'!$D$8:$D$17))+1,""),ROW()-276)),"")</f>
        <v/>
      </c>
      <c r="D281" s="103" t="str">
        <f t="shared" si="34"/>
        <v/>
      </c>
      <c r="E281" s="66" t="str">
        <f t="shared" si="35"/>
        <v/>
      </c>
      <c r="F281" s="22"/>
      <c r="G281" s="18"/>
      <c r="H281" s="18"/>
      <c r="I281" s="18"/>
      <c r="J281" s="18"/>
      <c r="K281" s="148"/>
      <c r="L281" s="18"/>
      <c r="M281" s="18"/>
      <c r="N281" s="18"/>
      <c r="O281" s="18"/>
      <c r="P281" s="18"/>
      <c r="Q281" s="18"/>
      <c r="R281" s="18"/>
      <c r="S281" s="18"/>
      <c r="T281" s="18"/>
      <c r="U281" s="18"/>
      <c r="V281" s="18"/>
      <c r="W281" s="18"/>
      <c r="X281" s="18"/>
      <c r="Y281" s="18"/>
      <c r="Z281" s="22"/>
      <c r="AA281" s="22"/>
      <c r="AB281" s="22"/>
      <c r="AC281" s="22"/>
      <c r="AD281" s="22"/>
      <c r="AE281" s="22"/>
      <c r="AF281" s="22"/>
      <c r="AG281" s="22"/>
      <c r="AH281" s="22"/>
      <c r="AI281" s="22"/>
    </row>
    <row r="282" spans="1:35" ht="12" customHeight="1">
      <c r="A282" s="98" t="str">
        <f t="array" ref="A282">IFERROR(INDEX('03.Muestra'!$B$8:$B$17,SMALL(IF("Documento no web"='03.Muestra'!$D$8:$D$17,ROW('03.Muestra'!$B$8:$B$17)-MIN(ROW('03.Muestra'!$D$8:$D$17))+1,""),ROW()-276)),"")</f>
        <v/>
      </c>
      <c r="B282" s="129" t="str">
        <f t="array" ref="B282">IFERROR(INDEX('03.Muestra'!$C$8:$C$17,SMALL(IF("Documento no web"='03.Muestra'!$D$8:$D$17,ROW('03.Muestra'!$C$8:$C$17)-MIN(ROW('03.Muestra'!$D$8:$D$17))+1,""),ROW()-276)),"")</f>
        <v/>
      </c>
      <c r="C282" s="129" t="str">
        <f t="array" ref="C282">IFERROR(INDEX('03.Muestra'!$F$8:$F$17,SMALL(IF("Documento no web"='03.Muestra'!$D$8:$D$17,ROW('03.Muestra'!$F$8:$F$17)-MIN(ROW('03.Muestra'!$D$8:$D$17))+1,""),ROW()-276)),"")</f>
        <v/>
      </c>
      <c r="D282" s="103" t="str">
        <f t="shared" si="34"/>
        <v/>
      </c>
      <c r="E282" s="66" t="str">
        <f t="shared" si="35"/>
        <v/>
      </c>
      <c r="F282" s="22"/>
      <c r="G282" s="18"/>
      <c r="H282" s="18"/>
      <c r="I282" s="18"/>
      <c r="J282" s="18"/>
      <c r="K282" s="148"/>
      <c r="L282" s="18"/>
      <c r="M282" s="18"/>
      <c r="N282" s="18"/>
      <c r="O282" s="18"/>
      <c r="P282" s="18"/>
      <c r="Q282" s="18"/>
      <c r="R282" s="18"/>
      <c r="S282" s="18"/>
      <c r="T282" s="18"/>
      <c r="U282" s="18"/>
      <c r="V282" s="18"/>
      <c r="W282" s="18"/>
      <c r="X282" s="18"/>
      <c r="Y282" s="18"/>
      <c r="Z282" s="22"/>
      <c r="AA282" s="22"/>
      <c r="AB282" s="22"/>
      <c r="AC282" s="22"/>
      <c r="AD282" s="22"/>
      <c r="AE282" s="22"/>
      <c r="AF282" s="22"/>
      <c r="AG282" s="22"/>
      <c r="AH282" s="22"/>
      <c r="AI282" s="22"/>
    </row>
    <row r="283" spans="1:35" ht="12" customHeight="1">
      <c r="A283" s="98" t="str">
        <f t="array" ref="A283">IFERROR(INDEX('03.Muestra'!$B$8:$B$17,SMALL(IF("Documento no web"='03.Muestra'!$D$8:$D$17,ROW('03.Muestra'!$B$8:$B$17)-MIN(ROW('03.Muestra'!$D$8:$D$17))+1,""),ROW()-276)),"")</f>
        <v/>
      </c>
      <c r="B283" s="129" t="str">
        <f t="array" ref="B283">IFERROR(INDEX('03.Muestra'!$C$8:$C$17,SMALL(IF("Documento no web"='03.Muestra'!$D$8:$D$17,ROW('03.Muestra'!$C$8:$C$17)-MIN(ROW('03.Muestra'!$D$8:$D$17))+1,""),ROW()-276)),"")</f>
        <v/>
      </c>
      <c r="C283" s="129" t="str">
        <f t="array" ref="C283">IFERROR(INDEX('03.Muestra'!$F$8:$F$17,SMALL(IF("Documento no web"='03.Muestra'!$D$8:$D$17,ROW('03.Muestra'!$F$8:$F$17)-MIN(ROW('03.Muestra'!$D$8:$D$17))+1,""),ROW()-276)),"")</f>
        <v/>
      </c>
      <c r="D283" s="103" t="str">
        <f t="shared" si="34"/>
        <v/>
      </c>
      <c r="E283" s="66" t="str">
        <f t="shared" si="35"/>
        <v/>
      </c>
      <c r="F283" s="18"/>
      <c r="G283" s="18"/>
      <c r="H283" s="18"/>
      <c r="I283" s="18"/>
      <c r="J283" s="18"/>
      <c r="K283" s="148"/>
      <c r="L283" s="18"/>
      <c r="M283" s="18"/>
      <c r="N283" s="18"/>
      <c r="O283" s="18"/>
      <c r="P283" s="18"/>
      <c r="Q283" s="18"/>
      <c r="R283" s="18"/>
      <c r="S283" s="18"/>
      <c r="T283" s="18"/>
      <c r="U283" s="18"/>
      <c r="V283" s="18"/>
      <c r="W283" s="18"/>
      <c r="X283" s="18"/>
      <c r="Y283" s="18"/>
      <c r="Z283" s="22"/>
      <c r="AA283" s="22"/>
      <c r="AB283" s="22"/>
      <c r="AC283" s="22"/>
      <c r="AD283" s="22"/>
      <c r="AE283" s="22"/>
      <c r="AF283" s="22"/>
      <c r="AG283" s="22"/>
      <c r="AH283" s="22"/>
      <c r="AI283" s="22"/>
    </row>
    <row r="284" spans="1:35" ht="12" customHeight="1">
      <c r="A284" s="98" t="str">
        <f t="array" ref="A284">IFERROR(INDEX('03.Muestra'!$B$8:$B$17,SMALL(IF("Documento no web"='03.Muestra'!$D$8:$D$17,ROW('03.Muestra'!$B$8:$B$17)-MIN(ROW('03.Muestra'!$D$8:$D$17))+1,""),ROW()-276)),"")</f>
        <v/>
      </c>
      <c r="B284" s="129" t="str">
        <f t="array" ref="B284">IFERROR(INDEX('03.Muestra'!$C$8:$C$17,SMALL(IF("Documento no web"='03.Muestra'!$D$8:$D$17,ROW('03.Muestra'!$C$8:$C$17)-MIN(ROW('03.Muestra'!$D$8:$D$17))+1,""),ROW()-276)),"")</f>
        <v/>
      </c>
      <c r="C284" s="129" t="str">
        <f t="array" ref="C284">IFERROR(INDEX('03.Muestra'!$F$8:$F$17,SMALL(IF("Documento no web"='03.Muestra'!$D$8:$D$17,ROW('03.Muestra'!$F$8:$F$17)-MIN(ROW('03.Muestra'!$D$8:$D$17))+1,""),ROW()-276)),"")</f>
        <v/>
      </c>
      <c r="D284" s="103" t="str">
        <f t="shared" si="34"/>
        <v/>
      </c>
      <c r="E284" s="66" t="str">
        <f t="shared" si="35"/>
        <v/>
      </c>
      <c r="F284" s="18"/>
      <c r="G284" s="18"/>
      <c r="H284" s="18"/>
      <c r="I284" s="18"/>
      <c r="J284" s="18"/>
      <c r="K284" s="148"/>
      <c r="L284" s="18"/>
      <c r="M284" s="18"/>
      <c r="N284" s="18"/>
      <c r="O284" s="18"/>
      <c r="P284" s="18"/>
      <c r="Q284" s="18"/>
      <c r="R284" s="18"/>
      <c r="S284" s="18"/>
      <c r="T284" s="18"/>
      <c r="U284" s="18"/>
      <c r="V284" s="18"/>
      <c r="W284" s="18"/>
      <c r="X284" s="18"/>
      <c r="Y284" s="18"/>
      <c r="Z284" s="22"/>
      <c r="AA284" s="22"/>
      <c r="AB284" s="22"/>
      <c r="AC284" s="22"/>
      <c r="AD284" s="22"/>
      <c r="AE284" s="22"/>
      <c r="AF284" s="22"/>
      <c r="AG284" s="22"/>
      <c r="AH284" s="22"/>
      <c r="AI284" s="22"/>
    </row>
    <row r="285" spans="1:35" ht="12" customHeight="1">
      <c r="A285" s="98" t="str">
        <f t="array" ref="A285">IFERROR(INDEX('03.Muestra'!$B$8:$B$17,SMALL(IF("Documento no web"='03.Muestra'!$D$8:$D$17,ROW('03.Muestra'!$B$8:$B$17)-MIN(ROW('03.Muestra'!$D$8:$D$17))+1,""),ROW()-276)),"")</f>
        <v/>
      </c>
      <c r="B285" s="129" t="str">
        <f t="array" ref="B285">IFERROR(INDEX('03.Muestra'!$C$8:$C$17,SMALL(IF("Documento no web"='03.Muestra'!$D$8:$D$17,ROW('03.Muestra'!$C$8:$C$17)-MIN(ROW('03.Muestra'!$D$8:$D$17))+1,""),ROW()-276)),"")</f>
        <v/>
      </c>
      <c r="C285" s="129" t="str">
        <f t="array" ref="C285">IFERROR(INDEX('03.Muestra'!$F$8:$F$17,SMALL(IF("Documento no web"='03.Muestra'!$D$8:$D$17,ROW('03.Muestra'!$F$8:$F$17)-MIN(ROW('03.Muestra'!$D$8:$D$17))+1,""),ROW()-276)),"")</f>
        <v/>
      </c>
      <c r="D285" s="103" t="str">
        <f t="shared" si="34"/>
        <v/>
      </c>
      <c r="E285" s="66" t="str">
        <f t="shared" si="35"/>
        <v/>
      </c>
      <c r="F285" s="18"/>
      <c r="G285" s="18"/>
      <c r="H285" s="18"/>
      <c r="I285" s="18"/>
      <c r="J285" s="18"/>
      <c r="K285" s="148"/>
      <c r="L285" s="18"/>
      <c r="M285" s="18"/>
      <c r="N285" s="18"/>
      <c r="O285" s="18"/>
      <c r="P285" s="18"/>
      <c r="Q285" s="18"/>
      <c r="R285" s="18"/>
      <c r="S285" s="18"/>
      <c r="T285" s="18"/>
      <c r="U285" s="18"/>
      <c r="V285" s="18"/>
      <c r="W285" s="18"/>
      <c r="X285" s="18"/>
      <c r="Y285" s="18"/>
      <c r="Z285" s="22"/>
      <c r="AA285" s="22"/>
      <c r="AB285" s="22"/>
      <c r="AC285" s="22"/>
      <c r="AD285" s="22"/>
      <c r="AE285" s="22"/>
      <c r="AF285" s="22"/>
      <c r="AG285" s="22"/>
      <c r="AH285" s="22"/>
      <c r="AI285" s="22"/>
    </row>
    <row r="286" spans="1:35" ht="12" customHeight="1">
      <c r="A286" s="98" t="str">
        <f t="array" ref="A286">IFERROR(INDEX('03.Muestra'!$B$8:$B$17,SMALL(IF("Documento no web"='03.Muestra'!$D$8:$D$17,ROW('03.Muestra'!$B$8:$B$17)-MIN(ROW('03.Muestra'!$D$8:$D$17))+1,""),ROW()-276)),"")</f>
        <v/>
      </c>
      <c r="B286" s="129" t="str">
        <f t="array" ref="B286">IFERROR(INDEX('03.Muestra'!$C$8:$C$17,SMALL(IF("Documento no web"='03.Muestra'!$D$8:$D$17,ROW('03.Muestra'!$C$8:$C$17)-MIN(ROW('03.Muestra'!$D$8:$D$17))+1,""),ROW()-276)),"")</f>
        <v/>
      </c>
      <c r="C286" s="129" t="str">
        <f t="array" ref="C286">IFERROR(INDEX('03.Muestra'!$F$8:$F$17,SMALL(IF("Documento no web"='03.Muestra'!$D$8:$D$17,ROW('03.Muestra'!$F$8:$F$17)-MIN(ROW('03.Muestra'!$D$8:$D$17))+1,""),ROW()-276)),"")</f>
        <v/>
      </c>
      <c r="D286" s="103" t="str">
        <f t="shared" si="34"/>
        <v/>
      </c>
      <c r="E286" s="66" t="str">
        <f t="shared" si="35"/>
        <v/>
      </c>
      <c r="F286" s="18"/>
      <c r="G286" s="18"/>
      <c r="H286" s="18"/>
      <c r="I286" s="18"/>
      <c r="J286" s="18"/>
      <c r="K286" s="148"/>
      <c r="L286" s="18"/>
      <c r="M286" s="18"/>
      <c r="N286" s="18"/>
      <c r="O286" s="18"/>
      <c r="P286" s="18"/>
      <c r="Q286" s="18"/>
      <c r="R286" s="18"/>
      <c r="S286" s="18"/>
      <c r="T286" s="18"/>
      <c r="U286" s="18"/>
      <c r="V286" s="18"/>
      <c r="W286" s="18"/>
      <c r="X286" s="18"/>
      <c r="Y286" s="18"/>
      <c r="Z286" s="22"/>
      <c r="AA286" s="22"/>
      <c r="AB286" s="22"/>
      <c r="AC286" s="22"/>
      <c r="AD286" s="22"/>
      <c r="AE286" s="22"/>
      <c r="AF286" s="22"/>
      <c r="AG286" s="22"/>
      <c r="AH286" s="22"/>
      <c r="AI286" s="22"/>
    </row>
    <row r="287" spans="1:35" ht="12" customHeight="1">
      <c r="A287" s="63"/>
      <c r="B287" s="133"/>
      <c r="C287" s="133"/>
      <c r="D287" s="134"/>
      <c r="E287" s="66"/>
      <c r="F287" s="18"/>
      <c r="G287" s="18"/>
      <c r="H287" s="18"/>
      <c r="I287" s="18"/>
      <c r="J287" s="18"/>
      <c r="K287" s="22"/>
      <c r="L287" s="22"/>
      <c r="M287" s="22"/>
      <c r="N287" s="18"/>
      <c r="O287" s="18"/>
      <c r="P287" s="18"/>
      <c r="Q287" s="18"/>
      <c r="R287" s="18"/>
      <c r="S287" s="18"/>
      <c r="T287" s="18"/>
      <c r="U287" s="18"/>
      <c r="V287" s="22"/>
      <c r="W287" s="22"/>
      <c r="X287" s="22"/>
      <c r="Y287" s="22"/>
      <c r="Z287" s="22"/>
      <c r="AA287" s="22"/>
      <c r="AB287" s="22"/>
      <c r="AC287" s="22"/>
      <c r="AD287" s="18"/>
      <c r="AE287" s="22"/>
      <c r="AF287" s="22"/>
      <c r="AG287" s="22"/>
      <c r="AH287" s="22"/>
      <c r="AI287" s="22"/>
    </row>
    <row r="288" spans="1:35" ht="12" customHeight="1">
      <c r="A288" s="63"/>
      <c r="B288" s="133"/>
      <c r="C288" s="133"/>
      <c r="D288" s="134"/>
      <c r="E288" s="66"/>
      <c r="F288" s="18"/>
      <c r="G288" s="18"/>
      <c r="H288" s="18"/>
      <c r="I288" s="18"/>
      <c r="J288" s="18"/>
      <c r="K288" s="22"/>
      <c r="L288" s="22"/>
      <c r="M288" s="22"/>
      <c r="N288" s="18"/>
      <c r="O288" s="18"/>
      <c r="P288" s="18"/>
      <c r="Q288" s="18"/>
      <c r="R288" s="18"/>
      <c r="S288" s="18"/>
      <c r="T288" s="18"/>
      <c r="U288" s="18"/>
      <c r="V288" s="22"/>
      <c r="W288" s="22"/>
      <c r="X288" s="22"/>
      <c r="Y288" s="22"/>
      <c r="Z288" s="22"/>
      <c r="AA288" s="22"/>
      <c r="AB288" s="22"/>
      <c r="AC288" s="22"/>
      <c r="AD288" s="18"/>
      <c r="AE288" s="22"/>
      <c r="AF288" s="22"/>
      <c r="AG288" s="22"/>
      <c r="AH288" s="22"/>
      <c r="AI288" s="22"/>
    </row>
    <row r="289" spans="1:35" ht="12.75" customHeight="1">
      <c r="A289" s="111"/>
      <c r="B289" s="112"/>
      <c r="C289" s="111"/>
      <c r="D289" s="135"/>
      <c r="E289" s="66"/>
      <c r="F289" s="18"/>
      <c r="G289" s="18"/>
      <c r="H289" s="18"/>
      <c r="I289" s="18"/>
      <c r="J289" s="18"/>
      <c r="K289" s="22"/>
      <c r="L289" s="22"/>
      <c r="M289" s="22"/>
      <c r="N289" s="18"/>
      <c r="O289" s="18"/>
      <c r="P289" s="18"/>
      <c r="Q289" s="18"/>
      <c r="R289" s="18"/>
      <c r="S289" s="18"/>
      <c r="T289" s="18"/>
      <c r="U289" s="18"/>
      <c r="V289" s="22"/>
      <c r="W289" s="22"/>
      <c r="X289" s="22"/>
      <c r="Y289" s="22"/>
      <c r="Z289" s="22"/>
      <c r="AA289" s="22"/>
      <c r="AB289" s="22"/>
      <c r="AC289" s="22"/>
      <c r="AD289" s="18"/>
      <c r="AE289" s="22"/>
      <c r="AF289" s="22"/>
      <c r="AG289" s="22"/>
      <c r="AH289" s="22"/>
      <c r="AI289" s="22"/>
    </row>
    <row r="290" spans="1:35" ht="14.25" customHeight="1">
      <c r="A290" s="109"/>
      <c r="B290" s="109"/>
      <c r="C290" s="109"/>
      <c r="D290" s="136"/>
      <c r="E290" s="66"/>
      <c r="F290" s="92"/>
      <c r="G290" s="18"/>
      <c r="H290" s="18"/>
      <c r="I290" s="18"/>
      <c r="J290" s="18"/>
      <c r="K290" s="22"/>
      <c r="L290" s="22"/>
      <c r="M290" s="22"/>
      <c r="N290" s="18"/>
      <c r="O290" s="18"/>
      <c r="P290" s="18"/>
      <c r="Q290" s="18"/>
      <c r="R290" s="18"/>
      <c r="S290" s="18"/>
      <c r="T290" s="18"/>
      <c r="U290" s="18"/>
      <c r="V290" s="22"/>
      <c r="W290" s="22"/>
      <c r="X290" s="22"/>
      <c r="Y290" s="22"/>
      <c r="Z290" s="22"/>
      <c r="AA290" s="22"/>
      <c r="AB290" s="22"/>
      <c r="AC290" s="22"/>
      <c r="AD290" s="18"/>
      <c r="AE290" s="22"/>
      <c r="AF290" s="22"/>
      <c r="AG290" s="22"/>
      <c r="AH290" s="22"/>
      <c r="AI290" s="22"/>
    </row>
    <row r="291" spans="1:35" ht="12" customHeight="1">
      <c r="A291" s="22"/>
      <c r="B291" s="18"/>
      <c r="C291" s="18"/>
      <c r="D291" s="127"/>
      <c r="E291" s="66"/>
      <c r="F291" s="18"/>
      <c r="G291" s="18"/>
      <c r="H291" s="18"/>
      <c r="I291" s="18"/>
      <c r="J291" s="18"/>
      <c r="K291" s="148"/>
      <c r="L291" s="18"/>
      <c r="M291" s="18"/>
      <c r="N291" s="18"/>
      <c r="O291" s="18"/>
      <c r="P291" s="18"/>
      <c r="Q291" s="18"/>
      <c r="R291" s="18"/>
      <c r="S291" s="18"/>
      <c r="T291" s="18"/>
      <c r="U291" s="18"/>
      <c r="V291" s="18"/>
      <c r="W291" s="18"/>
      <c r="X291" s="18"/>
      <c r="Y291" s="18"/>
      <c r="Z291" s="22"/>
      <c r="AA291" s="22"/>
      <c r="AB291" s="22"/>
      <c r="AC291" s="22"/>
      <c r="AD291" s="22"/>
      <c r="AE291" s="22"/>
      <c r="AF291" s="22"/>
      <c r="AG291" s="22"/>
      <c r="AH291" s="22"/>
      <c r="AI291" s="22"/>
    </row>
    <row r="292" spans="1:35" ht="12" customHeight="1">
      <c r="A292" s="22"/>
      <c r="B292" s="18"/>
      <c r="C292" s="18"/>
      <c r="D292" s="127"/>
      <c r="E292" s="100"/>
      <c r="F292" s="18"/>
      <c r="G292" s="18"/>
      <c r="H292" s="18"/>
      <c r="I292" s="18"/>
      <c r="J292" s="18"/>
      <c r="K292" s="148"/>
      <c r="L292" s="18"/>
      <c r="M292" s="18"/>
      <c r="N292" s="18"/>
      <c r="O292" s="18"/>
      <c r="P292" s="18"/>
      <c r="Q292" s="18"/>
      <c r="R292" s="18"/>
      <c r="S292" s="18"/>
      <c r="T292" s="18"/>
      <c r="U292" s="18"/>
      <c r="V292" s="18"/>
      <c r="W292" s="18"/>
      <c r="X292" s="18"/>
      <c r="Y292" s="18"/>
      <c r="Z292" s="22"/>
      <c r="AA292" s="22"/>
      <c r="AB292" s="22"/>
      <c r="AC292" s="22"/>
      <c r="AD292" s="22"/>
      <c r="AE292" s="22"/>
      <c r="AF292" s="22"/>
      <c r="AG292" s="22"/>
      <c r="AH292" s="22"/>
      <c r="AI292" s="22"/>
    </row>
    <row r="293" spans="1:35" ht="32.25" customHeight="1">
      <c r="A293" s="94" t="s">
        <v>100</v>
      </c>
      <c r="B293" s="95" t="s">
        <v>86</v>
      </c>
      <c r="C293" s="96" t="s">
        <v>213</v>
      </c>
      <c r="D293" s="128" t="s">
        <v>106</v>
      </c>
      <c r="E293" s="114"/>
      <c r="F293" s="22"/>
      <c r="G293" s="22"/>
      <c r="H293" s="22"/>
      <c r="I293" s="22"/>
      <c r="J293" s="22"/>
      <c r="K293" s="148"/>
      <c r="L293" s="18"/>
      <c r="M293" s="18"/>
      <c r="N293" s="18"/>
      <c r="O293" s="18"/>
      <c r="P293" s="18"/>
      <c r="Q293" s="18"/>
      <c r="R293" s="18"/>
      <c r="S293" s="18"/>
      <c r="T293" s="18"/>
      <c r="U293" s="18"/>
      <c r="V293" s="18"/>
      <c r="W293" s="18"/>
      <c r="X293" s="18"/>
      <c r="Y293" s="18"/>
      <c r="Z293" s="22"/>
      <c r="AA293" s="22"/>
      <c r="AB293" s="22"/>
      <c r="AC293" s="22"/>
      <c r="AD293" s="22"/>
      <c r="AE293" s="22"/>
      <c r="AF293" s="22"/>
      <c r="AG293" s="22"/>
      <c r="AH293" s="22"/>
      <c r="AI293" s="22"/>
    </row>
    <row r="294" spans="1:35" ht="12.75" customHeight="1">
      <c r="A294" s="98" t="str">
        <f t="array" ref="A294">IFERROR(INDEX('03.Muestra'!$B$8:$B$17,SMALL(IF("Documento no web"='03.Muestra'!$D$8:$D$17,ROW('03.Muestra'!$B$8:$B$17)-MIN(ROW('03.Muestra'!$D$8:$D$17))+1,""),ROW()-293)),"")</f>
        <v/>
      </c>
      <c r="B294" s="129" t="str">
        <f t="array" ref="B294">IFERROR(INDEX('03.Muestra'!$C$8:$C$17,SMALL(IF("Documento no web"='03.Muestra'!$D$8:$D$17,ROW('03.Muestra'!$C$8:$C$17)-MIN(ROW('03.Muestra'!$D$8:$D$17))+1,""),ROW()-293)),"")</f>
        <v/>
      </c>
      <c r="C294" s="129" t="str">
        <f t="array" ref="C294">IFERROR(INDEX('03.Muestra'!$F$8:$F$17,SMALL(IF("Documento no web"='03.Muestra'!$D$8:$D$17,ROW('03.Muestra'!$F$8:$F$17)-MIN(ROW('03.Muestra'!$D$8:$D$17))+1,""),ROW()-293)),"")</f>
        <v/>
      </c>
      <c r="D294" s="103" t="str">
        <f t="shared" ref="D294:D303" si="36">IF(C294="","",$D$18)</f>
        <v/>
      </c>
      <c r="E294" s="66" t="str">
        <f t="shared" ref="E294:E303" si="37">IF(D294&lt;&gt;"",IF(AND(B294&lt;&gt;"",C294&lt;&gt;""),"","ERR"),"")</f>
        <v/>
      </c>
      <c r="F294" s="104" t="s">
        <v>89</v>
      </c>
      <c r="G294" s="89" t="s">
        <v>98</v>
      </c>
      <c r="H294" s="84" t="s">
        <v>93</v>
      </c>
      <c r="I294" s="105" t="s">
        <v>91</v>
      </c>
      <c r="J294" s="106" t="s">
        <v>87</v>
      </c>
      <c r="K294" s="131" t="s">
        <v>97</v>
      </c>
      <c r="L294" s="18"/>
      <c r="M294" s="18"/>
      <c r="N294" s="18"/>
      <c r="O294" s="18"/>
      <c r="P294" s="18"/>
      <c r="Q294" s="18"/>
      <c r="R294" s="18"/>
      <c r="S294" s="18"/>
      <c r="T294" s="18"/>
      <c r="U294" s="18"/>
      <c r="V294" s="18"/>
      <c r="W294" s="18"/>
      <c r="X294" s="18"/>
      <c r="Y294" s="18"/>
      <c r="Z294" s="22"/>
      <c r="AA294" s="22"/>
      <c r="AB294" s="22"/>
      <c r="AC294" s="22"/>
      <c r="AD294" s="22"/>
      <c r="AE294" s="22"/>
      <c r="AF294" s="22"/>
      <c r="AG294" s="22"/>
      <c r="AH294" s="22"/>
      <c r="AI294" s="22"/>
    </row>
    <row r="295" spans="1:35" ht="12.75" customHeight="1">
      <c r="A295" s="98" t="str">
        <f t="array" ref="A295">IFERROR(INDEX('03.Muestra'!$B$8:$B$17,SMALL(IF("Documento no web"='03.Muestra'!$D$8:$D$17,ROW('03.Muestra'!$B$8:$B$17)-MIN(ROW('03.Muestra'!$D$8:$D$17))+1,""),ROW()-293)),"")</f>
        <v/>
      </c>
      <c r="B295" s="129" t="str">
        <f t="array" ref="B295">IFERROR(INDEX('03.Muestra'!$C$8:$C$17,SMALL(IF("Documento no web"='03.Muestra'!$D$8:$D$17,ROW('03.Muestra'!$C$8:$C$17)-MIN(ROW('03.Muestra'!$D$8:$D$17))+1,""),ROW()-293)),"")</f>
        <v/>
      </c>
      <c r="C295" s="129" t="str">
        <f t="array" ref="C295">IFERROR(INDEX('03.Muestra'!$F$8:$F$17,SMALL(IF("Documento no web"='03.Muestra'!$D$8:$D$17,ROW('03.Muestra'!$F$8:$F$17)-MIN(ROW('03.Muestra'!$D$8:$D$17))+1,""),ROW()-293)),"")</f>
        <v/>
      </c>
      <c r="D295" s="103" t="str">
        <f t="shared" si="36"/>
        <v/>
      </c>
      <c r="E295" s="66" t="str">
        <f t="shared" si="37"/>
        <v/>
      </c>
      <c r="F295" s="107">
        <f ca="1">COUNTIF($D294:INDIRECT("$D" &amp;  SUM(ROW()-1,'03.Muestra'!$D$20)-1),F294)</f>
        <v>0</v>
      </c>
      <c r="G295" s="107">
        <f ca="1">COUNTIF($D294:INDIRECT("$D" &amp;  SUM(ROW()-1,'03.Muestra'!$D$20)-1),G294)</f>
        <v>0</v>
      </c>
      <c r="H295" s="107">
        <f ca="1">COUNTIF($D294:INDIRECT("$D" &amp;  SUM(ROW()-1,'03.Muestra'!$D$20)-1),H294)</f>
        <v>0</v>
      </c>
      <c r="I295" s="107">
        <f ca="1">COUNTIF($D294:INDIRECT("$D" &amp;  SUM(ROW()-1,'03.Muestra'!$D$20)-1),I294)</f>
        <v>0</v>
      </c>
      <c r="J295" s="107">
        <f ca="1">COUNTIF($D294:INDIRECT("$D" &amp;  SUM(ROW()-1,'03.Muestra'!$D$20)-1),J294)</f>
        <v>0</v>
      </c>
      <c r="K295" s="132">
        <f ca="1">IF(COUNTIF('03.Muestra'!$D$8:$D$17,"Documento no web")=0,0,COUNTBLANK($D294:INDIRECT("$D" &amp;  SUM(ROW()-1,COUNTIF('03.Muestra'!$D$8:$D$17,"Documento no web"))-1)))</f>
        <v>0</v>
      </c>
      <c r="L295" s="18"/>
      <c r="M295" s="18"/>
      <c r="N295" s="18"/>
      <c r="O295" s="18"/>
      <c r="P295" s="18"/>
      <c r="Q295" s="18"/>
      <c r="R295" s="18"/>
      <c r="S295" s="18"/>
      <c r="T295" s="18"/>
      <c r="U295" s="18"/>
      <c r="V295" s="18"/>
      <c r="W295" s="18"/>
      <c r="X295" s="18"/>
      <c r="Y295" s="18"/>
      <c r="Z295" s="22"/>
      <c r="AA295" s="22"/>
      <c r="AB295" s="22"/>
      <c r="AC295" s="22"/>
      <c r="AD295" s="22"/>
      <c r="AE295" s="22"/>
      <c r="AF295" s="22"/>
      <c r="AG295" s="22"/>
      <c r="AH295" s="22"/>
      <c r="AI295" s="22"/>
    </row>
    <row r="296" spans="1:35" ht="12.75" customHeight="1">
      <c r="A296" s="98" t="str">
        <f t="array" ref="A296">IFERROR(INDEX('03.Muestra'!$B$8:$B$17,SMALL(IF("Documento no web"='03.Muestra'!$D$8:$D$17,ROW('03.Muestra'!$B$8:$B$17)-MIN(ROW('03.Muestra'!$D$8:$D$17))+1,""),ROW()-293)),"")</f>
        <v/>
      </c>
      <c r="B296" s="129" t="str">
        <f t="array" ref="B296">IFERROR(INDEX('03.Muestra'!$C$8:$C$17,SMALL(IF("Documento no web"='03.Muestra'!$D$8:$D$17,ROW('03.Muestra'!$C$8:$C$17)-MIN(ROW('03.Muestra'!$D$8:$D$17))+1,""),ROW()-293)),"")</f>
        <v/>
      </c>
      <c r="C296" s="129" t="str">
        <f t="array" ref="C296">IFERROR(INDEX('03.Muestra'!$F$8:$F$17,SMALL(IF("Documento no web"='03.Muestra'!$D$8:$D$17,ROW('03.Muestra'!$F$8:$F$17)-MIN(ROW('03.Muestra'!$D$8:$D$17))+1,""),ROW()-293)),"")</f>
        <v/>
      </c>
      <c r="D296" s="103" t="str">
        <f t="shared" si="36"/>
        <v/>
      </c>
      <c r="E296" s="66" t="str">
        <f t="shared" si="37"/>
        <v/>
      </c>
      <c r="F296" s="22"/>
      <c r="G296" s="18"/>
      <c r="H296" s="18"/>
      <c r="I296" s="18"/>
      <c r="J296" s="18"/>
      <c r="K296" s="148"/>
      <c r="L296" s="18"/>
      <c r="M296" s="18"/>
      <c r="N296" s="18"/>
      <c r="O296" s="18"/>
      <c r="P296" s="18"/>
      <c r="Q296" s="18"/>
      <c r="R296" s="18"/>
      <c r="S296" s="18"/>
      <c r="T296" s="18"/>
      <c r="U296" s="18"/>
      <c r="V296" s="18"/>
      <c r="W296" s="18"/>
      <c r="X296" s="18"/>
      <c r="Y296" s="18"/>
      <c r="Z296" s="22"/>
      <c r="AA296" s="22"/>
      <c r="AB296" s="22"/>
      <c r="AC296" s="22"/>
      <c r="AD296" s="22"/>
      <c r="AE296" s="22"/>
      <c r="AF296" s="22"/>
      <c r="AG296" s="22"/>
      <c r="AH296" s="22"/>
      <c r="AI296" s="22"/>
    </row>
    <row r="297" spans="1:35" ht="12.75" customHeight="1">
      <c r="A297" s="98" t="str">
        <f t="array" ref="A297">IFERROR(INDEX('03.Muestra'!$B$8:$B$17,SMALL(IF("Documento no web"='03.Muestra'!$D$8:$D$17,ROW('03.Muestra'!$B$8:$B$17)-MIN(ROW('03.Muestra'!$D$8:$D$17))+1,""),ROW()-293)),"")</f>
        <v/>
      </c>
      <c r="B297" s="129" t="str">
        <f t="array" ref="B297">IFERROR(INDEX('03.Muestra'!$C$8:$C$17,SMALL(IF("Documento no web"='03.Muestra'!$D$8:$D$17,ROW('03.Muestra'!$C$8:$C$17)-MIN(ROW('03.Muestra'!$D$8:$D$17))+1,""),ROW()-293)),"")</f>
        <v/>
      </c>
      <c r="C297" s="129" t="str">
        <f t="array" ref="C297">IFERROR(INDEX('03.Muestra'!$F$8:$F$17,SMALL(IF("Documento no web"='03.Muestra'!$D$8:$D$17,ROW('03.Muestra'!$F$8:$F$17)-MIN(ROW('03.Muestra'!$D$8:$D$17))+1,""),ROW()-293)),"")</f>
        <v/>
      </c>
      <c r="D297" s="103" t="str">
        <f t="shared" si="36"/>
        <v/>
      </c>
      <c r="E297" s="66" t="str">
        <f t="shared" si="37"/>
        <v/>
      </c>
      <c r="F297" s="22"/>
      <c r="G297" s="18"/>
      <c r="H297" s="18"/>
      <c r="I297" s="18"/>
      <c r="J297" s="18"/>
      <c r="K297" s="148"/>
      <c r="L297" s="18"/>
      <c r="M297" s="18"/>
      <c r="N297" s="18"/>
      <c r="O297" s="18"/>
      <c r="P297" s="18"/>
      <c r="Q297" s="18"/>
      <c r="R297" s="18"/>
      <c r="S297" s="18"/>
      <c r="T297" s="18"/>
      <c r="U297" s="18"/>
      <c r="V297" s="18"/>
      <c r="W297" s="18"/>
      <c r="X297" s="18"/>
      <c r="Y297" s="18"/>
      <c r="Z297" s="22"/>
      <c r="AA297" s="22"/>
      <c r="AB297" s="22"/>
      <c r="AC297" s="22"/>
      <c r="AD297" s="22"/>
      <c r="AE297" s="22"/>
      <c r="AF297" s="22"/>
      <c r="AG297" s="22"/>
      <c r="AH297" s="22"/>
      <c r="AI297" s="22"/>
    </row>
    <row r="298" spans="1:35" ht="12.75" customHeight="1">
      <c r="A298" s="98" t="str">
        <f t="array" ref="A298">IFERROR(INDEX('03.Muestra'!$B$8:$B$17,SMALL(IF("Documento no web"='03.Muestra'!$D$8:$D$17,ROW('03.Muestra'!$B$8:$B$17)-MIN(ROW('03.Muestra'!$D$8:$D$17))+1,""),ROW()-293)),"")</f>
        <v/>
      </c>
      <c r="B298" s="129" t="str">
        <f t="array" ref="B298">IFERROR(INDEX('03.Muestra'!$C$8:$C$17,SMALL(IF("Documento no web"='03.Muestra'!$D$8:$D$17,ROW('03.Muestra'!$C$8:$C$17)-MIN(ROW('03.Muestra'!$D$8:$D$17))+1,""),ROW()-293)),"")</f>
        <v/>
      </c>
      <c r="C298" s="129" t="str">
        <f t="array" ref="C298">IFERROR(INDEX('03.Muestra'!$F$8:$F$17,SMALL(IF("Documento no web"='03.Muestra'!$D$8:$D$17,ROW('03.Muestra'!$F$8:$F$17)-MIN(ROW('03.Muestra'!$D$8:$D$17))+1,""),ROW()-293)),"")</f>
        <v/>
      </c>
      <c r="D298" s="103" t="str">
        <f t="shared" si="36"/>
        <v/>
      </c>
      <c r="E298" s="66" t="str">
        <f t="shared" si="37"/>
        <v/>
      </c>
      <c r="F298" s="22"/>
      <c r="G298" s="18"/>
      <c r="H298" s="18"/>
      <c r="I298" s="18"/>
      <c r="J298" s="18"/>
      <c r="K298" s="148"/>
      <c r="L298" s="18"/>
      <c r="M298" s="18"/>
      <c r="N298" s="18"/>
      <c r="O298" s="18"/>
      <c r="P298" s="18"/>
      <c r="Q298" s="18"/>
      <c r="R298" s="18"/>
      <c r="S298" s="18"/>
      <c r="T298" s="18"/>
      <c r="U298" s="18"/>
      <c r="V298" s="18"/>
      <c r="W298" s="18"/>
      <c r="X298" s="18"/>
      <c r="Y298" s="18"/>
      <c r="Z298" s="22"/>
      <c r="AA298" s="22"/>
      <c r="AB298" s="22"/>
      <c r="AC298" s="22"/>
      <c r="AD298" s="22"/>
      <c r="AE298" s="22"/>
      <c r="AF298" s="22"/>
      <c r="AG298" s="22"/>
      <c r="AH298" s="22"/>
      <c r="AI298" s="22"/>
    </row>
    <row r="299" spans="1:35" ht="12.75" customHeight="1">
      <c r="A299" s="98" t="str">
        <f t="array" ref="A299">IFERROR(INDEX('03.Muestra'!$B$8:$B$17,SMALL(IF("Documento no web"='03.Muestra'!$D$8:$D$17,ROW('03.Muestra'!$B$8:$B$17)-MIN(ROW('03.Muestra'!$D$8:$D$17))+1,""),ROW()-293)),"")</f>
        <v/>
      </c>
      <c r="B299" s="129" t="str">
        <f t="array" ref="B299">IFERROR(INDEX('03.Muestra'!$C$8:$C$17,SMALL(IF("Documento no web"='03.Muestra'!$D$8:$D$17,ROW('03.Muestra'!$C$8:$C$17)-MIN(ROW('03.Muestra'!$D$8:$D$17))+1,""),ROW()-293)),"")</f>
        <v/>
      </c>
      <c r="C299" s="129" t="str">
        <f t="array" ref="C299">IFERROR(INDEX('03.Muestra'!$F$8:$F$17,SMALL(IF("Documento no web"='03.Muestra'!$D$8:$D$17,ROW('03.Muestra'!$F$8:$F$17)-MIN(ROW('03.Muestra'!$D$8:$D$17))+1,""),ROW()-293)),"")</f>
        <v/>
      </c>
      <c r="D299" s="103" t="str">
        <f t="shared" si="36"/>
        <v/>
      </c>
      <c r="E299" s="66" t="str">
        <f t="shared" si="37"/>
        <v/>
      </c>
      <c r="F299" s="22"/>
      <c r="G299" s="18"/>
      <c r="H299" s="18"/>
      <c r="I299" s="18"/>
      <c r="J299" s="18"/>
      <c r="K299" s="148"/>
      <c r="L299" s="18"/>
      <c r="M299" s="18"/>
      <c r="N299" s="18"/>
      <c r="O299" s="18"/>
      <c r="P299" s="18"/>
      <c r="Q299" s="18"/>
      <c r="R299" s="18"/>
      <c r="S299" s="18"/>
      <c r="T299" s="18"/>
      <c r="U299" s="18"/>
      <c r="V299" s="18"/>
      <c r="W299" s="18"/>
      <c r="X299" s="18"/>
      <c r="Y299" s="18"/>
      <c r="Z299" s="22"/>
      <c r="AA299" s="22"/>
      <c r="AB299" s="22"/>
      <c r="AC299" s="22"/>
      <c r="AD299" s="22"/>
      <c r="AE299" s="22"/>
      <c r="AF299" s="22"/>
      <c r="AG299" s="22"/>
      <c r="AH299" s="22"/>
      <c r="AI299" s="22"/>
    </row>
    <row r="300" spans="1:35" ht="12.75" customHeight="1">
      <c r="A300" s="98" t="str">
        <f t="array" ref="A300">IFERROR(INDEX('03.Muestra'!$B$8:$B$17,SMALL(IF("Documento no web"='03.Muestra'!$D$8:$D$17,ROW('03.Muestra'!$B$8:$B$17)-MIN(ROW('03.Muestra'!$D$8:$D$17))+1,""),ROW()-293)),"")</f>
        <v/>
      </c>
      <c r="B300" s="129" t="str">
        <f t="array" ref="B300">IFERROR(INDEX('03.Muestra'!$C$8:$C$17,SMALL(IF("Documento no web"='03.Muestra'!$D$8:$D$17,ROW('03.Muestra'!$C$8:$C$17)-MIN(ROW('03.Muestra'!$D$8:$D$17))+1,""),ROW()-293)),"")</f>
        <v/>
      </c>
      <c r="C300" s="129" t="str">
        <f t="array" ref="C300">IFERROR(INDEX('03.Muestra'!$F$8:$F$17,SMALL(IF("Documento no web"='03.Muestra'!$D$8:$D$17,ROW('03.Muestra'!$F$8:$F$17)-MIN(ROW('03.Muestra'!$D$8:$D$17))+1,""),ROW()-293)),"")</f>
        <v/>
      </c>
      <c r="D300" s="103" t="str">
        <f t="shared" si="36"/>
        <v/>
      </c>
      <c r="E300" s="66" t="str">
        <f t="shared" si="37"/>
        <v/>
      </c>
      <c r="F300" s="18"/>
      <c r="G300" s="18"/>
      <c r="H300" s="18"/>
      <c r="I300" s="18"/>
      <c r="J300" s="18"/>
      <c r="K300" s="148"/>
      <c r="L300" s="18"/>
      <c r="M300" s="18"/>
      <c r="N300" s="18"/>
      <c r="O300" s="18"/>
      <c r="P300" s="18"/>
      <c r="Q300" s="18"/>
      <c r="R300" s="18"/>
      <c r="S300" s="18"/>
      <c r="T300" s="18"/>
      <c r="U300" s="18"/>
      <c r="V300" s="18"/>
      <c r="W300" s="18"/>
      <c r="X300" s="18"/>
      <c r="Y300" s="18"/>
      <c r="Z300" s="22"/>
      <c r="AA300" s="22"/>
      <c r="AB300" s="22"/>
      <c r="AC300" s="22"/>
      <c r="AD300" s="22"/>
      <c r="AE300" s="22"/>
      <c r="AF300" s="22"/>
      <c r="AG300" s="22"/>
      <c r="AH300" s="22"/>
      <c r="AI300" s="22"/>
    </row>
    <row r="301" spans="1:35" ht="12.75" customHeight="1">
      <c r="A301" s="98" t="str">
        <f t="array" ref="A301">IFERROR(INDEX('03.Muestra'!$B$8:$B$17,SMALL(IF("Documento no web"='03.Muestra'!$D$8:$D$17,ROW('03.Muestra'!$B$8:$B$17)-MIN(ROW('03.Muestra'!$D$8:$D$17))+1,""),ROW()-293)),"")</f>
        <v/>
      </c>
      <c r="B301" s="129" t="str">
        <f t="array" ref="B301">IFERROR(INDEX('03.Muestra'!$C$8:$C$17,SMALL(IF("Documento no web"='03.Muestra'!$D$8:$D$17,ROW('03.Muestra'!$C$8:$C$17)-MIN(ROW('03.Muestra'!$D$8:$D$17))+1,""),ROW()-293)),"")</f>
        <v/>
      </c>
      <c r="C301" s="129" t="str">
        <f t="array" ref="C301">IFERROR(INDEX('03.Muestra'!$F$8:$F$17,SMALL(IF("Documento no web"='03.Muestra'!$D$8:$D$17,ROW('03.Muestra'!$F$8:$F$17)-MIN(ROW('03.Muestra'!$D$8:$D$17))+1,""),ROW()-293)),"")</f>
        <v/>
      </c>
      <c r="D301" s="103" t="str">
        <f t="shared" si="36"/>
        <v/>
      </c>
      <c r="E301" s="66" t="str">
        <f t="shared" si="37"/>
        <v/>
      </c>
      <c r="F301" s="18"/>
      <c r="G301" s="18"/>
      <c r="H301" s="18"/>
      <c r="I301" s="18"/>
      <c r="J301" s="18"/>
      <c r="K301" s="148"/>
      <c r="L301" s="18"/>
      <c r="M301" s="18"/>
      <c r="N301" s="18"/>
      <c r="O301" s="18"/>
      <c r="P301" s="18"/>
      <c r="Q301" s="18"/>
      <c r="R301" s="18"/>
      <c r="S301" s="18"/>
      <c r="T301" s="18"/>
      <c r="U301" s="18"/>
      <c r="V301" s="18"/>
      <c r="W301" s="18"/>
      <c r="X301" s="18"/>
      <c r="Y301" s="18"/>
      <c r="Z301" s="22"/>
      <c r="AA301" s="22"/>
      <c r="AB301" s="22"/>
      <c r="AC301" s="22"/>
      <c r="AD301" s="22"/>
      <c r="AE301" s="22"/>
      <c r="AF301" s="22"/>
      <c r="AG301" s="22"/>
      <c r="AH301" s="22"/>
      <c r="AI301" s="22"/>
    </row>
    <row r="302" spans="1:35" ht="12.75" customHeight="1">
      <c r="A302" s="98" t="str">
        <f t="array" ref="A302">IFERROR(INDEX('03.Muestra'!$B$8:$B$17,SMALL(IF("Documento no web"='03.Muestra'!$D$8:$D$17,ROW('03.Muestra'!$B$8:$B$17)-MIN(ROW('03.Muestra'!$D$8:$D$17))+1,""),ROW()-293)),"")</f>
        <v/>
      </c>
      <c r="B302" s="129" t="str">
        <f t="array" ref="B302">IFERROR(INDEX('03.Muestra'!$C$8:$C$17,SMALL(IF("Documento no web"='03.Muestra'!$D$8:$D$17,ROW('03.Muestra'!$C$8:$C$17)-MIN(ROW('03.Muestra'!$D$8:$D$17))+1,""),ROW()-293)),"")</f>
        <v/>
      </c>
      <c r="C302" s="129" t="str">
        <f t="array" ref="C302">IFERROR(INDEX('03.Muestra'!$F$8:$F$17,SMALL(IF("Documento no web"='03.Muestra'!$D$8:$D$17,ROW('03.Muestra'!$F$8:$F$17)-MIN(ROW('03.Muestra'!$D$8:$D$17))+1,""),ROW()-293)),"")</f>
        <v/>
      </c>
      <c r="D302" s="103" t="str">
        <f t="shared" si="36"/>
        <v/>
      </c>
      <c r="E302" s="66" t="str">
        <f t="shared" si="37"/>
        <v/>
      </c>
      <c r="F302" s="18"/>
      <c r="G302" s="18"/>
      <c r="H302" s="18"/>
      <c r="I302" s="18"/>
      <c r="J302" s="18"/>
      <c r="K302" s="148"/>
      <c r="L302" s="18"/>
      <c r="M302" s="18"/>
      <c r="N302" s="18"/>
      <c r="O302" s="18"/>
      <c r="P302" s="18"/>
      <c r="Q302" s="18"/>
      <c r="R302" s="18"/>
      <c r="S302" s="18"/>
      <c r="T302" s="18"/>
      <c r="U302" s="18"/>
      <c r="V302" s="18"/>
      <c r="W302" s="18"/>
      <c r="X302" s="18"/>
      <c r="Y302" s="18"/>
      <c r="Z302" s="22"/>
      <c r="AA302" s="22"/>
      <c r="AB302" s="22"/>
      <c r="AC302" s="22"/>
      <c r="AD302" s="22"/>
      <c r="AE302" s="22"/>
      <c r="AF302" s="22"/>
      <c r="AG302" s="22"/>
      <c r="AH302" s="22"/>
      <c r="AI302" s="22"/>
    </row>
    <row r="303" spans="1:35" ht="12" customHeight="1">
      <c r="A303" s="98" t="str">
        <f t="array" ref="A303">IFERROR(INDEX('03.Muestra'!$B$8:$B$17,SMALL(IF("Documento no web"='03.Muestra'!$D$8:$D$17,ROW('03.Muestra'!$B$8:$B$17)-MIN(ROW('03.Muestra'!$D$8:$D$17))+1,""),ROW()-293)),"")</f>
        <v/>
      </c>
      <c r="B303" s="129" t="str">
        <f t="array" ref="B303">IFERROR(INDEX('03.Muestra'!$C$8:$C$17,SMALL(IF("Documento no web"='03.Muestra'!$D$8:$D$17,ROW('03.Muestra'!$C$8:$C$17)-MIN(ROW('03.Muestra'!$D$8:$D$17))+1,""),ROW()-293)),"")</f>
        <v/>
      </c>
      <c r="C303" s="129" t="str">
        <f t="array" ref="C303">IFERROR(INDEX('03.Muestra'!$F$8:$F$17,SMALL(IF("Documento no web"='03.Muestra'!$D$8:$D$17,ROW('03.Muestra'!$F$8:$F$17)-MIN(ROW('03.Muestra'!$D$8:$D$17))+1,""),ROW()-293)),"")</f>
        <v/>
      </c>
      <c r="D303" s="103" t="str">
        <f t="shared" si="36"/>
        <v/>
      </c>
      <c r="E303" s="66" t="str">
        <f t="shared" si="37"/>
        <v/>
      </c>
      <c r="F303" s="18"/>
      <c r="G303" s="18"/>
      <c r="H303" s="18"/>
      <c r="I303" s="18"/>
      <c r="J303" s="18"/>
      <c r="K303" s="148"/>
      <c r="L303" s="18"/>
      <c r="M303" s="18"/>
      <c r="N303" s="18"/>
      <c r="O303" s="18"/>
      <c r="P303" s="18"/>
      <c r="Q303" s="18"/>
      <c r="R303" s="18"/>
      <c r="S303" s="18"/>
      <c r="T303" s="18"/>
      <c r="U303" s="18"/>
      <c r="V303" s="18"/>
      <c r="W303" s="18"/>
      <c r="X303" s="18"/>
      <c r="Y303" s="18"/>
      <c r="Z303" s="22"/>
      <c r="AA303" s="22"/>
      <c r="AB303" s="22"/>
      <c r="AC303" s="22"/>
      <c r="AD303" s="22"/>
      <c r="AE303" s="22"/>
      <c r="AF303" s="22"/>
      <c r="AG303" s="22"/>
      <c r="AH303" s="22"/>
      <c r="AI303" s="22"/>
    </row>
    <row r="304" spans="1:35" ht="12" customHeight="1">
      <c r="A304" s="63"/>
      <c r="B304" s="133"/>
      <c r="C304" s="133"/>
      <c r="D304" s="134"/>
      <c r="E304" s="66"/>
      <c r="F304" s="18"/>
      <c r="G304" s="18"/>
      <c r="H304" s="18"/>
      <c r="I304" s="18"/>
      <c r="J304" s="18"/>
      <c r="K304" s="22"/>
      <c r="L304" s="22"/>
      <c r="M304" s="22"/>
      <c r="N304" s="18"/>
      <c r="O304" s="18"/>
      <c r="P304" s="18"/>
      <c r="Q304" s="18"/>
      <c r="R304" s="18"/>
      <c r="S304" s="18"/>
      <c r="T304" s="18"/>
      <c r="U304" s="18"/>
      <c r="V304" s="22"/>
      <c r="W304" s="22"/>
      <c r="X304" s="22"/>
      <c r="Y304" s="22"/>
      <c r="Z304" s="22"/>
      <c r="AA304" s="22"/>
      <c r="AB304" s="22"/>
      <c r="AC304" s="22"/>
      <c r="AD304" s="18"/>
      <c r="AE304" s="22"/>
      <c r="AF304" s="22"/>
      <c r="AG304" s="22"/>
      <c r="AH304" s="22"/>
      <c r="AI304" s="22"/>
    </row>
    <row r="305" spans="1:35" ht="12" customHeight="1">
      <c r="A305" s="63"/>
      <c r="B305" s="133"/>
      <c r="C305" s="133"/>
      <c r="D305" s="134"/>
      <c r="E305" s="66"/>
      <c r="F305" s="18"/>
      <c r="G305" s="18"/>
      <c r="H305" s="18"/>
      <c r="I305" s="18"/>
      <c r="J305" s="18"/>
      <c r="K305" s="22"/>
      <c r="L305" s="22"/>
      <c r="M305" s="22"/>
      <c r="N305" s="18"/>
      <c r="O305" s="18"/>
      <c r="P305" s="18"/>
      <c r="Q305" s="18"/>
      <c r="R305" s="18"/>
      <c r="S305" s="18"/>
      <c r="T305" s="18"/>
      <c r="U305" s="18"/>
      <c r="V305" s="22"/>
      <c r="W305" s="22"/>
      <c r="X305" s="22"/>
      <c r="Y305" s="22"/>
      <c r="Z305" s="22"/>
      <c r="AA305" s="22"/>
      <c r="AB305" s="22"/>
      <c r="AC305" s="22"/>
      <c r="AD305" s="18"/>
      <c r="AE305" s="22"/>
      <c r="AF305" s="22"/>
      <c r="AG305" s="22"/>
      <c r="AH305" s="22"/>
      <c r="AI305" s="22"/>
    </row>
    <row r="306" spans="1:35" ht="12.75" customHeight="1">
      <c r="A306" s="111"/>
      <c r="B306" s="112"/>
      <c r="C306" s="111"/>
      <c r="D306" s="135"/>
      <c r="E306" s="66"/>
      <c r="F306" s="18"/>
      <c r="G306" s="18"/>
      <c r="H306" s="18"/>
      <c r="I306" s="18"/>
      <c r="J306" s="18"/>
      <c r="K306" s="22"/>
      <c r="L306" s="22"/>
      <c r="M306" s="22"/>
      <c r="N306" s="18"/>
      <c r="O306" s="18"/>
      <c r="P306" s="18"/>
      <c r="Q306" s="18"/>
      <c r="R306" s="18"/>
      <c r="S306" s="18"/>
      <c r="T306" s="18"/>
      <c r="U306" s="18"/>
      <c r="V306" s="22"/>
      <c r="W306" s="22"/>
      <c r="X306" s="22"/>
      <c r="Y306" s="22"/>
      <c r="Z306" s="22"/>
      <c r="AA306" s="22"/>
      <c r="AB306" s="22"/>
      <c r="AC306" s="22"/>
      <c r="AD306" s="18"/>
      <c r="AE306" s="22"/>
      <c r="AF306" s="22"/>
      <c r="AG306" s="22"/>
      <c r="AH306" s="22"/>
      <c r="AI306" s="22"/>
    </row>
    <row r="307" spans="1:35" ht="14.25" customHeight="1">
      <c r="A307" s="109"/>
      <c r="B307" s="109"/>
      <c r="C307" s="109"/>
      <c r="D307" s="136"/>
      <c r="E307" s="66"/>
      <c r="F307" s="92"/>
      <c r="G307" s="18"/>
      <c r="H307" s="18"/>
      <c r="I307" s="18"/>
      <c r="J307" s="18"/>
      <c r="K307" s="22"/>
      <c r="L307" s="22"/>
      <c r="M307" s="22"/>
      <c r="N307" s="18"/>
      <c r="O307" s="18"/>
      <c r="P307" s="18"/>
      <c r="Q307" s="18"/>
      <c r="R307" s="18"/>
      <c r="S307" s="18"/>
      <c r="T307" s="18"/>
      <c r="U307" s="18"/>
      <c r="V307" s="22"/>
      <c r="W307" s="22"/>
      <c r="X307" s="22"/>
      <c r="Y307" s="22"/>
      <c r="Z307" s="22"/>
      <c r="AA307" s="22"/>
      <c r="AB307" s="22"/>
      <c r="AC307" s="22"/>
      <c r="AD307" s="18"/>
      <c r="AE307" s="22"/>
      <c r="AF307" s="22"/>
      <c r="AG307" s="22"/>
      <c r="AH307" s="22"/>
      <c r="AI307" s="22"/>
    </row>
    <row r="308" spans="1:35" ht="12" customHeight="1">
      <c r="A308" s="22"/>
      <c r="B308" s="18"/>
      <c r="C308" s="18"/>
      <c r="D308" s="127"/>
      <c r="E308" s="66"/>
      <c r="F308" s="18"/>
      <c r="G308" s="18"/>
      <c r="H308" s="18"/>
      <c r="I308" s="18"/>
      <c r="J308" s="18"/>
      <c r="K308" s="148"/>
      <c r="L308" s="18"/>
      <c r="M308" s="18"/>
      <c r="N308" s="18"/>
      <c r="O308" s="18"/>
      <c r="P308" s="18"/>
      <c r="Q308" s="18"/>
      <c r="R308" s="18"/>
      <c r="S308" s="18"/>
      <c r="T308" s="18"/>
      <c r="U308" s="18"/>
      <c r="V308" s="18"/>
      <c r="W308" s="18"/>
      <c r="X308" s="18"/>
      <c r="Y308" s="18"/>
      <c r="Z308" s="22"/>
      <c r="AA308" s="22"/>
      <c r="AB308" s="22"/>
      <c r="AC308" s="22"/>
      <c r="AD308" s="22"/>
      <c r="AE308" s="22"/>
      <c r="AF308" s="22"/>
      <c r="AG308" s="22"/>
      <c r="AH308" s="22"/>
      <c r="AI308" s="22"/>
    </row>
    <row r="309" spans="1:35" ht="12" customHeight="1">
      <c r="A309" s="22"/>
      <c r="B309" s="18"/>
      <c r="C309" s="18"/>
      <c r="D309" s="127"/>
      <c r="E309" s="100"/>
      <c r="F309" s="18"/>
      <c r="G309" s="18"/>
      <c r="H309" s="18"/>
      <c r="I309" s="18"/>
      <c r="J309" s="18"/>
      <c r="K309" s="148"/>
      <c r="L309" s="18"/>
      <c r="M309" s="18"/>
      <c r="N309" s="18"/>
      <c r="O309" s="18"/>
      <c r="P309" s="18"/>
      <c r="Q309" s="18"/>
      <c r="R309" s="18"/>
      <c r="S309" s="18"/>
      <c r="T309" s="18"/>
      <c r="U309" s="18"/>
      <c r="V309" s="18"/>
      <c r="W309" s="18"/>
      <c r="X309" s="18"/>
      <c r="Y309" s="18"/>
      <c r="Z309" s="22"/>
      <c r="AA309" s="22"/>
      <c r="AB309" s="22"/>
      <c r="AC309" s="22"/>
      <c r="AD309" s="22"/>
      <c r="AE309" s="22"/>
      <c r="AF309" s="22"/>
      <c r="AG309" s="22"/>
      <c r="AH309" s="22"/>
      <c r="AI309" s="22"/>
    </row>
    <row r="310" spans="1:35" ht="32.25" customHeight="1">
      <c r="A310" s="94" t="s">
        <v>100</v>
      </c>
      <c r="B310" s="95" t="s">
        <v>86</v>
      </c>
      <c r="C310" s="96" t="s">
        <v>214</v>
      </c>
      <c r="D310" s="128" t="s">
        <v>106</v>
      </c>
      <c r="E310" s="114"/>
      <c r="F310" s="22"/>
      <c r="G310" s="22"/>
      <c r="H310" s="22"/>
      <c r="I310" s="22"/>
      <c r="J310" s="22"/>
      <c r="K310" s="148"/>
      <c r="L310" s="18"/>
      <c r="M310" s="18"/>
      <c r="N310" s="18"/>
      <c r="O310" s="18"/>
      <c r="P310" s="18"/>
      <c r="Q310" s="18"/>
      <c r="R310" s="18"/>
      <c r="S310" s="18"/>
      <c r="T310" s="18"/>
      <c r="U310" s="18"/>
      <c r="V310" s="18"/>
      <c r="W310" s="18"/>
      <c r="X310" s="18"/>
      <c r="Y310" s="18"/>
      <c r="Z310" s="22"/>
      <c r="AA310" s="22"/>
      <c r="AB310" s="22"/>
      <c r="AC310" s="22"/>
      <c r="AD310" s="22"/>
      <c r="AE310" s="22"/>
      <c r="AF310" s="22"/>
      <c r="AG310" s="22"/>
      <c r="AH310" s="22"/>
      <c r="AI310" s="22"/>
    </row>
    <row r="311" spans="1:35" ht="14.25" customHeight="1">
      <c r="A311" s="98" t="str">
        <f t="array" ref="A311">IFERROR(INDEX('03.Muestra'!$B$8:$B$17,SMALL(IF("Documento no web"='03.Muestra'!$D$8:$D$17,ROW('03.Muestra'!$B$8:$B$17)-MIN(ROW('03.Muestra'!$D$8:$D$17))+1,""),ROW()-310)),"")</f>
        <v/>
      </c>
      <c r="B311" s="129" t="str">
        <f t="array" ref="B311">IFERROR(INDEX('03.Muestra'!$C$8:$C$17,SMALL(IF("Documento no web"='03.Muestra'!$D$8:$D$17,ROW('03.Muestra'!$C$8:$C$17)-MIN(ROW('03.Muestra'!$D$8:$D$17))+1,""),ROW()-310)),"")</f>
        <v/>
      </c>
      <c r="C311" s="129" t="str">
        <f t="array" ref="C311">IFERROR(INDEX('03.Muestra'!$F$8:$F$17,SMALL(IF("Documento no web"='03.Muestra'!$D$8:$D$17,ROW('03.Muestra'!$F$8:$F$17)-MIN(ROW('03.Muestra'!$D$8:$D$17))+1,""),ROW()-310)),"")</f>
        <v/>
      </c>
      <c r="D311" s="103" t="str">
        <f t="shared" ref="D311:D320" si="38">IF(C311="","",$D$18)</f>
        <v/>
      </c>
      <c r="E311" s="66" t="str">
        <f t="shared" ref="E311:E320" si="39">IF(D311&lt;&gt;"",IF(AND(B311&lt;&gt;"",C311&lt;&gt;""),"","ERR"),"")</f>
        <v/>
      </c>
      <c r="F311" s="104" t="s">
        <v>89</v>
      </c>
      <c r="G311" s="89" t="s">
        <v>98</v>
      </c>
      <c r="H311" s="84" t="s">
        <v>93</v>
      </c>
      <c r="I311" s="105" t="s">
        <v>91</v>
      </c>
      <c r="J311" s="106" t="s">
        <v>87</v>
      </c>
      <c r="K311" s="131" t="s">
        <v>97</v>
      </c>
      <c r="L311" s="18"/>
      <c r="M311" s="18"/>
      <c r="N311" s="18"/>
      <c r="O311" s="18"/>
      <c r="P311" s="18"/>
      <c r="Q311" s="18"/>
      <c r="R311" s="18"/>
      <c r="S311" s="18"/>
      <c r="T311" s="18"/>
      <c r="U311" s="18"/>
      <c r="V311" s="18"/>
      <c r="W311" s="18"/>
      <c r="X311" s="18"/>
      <c r="Y311" s="18"/>
      <c r="Z311" s="22"/>
      <c r="AA311" s="22"/>
      <c r="AB311" s="22"/>
      <c r="AC311" s="22"/>
      <c r="AD311" s="22"/>
      <c r="AE311" s="22"/>
      <c r="AF311" s="22"/>
      <c r="AG311" s="22"/>
      <c r="AH311" s="22"/>
      <c r="AI311" s="22"/>
    </row>
    <row r="312" spans="1:35" ht="14.25" customHeight="1">
      <c r="A312" s="98" t="str">
        <f t="array" ref="A312">IFERROR(INDEX('03.Muestra'!$B$8:$B$17,SMALL(IF("Documento no web"='03.Muestra'!$D$8:$D$17,ROW('03.Muestra'!$B$8:$B$17)-MIN(ROW('03.Muestra'!$D$8:$D$17))+1,""),ROW()-310)),"")</f>
        <v/>
      </c>
      <c r="B312" s="129" t="str">
        <f t="array" ref="B312">IFERROR(INDEX('03.Muestra'!$C$8:$C$17,SMALL(IF("Documento no web"='03.Muestra'!$D$8:$D$17,ROW('03.Muestra'!$C$8:$C$17)-MIN(ROW('03.Muestra'!$D$8:$D$17))+1,""),ROW()-310)),"")</f>
        <v/>
      </c>
      <c r="C312" s="129" t="str">
        <f t="array" ref="C312">IFERROR(INDEX('03.Muestra'!$F$8:$F$17,SMALL(IF("Documento no web"='03.Muestra'!$D$8:$D$17,ROW('03.Muestra'!$F$8:$F$17)-MIN(ROW('03.Muestra'!$D$8:$D$17))+1,""),ROW()-310)),"")</f>
        <v/>
      </c>
      <c r="D312" s="103" t="str">
        <f t="shared" si="38"/>
        <v/>
      </c>
      <c r="E312" s="66" t="str">
        <f t="shared" si="39"/>
        <v/>
      </c>
      <c r="F312" s="107">
        <f ca="1">COUNTIF($D311:INDIRECT("$D" &amp;  SUM(ROW()-1,'03.Muestra'!$D$20)-1),F311)</f>
        <v>0</v>
      </c>
      <c r="G312" s="107">
        <f ca="1">COUNTIF($D311:INDIRECT("$D" &amp;  SUM(ROW()-1,'03.Muestra'!$D$20)-1),G311)</f>
        <v>0</v>
      </c>
      <c r="H312" s="107">
        <f ca="1">COUNTIF($D311:INDIRECT("$D" &amp;  SUM(ROW()-1,'03.Muestra'!$D$20)-1),H311)</f>
        <v>0</v>
      </c>
      <c r="I312" s="107">
        <f ca="1">COUNTIF($D311:INDIRECT("$D" &amp;  SUM(ROW()-1,'03.Muestra'!$D$20)-1),I311)</f>
        <v>0</v>
      </c>
      <c r="J312" s="107">
        <f ca="1">COUNTIF($D311:INDIRECT("$D" &amp;  SUM(ROW()-1,'03.Muestra'!$D$20)-1),J311)</f>
        <v>0</v>
      </c>
      <c r="K312" s="132">
        <f ca="1">IF(COUNTIF('03.Muestra'!$D$8:$D$17,"Documento no web")=0,0,COUNTBLANK($D311:INDIRECT("$D" &amp;  SUM(ROW()-1,COUNTIF('03.Muestra'!$D$8:$D$17,"Documento no web"))-1)))</f>
        <v>0</v>
      </c>
      <c r="L312" s="18"/>
      <c r="M312" s="18"/>
      <c r="N312" s="18"/>
      <c r="O312" s="18"/>
      <c r="P312" s="18"/>
      <c r="Q312" s="18"/>
      <c r="R312" s="18"/>
      <c r="S312" s="18"/>
      <c r="T312" s="18"/>
      <c r="U312" s="18"/>
      <c r="V312" s="18"/>
      <c r="W312" s="18"/>
      <c r="X312" s="18"/>
      <c r="Y312" s="18"/>
      <c r="Z312" s="22"/>
      <c r="AA312" s="22"/>
      <c r="AB312" s="22"/>
      <c r="AC312" s="22"/>
      <c r="AD312" s="22"/>
      <c r="AE312" s="22"/>
      <c r="AF312" s="22"/>
      <c r="AG312" s="22"/>
      <c r="AH312" s="22"/>
      <c r="AI312" s="22"/>
    </row>
    <row r="313" spans="1:35" ht="14.25" customHeight="1">
      <c r="A313" s="98" t="str">
        <f t="array" ref="A313">IFERROR(INDEX('03.Muestra'!$B$8:$B$17,SMALL(IF("Documento no web"='03.Muestra'!$D$8:$D$17,ROW('03.Muestra'!$B$8:$B$17)-MIN(ROW('03.Muestra'!$D$8:$D$17))+1,""),ROW()-310)),"")</f>
        <v/>
      </c>
      <c r="B313" s="129" t="str">
        <f t="array" ref="B313">IFERROR(INDEX('03.Muestra'!$C$8:$C$17,SMALL(IF("Documento no web"='03.Muestra'!$D$8:$D$17,ROW('03.Muestra'!$C$8:$C$17)-MIN(ROW('03.Muestra'!$D$8:$D$17))+1,""),ROW()-310)),"")</f>
        <v/>
      </c>
      <c r="C313" s="129" t="str">
        <f t="array" ref="C313">IFERROR(INDEX('03.Muestra'!$F$8:$F$17,SMALL(IF("Documento no web"='03.Muestra'!$D$8:$D$17,ROW('03.Muestra'!$F$8:$F$17)-MIN(ROW('03.Muestra'!$D$8:$D$17))+1,""),ROW()-310)),"")</f>
        <v/>
      </c>
      <c r="D313" s="103" t="str">
        <f t="shared" si="38"/>
        <v/>
      </c>
      <c r="E313" s="66" t="str">
        <f t="shared" si="39"/>
        <v/>
      </c>
      <c r="F313" s="22"/>
      <c r="G313" s="18"/>
      <c r="H313" s="18"/>
      <c r="I313" s="18"/>
      <c r="J313" s="18"/>
      <c r="K313" s="148"/>
      <c r="L313" s="18"/>
      <c r="M313" s="18"/>
      <c r="N313" s="18"/>
      <c r="O313" s="18"/>
      <c r="P313" s="18"/>
      <c r="Q313" s="18"/>
      <c r="R313" s="18"/>
      <c r="S313" s="18"/>
      <c r="T313" s="18"/>
      <c r="U313" s="18"/>
      <c r="V313" s="18"/>
      <c r="W313" s="18"/>
      <c r="X313" s="18"/>
      <c r="Y313" s="18"/>
      <c r="Z313" s="22"/>
      <c r="AA313" s="22"/>
      <c r="AB313" s="22"/>
      <c r="AC313" s="22"/>
      <c r="AD313" s="22"/>
      <c r="AE313" s="22"/>
      <c r="AF313" s="22"/>
      <c r="AG313" s="22"/>
      <c r="AH313" s="22"/>
      <c r="AI313" s="22"/>
    </row>
    <row r="314" spans="1:35" ht="14.25" customHeight="1">
      <c r="A314" s="98" t="str">
        <f t="array" ref="A314">IFERROR(INDEX('03.Muestra'!$B$8:$B$17,SMALL(IF("Documento no web"='03.Muestra'!$D$8:$D$17,ROW('03.Muestra'!$B$8:$B$17)-MIN(ROW('03.Muestra'!$D$8:$D$17))+1,""),ROW()-310)),"")</f>
        <v/>
      </c>
      <c r="B314" s="129" t="str">
        <f t="array" ref="B314">IFERROR(INDEX('03.Muestra'!$C$8:$C$17,SMALL(IF("Documento no web"='03.Muestra'!$D$8:$D$17,ROW('03.Muestra'!$C$8:$C$17)-MIN(ROW('03.Muestra'!$D$8:$D$17))+1,""),ROW()-310)),"")</f>
        <v/>
      </c>
      <c r="C314" s="129" t="str">
        <f t="array" ref="C314">IFERROR(INDEX('03.Muestra'!$F$8:$F$17,SMALL(IF("Documento no web"='03.Muestra'!$D$8:$D$17,ROW('03.Muestra'!$F$8:$F$17)-MIN(ROW('03.Muestra'!$D$8:$D$17))+1,""),ROW()-310)),"")</f>
        <v/>
      </c>
      <c r="D314" s="103" t="str">
        <f t="shared" si="38"/>
        <v/>
      </c>
      <c r="E314" s="66" t="str">
        <f t="shared" si="39"/>
        <v/>
      </c>
      <c r="F314" s="22"/>
      <c r="G314" s="18"/>
      <c r="H314" s="18"/>
      <c r="I314" s="18"/>
      <c r="J314" s="18"/>
      <c r="K314" s="148"/>
      <c r="L314" s="18"/>
      <c r="M314" s="18"/>
      <c r="N314" s="18"/>
      <c r="O314" s="18"/>
      <c r="P314" s="18"/>
      <c r="Q314" s="18"/>
      <c r="R314" s="18"/>
      <c r="S314" s="18"/>
      <c r="T314" s="18"/>
      <c r="U314" s="18"/>
      <c r="V314" s="18"/>
      <c r="W314" s="18"/>
      <c r="X314" s="18"/>
      <c r="Y314" s="18"/>
      <c r="Z314" s="22"/>
      <c r="AA314" s="22"/>
      <c r="AB314" s="22"/>
      <c r="AC314" s="22"/>
      <c r="AD314" s="22"/>
      <c r="AE314" s="22"/>
      <c r="AF314" s="22"/>
      <c r="AG314" s="22"/>
      <c r="AH314" s="22"/>
      <c r="AI314" s="22"/>
    </row>
    <row r="315" spans="1:35" ht="14.25" customHeight="1">
      <c r="A315" s="98" t="str">
        <f t="array" ref="A315">IFERROR(INDEX('03.Muestra'!$B$8:$B$17,SMALL(IF("Documento no web"='03.Muestra'!$D$8:$D$17,ROW('03.Muestra'!$B$8:$B$17)-MIN(ROW('03.Muestra'!$D$8:$D$17))+1,""),ROW()-310)),"")</f>
        <v/>
      </c>
      <c r="B315" s="129" t="str">
        <f t="array" ref="B315">IFERROR(INDEX('03.Muestra'!$C$8:$C$17,SMALL(IF("Documento no web"='03.Muestra'!$D$8:$D$17,ROW('03.Muestra'!$C$8:$C$17)-MIN(ROW('03.Muestra'!$D$8:$D$17))+1,""),ROW()-310)),"")</f>
        <v/>
      </c>
      <c r="C315" s="129" t="str">
        <f t="array" ref="C315">IFERROR(INDEX('03.Muestra'!$F$8:$F$17,SMALL(IF("Documento no web"='03.Muestra'!$D$8:$D$17,ROW('03.Muestra'!$F$8:$F$17)-MIN(ROW('03.Muestra'!$D$8:$D$17))+1,""),ROW()-310)),"")</f>
        <v/>
      </c>
      <c r="D315" s="103" t="str">
        <f t="shared" si="38"/>
        <v/>
      </c>
      <c r="E315" s="66" t="str">
        <f t="shared" si="39"/>
        <v/>
      </c>
      <c r="F315" s="22"/>
      <c r="G315" s="18"/>
      <c r="H315" s="18"/>
      <c r="I315" s="18"/>
      <c r="J315" s="18"/>
      <c r="K315" s="148"/>
      <c r="L315" s="18"/>
      <c r="M315" s="18"/>
      <c r="N315" s="18"/>
      <c r="O315" s="18"/>
      <c r="P315" s="18"/>
      <c r="Q315" s="18"/>
      <c r="R315" s="18"/>
      <c r="S315" s="18"/>
      <c r="T315" s="18"/>
      <c r="U315" s="18"/>
      <c r="V315" s="18"/>
      <c r="W315" s="18"/>
      <c r="X315" s="18"/>
      <c r="Y315" s="18"/>
      <c r="Z315" s="22"/>
      <c r="AA315" s="22"/>
      <c r="AB315" s="22"/>
      <c r="AC315" s="22"/>
      <c r="AD315" s="22"/>
      <c r="AE315" s="22"/>
      <c r="AF315" s="22"/>
      <c r="AG315" s="22"/>
      <c r="AH315" s="22"/>
      <c r="AI315" s="22"/>
    </row>
    <row r="316" spans="1:35" ht="14.25" customHeight="1">
      <c r="A316" s="98" t="str">
        <f t="array" ref="A316">IFERROR(INDEX('03.Muestra'!$B$8:$B$17,SMALL(IF("Documento no web"='03.Muestra'!$D$8:$D$17,ROW('03.Muestra'!$B$8:$B$17)-MIN(ROW('03.Muestra'!$D$8:$D$17))+1,""),ROW()-310)),"")</f>
        <v/>
      </c>
      <c r="B316" s="129" t="str">
        <f t="array" ref="B316">IFERROR(INDEX('03.Muestra'!$C$8:$C$17,SMALL(IF("Documento no web"='03.Muestra'!$D$8:$D$17,ROW('03.Muestra'!$C$8:$C$17)-MIN(ROW('03.Muestra'!$D$8:$D$17))+1,""),ROW()-310)),"")</f>
        <v/>
      </c>
      <c r="C316" s="129" t="str">
        <f t="array" ref="C316">IFERROR(INDEX('03.Muestra'!$F$8:$F$17,SMALL(IF("Documento no web"='03.Muestra'!$D$8:$D$17,ROW('03.Muestra'!$F$8:$F$17)-MIN(ROW('03.Muestra'!$D$8:$D$17))+1,""),ROW()-310)),"")</f>
        <v/>
      </c>
      <c r="D316" s="103" t="str">
        <f t="shared" si="38"/>
        <v/>
      </c>
      <c r="E316" s="66" t="str">
        <f t="shared" si="39"/>
        <v/>
      </c>
      <c r="F316" s="22"/>
      <c r="G316" s="18"/>
      <c r="H316" s="18"/>
      <c r="I316" s="18"/>
      <c r="J316" s="18"/>
      <c r="K316" s="148"/>
      <c r="L316" s="18"/>
      <c r="M316" s="18"/>
      <c r="N316" s="18"/>
      <c r="O316" s="18"/>
      <c r="P316" s="18"/>
      <c r="Q316" s="18"/>
      <c r="R316" s="18"/>
      <c r="S316" s="18"/>
      <c r="T316" s="18"/>
      <c r="U316" s="18"/>
      <c r="V316" s="18"/>
      <c r="W316" s="18"/>
      <c r="X316" s="18"/>
      <c r="Y316" s="18"/>
      <c r="Z316" s="22"/>
      <c r="AA316" s="22"/>
      <c r="AB316" s="22"/>
      <c r="AC316" s="22"/>
      <c r="AD316" s="22"/>
      <c r="AE316" s="22"/>
      <c r="AF316" s="22"/>
      <c r="AG316" s="22"/>
      <c r="AH316" s="22"/>
      <c r="AI316" s="22"/>
    </row>
    <row r="317" spans="1:35" ht="14.25" customHeight="1">
      <c r="A317" s="98" t="str">
        <f t="array" ref="A317">IFERROR(INDEX('03.Muestra'!$B$8:$B$17,SMALL(IF("Documento no web"='03.Muestra'!$D$8:$D$17,ROW('03.Muestra'!$B$8:$B$17)-MIN(ROW('03.Muestra'!$D$8:$D$17))+1,""),ROW()-310)),"")</f>
        <v/>
      </c>
      <c r="B317" s="129" t="str">
        <f t="array" ref="B317">IFERROR(INDEX('03.Muestra'!$C$8:$C$17,SMALL(IF("Documento no web"='03.Muestra'!$D$8:$D$17,ROW('03.Muestra'!$C$8:$C$17)-MIN(ROW('03.Muestra'!$D$8:$D$17))+1,""),ROW()-310)),"")</f>
        <v/>
      </c>
      <c r="C317" s="129" t="str">
        <f t="array" ref="C317">IFERROR(INDEX('03.Muestra'!$F$8:$F$17,SMALL(IF("Documento no web"='03.Muestra'!$D$8:$D$17,ROW('03.Muestra'!$F$8:$F$17)-MIN(ROW('03.Muestra'!$D$8:$D$17))+1,""),ROW()-310)),"")</f>
        <v/>
      </c>
      <c r="D317" s="103" t="str">
        <f t="shared" si="38"/>
        <v/>
      </c>
      <c r="E317" s="66" t="str">
        <f t="shared" si="39"/>
        <v/>
      </c>
      <c r="F317" s="18"/>
      <c r="G317" s="18"/>
      <c r="H317" s="18"/>
      <c r="I317" s="18"/>
      <c r="J317" s="18"/>
      <c r="K317" s="148"/>
      <c r="L317" s="18"/>
      <c r="M317" s="18"/>
      <c r="N317" s="18"/>
      <c r="O317" s="18"/>
      <c r="P317" s="18"/>
      <c r="Q317" s="18"/>
      <c r="R317" s="18"/>
      <c r="S317" s="18"/>
      <c r="T317" s="18"/>
      <c r="U317" s="18"/>
      <c r="V317" s="18"/>
      <c r="W317" s="18"/>
      <c r="X317" s="18"/>
      <c r="Y317" s="18"/>
      <c r="Z317" s="22"/>
      <c r="AA317" s="22"/>
      <c r="AB317" s="22"/>
      <c r="AC317" s="22"/>
      <c r="AD317" s="22"/>
      <c r="AE317" s="22"/>
      <c r="AF317" s="22"/>
      <c r="AG317" s="22"/>
      <c r="AH317" s="22"/>
      <c r="AI317" s="22"/>
    </row>
    <row r="318" spans="1:35" ht="14.25" customHeight="1">
      <c r="A318" s="98" t="str">
        <f t="array" ref="A318">IFERROR(INDEX('03.Muestra'!$B$8:$B$17,SMALL(IF("Documento no web"='03.Muestra'!$D$8:$D$17,ROW('03.Muestra'!$B$8:$B$17)-MIN(ROW('03.Muestra'!$D$8:$D$17))+1,""),ROW()-310)),"")</f>
        <v/>
      </c>
      <c r="B318" s="129" t="str">
        <f t="array" ref="B318">IFERROR(INDEX('03.Muestra'!$C$8:$C$17,SMALL(IF("Documento no web"='03.Muestra'!$D$8:$D$17,ROW('03.Muestra'!$C$8:$C$17)-MIN(ROW('03.Muestra'!$D$8:$D$17))+1,""),ROW()-310)),"")</f>
        <v/>
      </c>
      <c r="C318" s="129" t="str">
        <f t="array" ref="C318">IFERROR(INDEX('03.Muestra'!$F$8:$F$17,SMALL(IF("Documento no web"='03.Muestra'!$D$8:$D$17,ROW('03.Muestra'!$F$8:$F$17)-MIN(ROW('03.Muestra'!$D$8:$D$17))+1,""),ROW()-310)),"")</f>
        <v/>
      </c>
      <c r="D318" s="103" t="str">
        <f t="shared" si="38"/>
        <v/>
      </c>
      <c r="E318" s="66" t="str">
        <f t="shared" si="39"/>
        <v/>
      </c>
      <c r="F318" s="18"/>
      <c r="G318" s="18"/>
      <c r="H318" s="18"/>
      <c r="I318" s="18"/>
      <c r="J318" s="18"/>
      <c r="K318" s="148"/>
      <c r="L318" s="18"/>
      <c r="M318" s="18"/>
      <c r="N318" s="18"/>
      <c r="O318" s="18"/>
      <c r="P318" s="18"/>
      <c r="Q318" s="18"/>
      <c r="R318" s="18"/>
      <c r="S318" s="18"/>
      <c r="T318" s="18"/>
      <c r="U318" s="18"/>
      <c r="V318" s="18"/>
      <c r="W318" s="18"/>
      <c r="X318" s="18"/>
      <c r="Y318" s="18"/>
      <c r="Z318" s="22"/>
      <c r="AA318" s="22"/>
      <c r="AB318" s="22"/>
      <c r="AC318" s="22"/>
      <c r="AD318" s="22"/>
      <c r="AE318" s="22"/>
      <c r="AF318" s="22"/>
      <c r="AG318" s="22"/>
      <c r="AH318" s="22"/>
      <c r="AI318" s="22"/>
    </row>
    <row r="319" spans="1:35" ht="14.25" customHeight="1">
      <c r="A319" s="98" t="str">
        <f t="array" ref="A319">IFERROR(INDEX('03.Muestra'!$B$8:$B$17,SMALL(IF("Documento no web"='03.Muestra'!$D$8:$D$17,ROW('03.Muestra'!$B$8:$B$17)-MIN(ROW('03.Muestra'!$D$8:$D$17))+1,""),ROW()-310)),"")</f>
        <v/>
      </c>
      <c r="B319" s="129" t="str">
        <f t="array" ref="B319">IFERROR(INDEX('03.Muestra'!$C$8:$C$17,SMALL(IF("Documento no web"='03.Muestra'!$D$8:$D$17,ROW('03.Muestra'!$C$8:$C$17)-MIN(ROW('03.Muestra'!$D$8:$D$17))+1,""),ROW()-310)),"")</f>
        <v/>
      </c>
      <c r="C319" s="129" t="str">
        <f t="array" ref="C319">IFERROR(INDEX('03.Muestra'!$F$8:$F$17,SMALL(IF("Documento no web"='03.Muestra'!$D$8:$D$17,ROW('03.Muestra'!$F$8:$F$17)-MIN(ROW('03.Muestra'!$D$8:$D$17))+1,""),ROW()-310)),"")</f>
        <v/>
      </c>
      <c r="D319" s="103" t="str">
        <f t="shared" si="38"/>
        <v/>
      </c>
      <c r="E319" s="66" t="str">
        <f t="shared" si="39"/>
        <v/>
      </c>
      <c r="F319" s="18"/>
      <c r="G319" s="18"/>
      <c r="H319" s="18"/>
      <c r="I319" s="18"/>
      <c r="J319" s="18"/>
      <c r="K319" s="148"/>
      <c r="L319" s="18"/>
      <c r="M319" s="18"/>
      <c r="N319" s="18"/>
      <c r="O319" s="18"/>
      <c r="P319" s="18"/>
      <c r="Q319" s="18"/>
      <c r="R319" s="18"/>
      <c r="S319" s="18"/>
      <c r="T319" s="18"/>
      <c r="U319" s="18"/>
      <c r="V319" s="18"/>
      <c r="W319" s="18"/>
      <c r="X319" s="18"/>
      <c r="Y319" s="18"/>
      <c r="Z319" s="22"/>
      <c r="AA319" s="22"/>
      <c r="AB319" s="22"/>
      <c r="AC319" s="22"/>
      <c r="AD319" s="22"/>
      <c r="AE319" s="22"/>
      <c r="AF319" s="22"/>
      <c r="AG319" s="22"/>
      <c r="AH319" s="22"/>
      <c r="AI319" s="22"/>
    </row>
    <row r="320" spans="1:35" ht="14.25" customHeight="1">
      <c r="A320" s="98" t="str">
        <f t="array" ref="A320">IFERROR(INDEX('03.Muestra'!$B$8:$B$17,SMALL(IF("Documento no web"='03.Muestra'!$D$8:$D$17,ROW('03.Muestra'!$B$8:$B$17)-MIN(ROW('03.Muestra'!$D$8:$D$17))+1,""),ROW()-310)),"")</f>
        <v/>
      </c>
      <c r="B320" s="129" t="str">
        <f t="array" ref="B320">IFERROR(INDEX('03.Muestra'!$C$8:$C$17,SMALL(IF("Documento no web"='03.Muestra'!$D$8:$D$17,ROW('03.Muestra'!$C$8:$C$17)-MIN(ROW('03.Muestra'!$D$8:$D$17))+1,""),ROW()-310)),"")</f>
        <v/>
      </c>
      <c r="C320" s="129" t="str">
        <f t="array" ref="C320">IFERROR(INDEX('03.Muestra'!$F$8:$F$17,SMALL(IF("Documento no web"='03.Muestra'!$D$8:$D$17,ROW('03.Muestra'!$F$8:$F$17)-MIN(ROW('03.Muestra'!$D$8:$D$17))+1,""),ROW()-310)),"")</f>
        <v/>
      </c>
      <c r="D320" s="103" t="str">
        <f t="shared" si="38"/>
        <v/>
      </c>
      <c r="E320" s="66" t="str">
        <f t="shared" si="39"/>
        <v/>
      </c>
      <c r="F320" s="18"/>
      <c r="G320" s="18"/>
      <c r="H320" s="18"/>
      <c r="I320" s="18"/>
      <c r="J320" s="18"/>
      <c r="K320" s="148"/>
      <c r="L320" s="18"/>
      <c r="M320" s="18"/>
      <c r="N320" s="18"/>
      <c r="O320" s="18"/>
      <c r="P320" s="18"/>
      <c r="Q320" s="18"/>
      <c r="R320" s="18"/>
      <c r="S320" s="18"/>
      <c r="T320" s="18"/>
      <c r="U320" s="18"/>
      <c r="V320" s="18"/>
      <c r="W320" s="18"/>
      <c r="X320" s="18"/>
      <c r="Y320" s="18"/>
      <c r="Z320" s="22"/>
      <c r="AA320" s="22"/>
      <c r="AB320" s="22"/>
      <c r="AC320" s="22"/>
      <c r="AD320" s="22"/>
      <c r="AE320" s="22"/>
      <c r="AF320" s="22"/>
      <c r="AG320" s="22"/>
      <c r="AH320" s="22"/>
      <c r="AI320" s="22"/>
    </row>
    <row r="321" spans="1:35" ht="12" customHeight="1">
      <c r="A321" s="63"/>
      <c r="B321" s="133"/>
      <c r="C321" s="133"/>
      <c r="D321" s="134"/>
      <c r="E321" s="66"/>
      <c r="F321" s="18"/>
      <c r="G321" s="18"/>
      <c r="H321" s="18"/>
      <c r="I321" s="18"/>
      <c r="J321" s="18"/>
      <c r="K321" s="22"/>
      <c r="L321" s="22"/>
      <c r="M321" s="22"/>
      <c r="N321" s="18"/>
      <c r="O321" s="18"/>
      <c r="P321" s="18"/>
      <c r="Q321" s="18"/>
      <c r="R321" s="18"/>
      <c r="S321" s="18"/>
      <c r="T321" s="18"/>
      <c r="U321" s="18"/>
      <c r="V321" s="22"/>
      <c r="W321" s="22"/>
      <c r="X321" s="22"/>
      <c r="Y321" s="22"/>
      <c r="Z321" s="22"/>
      <c r="AA321" s="22"/>
      <c r="AB321" s="22"/>
      <c r="AC321" s="22"/>
      <c r="AD321" s="18"/>
      <c r="AE321" s="22"/>
      <c r="AF321" s="22"/>
      <c r="AG321" s="22"/>
      <c r="AH321" s="22"/>
      <c r="AI321" s="22"/>
    </row>
    <row r="322" spans="1:35" ht="12" customHeight="1">
      <c r="A322" s="63"/>
      <c r="B322" s="133"/>
      <c r="C322" s="133"/>
      <c r="D322" s="134"/>
      <c r="E322" s="66"/>
      <c r="F322" s="18"/>
      <c r="G322" s="18"/>
      <c r="H322" s="18"/>
      <c r="I322" s="18"/>
      <c r="J322" s="18"/>
      <c r="K322" s="22"/>
      <c r="L322" s="22"/>
      <c r="M322" s="22"/>
      <c r="N322" s="18"/>
      <c r="O322" s="18"/>
      <c r="P322" s="18"/>
      <c r="Q322" s="18"/>
      <c r="R322" s="18"/>
      <c r="S322" s="18"/>
      <c r="T322" s="18"/>
      <c r="U322" s="18"/>
      <c r="V322" s="22"/>
      <c r="W322" s="22"/>
      <c r="X322" s="22"/>
      <c r="Y322" s="22"/>
      <c r="Z322" s="22"/>
      <c r="AA322" s="22"/>
      <c r="AB322" s="22"/>
      <c r="AC322" s="22"/>
      <c r="AD322" s="18"/>
      <c r="AE322" s="22"/>
      <c r="AF322" s="22"/>
      <c r="AG322" s="22"/>
      <c r="AH322" s="22"/>
      <c r="AI322" s="22"/>
    </row>
    <row r="323" spans="1:35" ht="12.75" customHeight="1">
      <c r="A323" s="111"/>
      <c r="B323" s="112"/>
      <c r="C323" s="111"/>
      <c r="D323" s="135"/>
      <c r="E323" s="66"/>
      <c r="F323" s="18"/>
      <c r="G323" s="18"/>
      <c r="H323" s="18"/>
      <c r="I323" s="18"/>
      <c r="J323" s="18"/>
      <c r="K323" s="22"/>
      <c r="L323" s="22"/>
      <c r="M323" s="22"/>
      <c r="N323" s="18"/>
      <c r="O323" s="18"/>
      <c r="P323" s="18"/>
      <c r="Q323" s="18"/>
      <c r="R323" s="18"/>
      <c r="S323" s="18"/>
      <c r="T323" s="18"/>
      <c r="U323" s="18"/>
      <c r="V323" s="22"/>
      <c r="W323" s="22"/>
      <c r="X323" s="22"/>
      <c r="Y323" s="22"/>
      <c r="Z323" s="22"/>
      <c r="AA323" s="22"/>
      <c r="AB323" s="22"/>
      <c r="AC323" s="22"/>
      <c r="AD323" s="18"/>
      <c r="AE323" s="22"/>
      <c r="AF323" s="22"/>
      <c r="AG323" s="22"/>
      <c r="AH323" s="22"/>
      <c r="AI323" s="22"/>
    </row>
    <row r="324" spans="1:35" ht="14.25" customHeight="1">
      <c r="A324" s="109"/>
      <c r="B324" s="109"/>
      <c r="C324" s="109"/>
      <c r="D324" s="136"/>
      <c r="E324" s="66"/>
      <c r="F324" s="92"/>
      <c r="G324" s="18"/>
      <c r="H324" s="18"/>
      <c r="I324" s="18"/>
      <c r="J324" s="18"/>
      <c r="K324" s="22"/>
      <c r="L324" s="22"/>
      <c r="M324" s="22"/>
      <c r="N324" s="18"/>
      <c r="O324" s="18"/>
      <c r="P324" s="18"/>
      <c r="Q324" s="18"/>
      <c r="R324" s="18"/>
      <c r="S324" s="18"/>
      <c r="T324" s="18"/>
      <c r="U324" s="18"/>
      <c r="V324" s="22"/>
      <c r="W324" s="22"/>
      <c r="X324" s="22"/>
      <c r="Y324" s="22"/>
      <c r="Z324" s="22"/>
      <c r="AA324" s="22"/>
      <c r="AB324" s="22"/>
      <c r="AC324" s="22"/>
      <c r="AD324" s="18"/>
      <c r="AE324" s="22"/>
      <c r="AF324" s="22"/>
      <c r="AG324" s="22"/>
      <c r="AH324" s="22"/>
      <c r="AI324" s="22"/>
    </row>
    <row r="325" spans="1:35" ht="14.25" customHeight="1">
      <c r="A325" s="22"/>
      <c r="B325" s="18"/>
      <c r="C325" s="18"/>
      <c r="D325" s="127"/>
      <c r="E325" s="66"/>
      <c r="F325" s="18"/>
      <c r="G325" s="18"/>
      <c r="H325" s="18"/>
      <c r="I325" s="18"/>
      <c r="J325" s="18"/>
      <c r="K325" s="148"/>
      <c r="L325" s="22"/>
      <c r="M325" s="18"/>
      <c r="N325" s="18"/>
      <c r="O325" s="18"/>
      <c r="P325" s="18"/>
      <c r="Q325" s="18"/>
      <c r="R325" s="18"/>
      <c r="S325" s="18"/>
      <c r="T325" s="18"/>
      <c r="U325" s="18"/>
      <c r="V325" s="18"/>
      <c r="W325" s="18"/>
      <c r="X325" s="18"/>
      <c r="Y325" s="18"/>
      <c r="Z325" s="22"/>
      <c r="AA325" s="22"/>
      <c r="AB325" s="22"/>
      <c r="AC325" s="22"/>
      <c r="AD325" s="22"/>
      <c r="AE325" s="22"/>
      <c r="AF325" s="22"/>
      <c r="AG325" s="22"/>
      <c r="AH325" s="22"/>
      <c r="AI325" s="22"/>
    </row>
    <row r="326" spans="1:35" ht="14.25" customHeight="1">
      <c r="A326" s="22"/>
      <c r="B326" s="18"/>
      <c r="C326" s="18"/>
      <c r="D326" s="127"/>
      <c r="E326" s="100"/>
      <c r="F326" s="18"/>
      <c r="G326" s="18"/>
      <c r="H326" s="18"/>
      <c r="I326" s="18"/>
      <c r="J326" s="18"/>
      <c r="K326" s="148"/>
      <c r="L326" s="22"/>
      <c r="M326" s="18"/>
      <c r="N326" s="18"/>
      <c r="O326" s="18"/>
      <c r="P326" s="18"/>
      <c r="Q326" s="18"/>
      <c r="R326" s="18"/>
      <c r="S326" s="18"/>
      <c r="T326" s="18"/>
      <c r="U326" s="18"/>
      <c r="V326" s="18"/>
      <c r="W326" s="18"/>
      <c r="X326" s="18"/>
      <c r="Y326" s="18"/>
      <c r="Z326" s="22"/>
      <c r="AA326" s="22"/>
      <c r="AB326" s="22"/>
      <c r="AC326" s="22"/>
      <c r="AD326" s="22"/>
      <c r="AE326" s="22"/>
      <c r="AF326" s="22"/>
      <c r="AG326" s="22"/>
      <c r="AH326" s="22"/>
      <c r="AI326" s="22"/>
    </row>
    <row r="327" spans="1:35" ht="30" customHeight="1">
      <c r="A327" s="94" t="s">
        <v>100</v>
      </c>
      <c r="B327" s="95" t="s">
        <v>86</v>
      </c>
      <c r="C327" s="96" t="s">
        <v>215</v>
      </c>
      <c r="D327" s="128" t="s">
        <v>106</v>
      </c>
      <c r="E327" s="114"/>
      <c r="F327" s="22"/>
      <c r="G327" s="22"/>
      <c r="H327" s="22"/>
      <c r="I327" s="22"/>
      <c r="J327" s="22"/>
      <c r="K327" s="148"/>
      <c r="L327" s="22"/>
      <c r="M327" s="18"/>
      <c r="N327" s="18"/>
      <c r="O327" s="18"/>
      <c r="P327" s="18"/>
      <c r="Q327" s="18"/>
      <c r="R327" s="18"/>
      <c r="S327" s="18"/>
      <c r="T327" s="18"/>
      <c r="U327" s="18"/>
      <c r="V327" s="18"/>
      <c r="W327" s="18"/>
      <c r="X327" s="18"/>
      <c r="Y327" s="18"/>
      <c r="Z327" s="22"/>
      <c r="AA327" s="22"/>
      <c r="AB327" s="22"/>
      <c r="AC327" s="22"/>
      <c r="AD327" s="22"/>
      <c r="AE327" s="22"/>
      <c r="AF327" s="22"/>
      <c r="AG327" s="22"/>
      <c r="AH327" s="22"/>
      <c r="AI327" s="22"/>
    </row>
    <row r="328" spans="1:35" ht="14.25" customHeight="1">
      <c r="A328" s="98" t="str">
        <f t="array" ref="A328">IFERROR(INDEX('03.Muestra'!$B$8:$B$17,SMALL(IF("Documento no web"='03.Muestra'!$D$8:$D$17,ROW('03.Muestra'!$B$8:$B$17)-MIN(ROW('03.Muestra'!$D$8:$D$17))+1,""),ROW()-327)),"")</f>
        <v/>
      </c>
      <c r="B328" s="129" t="str">
        <f t="array" ref="B328">IFERROR(INDEX('03.Muestra'!$C$8:$C$17,SMALL(IF("Documento no web"='03.Muestra'!$D$8:$D$17,ROW('03.Muestra'!$C$8:$C$17)-MIN(ROW('03.Muestra'!$D$8:$D$17))+1,""),ROW()-327)),"")</f>
        <v/>
      </c>
      <c r="C328" s="129" t="str">
        <f t="array" ref="C328">IFERROR(INDEX('03.Muestra'!$F$8:$F$17,SMALL(IF("Documento no web"='03.Muestra'!$D$8:$D$17,ROW('03.Muestra'!$F$8:$F$17)-MIN(ROW('03.Muestra'!$D$8:$D$17))+1,""),ROW()-327)),"")</f>
        <v/>
      </c>
      <c r="D328" s="103" t="str">
        <f t="shared" ref="D328:D337" si="40">IF(C328="","",$D$18)</f>
        <v/>
      </c>
      <c r="E328" s="66" t="str">
        <f t="shared" ref="E328:E337" si="41">IF(D328&lt;&gt;"",IF(AND(B328&lt;&gt;"",C328&lt;&gt;""),"","ERR"),"")</f>
        <v/>
      </c>
      <c r="F328" s="104" t="s">
        <v>89</v>
      </c>
      <c r="G328" s="89" t="s">
        <v>98</v>
      </c>
      <c r="H328" s="84" t="s">
        <v>93</v>
      </c>
      <c r="I328" s="105" t="s">
        <v>91</v>
      </c>
      <c r="J328" s="106" t="s">
        <v>87</v>
      </c>
      <c r="K328" s="131" t="s">
        <v>97</v>
      </c>
      <c r="L328" s="22"/>
      <c r="M328" s="18"/>
      <c r="N328" s="18"/>
      <c r="O328" s="18"/>
      <c r="P328" s="18"/>
      <c r="Q328" s="18"/>
      <c r="R328" s="18"/>
      <c r="S328" s="18"/>
      <c r="T328" s="18"/>
      <c r="U328" s="18"/>
      <c r="V328" s="18"/>
      <c r="W328" s="18"/>
      <c r="X328" s="18"/>
      <c r="Y328" s="18"/>
      <c r="Z328" s="22"/>
      <c r="AA328" s="22"/>
      <c r="AB328" s="22"/>
      <c r="AC328" s="22"/>
      <c r="AD328" s="22"/>
      <c r="AE328" s="22"/>
      <c r="AF328" s="22"/>
      <c r="AG328" s="22"/>
      <c r="AH328" s="22"/>
      <c r="AI328" s="22"/>
    </row>
    <row r="329" spans="1:35" ht="14.25" customHeight="1">
      <c r="A329" s="98" t="str">
        <f t="array" ref="A329">IFERROR(INDEX('03.Muestra'!$B$8:$B$17,SMALL(IF("Documento no web"='03.Muestra'!$D$8:$D$17,ROW('03.Muestra'!$B$8:$B$17)-MIN(ROW('03.Muestra'!$D$8:$D$17))+1,""),ROW()-327)),"")</f>
        <v/>
      </c>
      <c r="B329" s="129" t="str">
        <f t="array" ref="B329">IFERROR(INDEX('03.Muestra'!$C$8:$C$17,SMALL(IF("Documento no web"='03.Muestra'!$D$8:$D$17,ROW('03.Muestra'!$C$8:$C$17)-MIN(ROW('03.Muestra'!$D$8:$D$17))+1,""),ROW()-327)),"")</f>
        <v/>
      </c>
      <c r="C329" s="129" t="str">
        <f t="array" ref="C329">IFERROR(INDEX('03.Muestra'!$F$8:$F$17,SMALL(IF("Documento no web"='03.Muestra'!$D$8:$D$17,ROW('03.Muestra'!$F$8:$F$17)-MIN(ROW('03.Muestra'!$D$8:$D$17))+1,""),ROW()-327)),"")</f>
        <v/>
      </c>
      <c r="D329" s="103" t="str">
        <f t="shared" si="40"/>
        <v/>
      </c>
      <c r="E329" s="66" t="str">
        <f t="shared" si="41"/>
        <v/>
      </c>
      <c r="F329" s="107">
        <f ca="1">COUNTIF($D328:INDIRECT("$D" &amp;  SUM(ROW()-1,'03.Muestra'!$D$20)-1),F328)</f>
        <v>0</v>
      </c>
      <c r="G329" s="107">
        <f ca="1">COUNTIF($D328:INDIRECT("$D" &amp;  SUM(ROW()-1,'03.Muestra'!$D$20)-1),G328)</f>
        <v>0</v>
      </c>
      <c r="H329" s="107">
        <f ca="1">COUNTIF($D328:INDIRECT("$D" &amp;  SUM(ROW()-1,'03.Muestra'!$D$20)-1),H328)</f>
        <v>0</v>
      </c>
      <c r="I329" s="107">
        <f ca="1">COUNTIF($D328:INDIRECT("$D" &amp;  SUM(ROW()-1,'03.Muestra'!$D$20)-1),I328)</f>
        <v>0</v>
      </c>
      <c r="J329" s="107">
        <f ca="1">COUNTIF($D328:INDIRECT("$D" &amp;  SUM(ROW()-1,'03.Muestra'!$D$20)-1),J328)</f>
        <v>0</v>
      </c>
      <c r="K329" s="132">
        <f ca="1">IF(COUNTIF('03.Muestra'!$D$8:$D$17,"Documento no web")=0,0,COUNTBLANK($D328:INDIRECT("$D" &amp;  SUM(ROW()-1,COUNTIF('03.Muestra'!$D$8:$D$17,"Documento no web"))-1)))</f>
        <v>0</v>
      </c>
      <c r="L329" s="22"/>
      <c r="M329" s="18"/>
      <c r="N329" s="18"/>
      <c r="O329" s="18"/>
      <c r="P329" s="18"/>
      <c r="Q329" s="18"/>
      <c r="R329" s="18"/>
      <c r="S329" s="18"/>
      <c r="T329" s="18"/>
      <c r="U329" s="18"/>
      <c r="V329" s="18"/>
      <c r="W329" s="18"/>
      <c r="X329" s="18"/>
      <c r="Y329" s="18"/>
      <c r="Z329" s="22"/>
      <c r="AA329" s="22"/>
      <c r="AB329" s="22"/>
      <c r="AC329" s="22"/>
      <c r="AD329" s="22"/>
      <c r="AE329" s="22"/>
      <c r="AF329" s="22"/>
      <c r="AG329" s="22"/>
      <c r="AH329" s="22"/>
      <c r="AI329" s="22"/>
    </row>
    <row r="330" spans="1:35" ht="14.25" customHeight="1">
      <c r="A330" s="98" t="str">
        <f t="array" ref="A330">IFERROR(INDEX('03.Muestra'!$B$8:$B$17,SMALL(IF("Documento no web"='03.Muestra'!$D$8:$D$17,ROW('03.Muestra'!$B$8:$B$17)-MIN(ROW('03.Muestra'!$D$8:$D$17))+1,""),ROW()-327)),"")</f>
        <v/>
      </c>
      <c r="B330" s="129" t="str">
        <f t="array" ref="B330">IFERROR(INDEX('03.Muestra'!$C$8:$C$17,SMALL(IF("Documento no web"='03.Muestra'!$D$8:$D$17,ROW('03.Muestra'!$C$8:$C$17)-MIN(ROW('03.Muestra'!$D$8:$D$17))+1,""),ROW()-327)),"")</f>
        <v/>
      </c>
      <c r="C330" s="129" t="str">
        <f t="array" ref="C330">IFERROR(INDEX('03.Muestra'!$F$8:$F$17,SMALL(IF("Documento no web"='03.Muestra'!$D$8:$D$17,ROW('03.Muestra'!$F$8:$F$17)-MIN(ROW('03.Muestra'!$D$8:$D$17))+1,""),ROW()-327)),"")</f>
        <v/>
      </c>
      <c r="D330" s="103" t="str">
        <f t="shared" si="40"/>
        <v/>
      </c>
      <c r="E330" s="66" t="str">
        <f t="shared" si="41"/>
        <v/>
      </c>
      <c r="F330" s="22"/>
      <c r="G330" s="18"/>
      <c r="H330" s="18"/>
      <c r="I330" s="18"/>
      <c r="J330" s="18"/>
      <c r="K330" s="148"/>
      <c r="L330" s="22"/>
      <c r="M330" s="18"/>
      <c r="N330" s="18"/>
      <c r="O330" s="18"/>
      <c r="P330" s="18"/>
      <c r="Q330" s="18"/>
      <c r="R330" s="18"/>
      <c r="S330" s="18"/>
      <c r="T330" s="18"/>
      <c r="U330" s="18"/>
      <c r="V330" s="18"/>
      <c r="W330" s="18"/>
      <c r="X330" s="18"/>
      <c r="Y330" s="18"/>
      <c r="Z330" s="22"/>
      <c r="AA330" s="22"/>
      <c r="AB330" s="22"/>
      <c r="AC330" s="22"/>
      <c r="AD330" s="22"/>
      <c r="AE330" s="22"/>
      <c r="AF330" s="22"/>
      <c r="AG330" s="22"/>
      <c r="AH330" s="22"/>
      <c r="AI330" s="22"/>
    </row>
    <row r="331" spans="1:35" ht="14.25" customHeight="1">
      <c r="A331" s="98" t="str">
        <f t="array" ref="A331">IFERROR(INDEX('03.Muestra'!$B$8:$B$17,SMALL(IF("Documento no web"='03.Muestra'!$D$8:$D$17,ROW('03.Muestra'!$B$8:$B$17)-MIN(ROW('03.Muestra'!$D$8:$D$17))+1,""),ROW()-327)),"")</f>
        <v/>
      </c>
      <c r="B331" s="129" t="str">
        <f t="array" ref="B331">IFERROR(INDEX('03.Muestra'!$C$8:$C$17,SMALL(IF("Documento no web"='03.Muestra'!$D$8:$D$17,ROW('03.Muestra'!$C$8:$C$17)-MIN(ROW('03.Muestra'!$D$8:$D$17))+1,""),ROW()-327)),"")</f>
        <v/>
      </c>
      <c r="C331" s="129" t="str">
        <f t="array" ref="C331">IFERROR(INDEX('03.Muestra'!$F$8:$F$17,SMALL(IF("Documento no web"='03.Muestra'!$D$8:$D$17,ROW('03.Muestra'!$F$8:$F$17)-MIN(ROW('03.Muestra'!$D$8:$D$17))+1,""),ROW()-327)),"")</f>
        <v/>
      </c>
      <c r="D331" s="103" t="str">
        <f t="shared" si="40"/>
        <v/>
      </c>
      <c r="E331" s="66" t="str">
        <f t="shared" si="41"/>
        <v/>
      </c>
      <c r="F331" s="22"/>
      <c r="G331" s="18"/>
      <c r="H331" s="18"/>
      <c r="I331" s="18"/>
      <c r="J331" s="18"/>
      <c r="K331" s="148"/>
      <c r="L331" s="22"/>
      <c r="M331" s="18"/>
      <c r="N331" s="18"/>
      <c r="O331" s="18"/>
      <c r="P331" s="18"/>
      <c r="Q331" s="18"/>
      <c r="R331" s="18"/>
      <c r="S331" s="18"/>
      <c r="T331" s="18"/>
      <c r="U331" s="18"/>
      <c r="V331" s="18"/>
      <c r="W331" s="18"/>
      <c r="X331" s="18"/>
      <c r="Y331" s="18"/>
      <c r="Z331" s="22"/>
      <c r="AA331" s="22"/>
      <c r="AB331" s="22"/>
      <c r="AC331" s="22"/>
      <c r="AD331" s="22"/>
      <c r="AE331" s="22"/>
      <c r="AF331" s="22"/>
      <c r="AG331" s="22"/>
      <c r="AH331" s="22"/>
      <c r="AI331" s="22"/>
    </row>
    <row r="332" spans="1:35" ht="14.25" customHeight="1">
      <c r="A332" s="98" t="str">
        <f t="array" ref="A332">IFERROR(INDEX('03.Muestra'!$B$8:$B$17,SMALL(IF("Documento no web"='03.Muestra'!$D$8:$D$17,ROW('03.Muestra'!$B$8:$B$17)-MIN(ROW('03.Muestra'!$D$8:$D$17))+1,""),ROW()-327)),"")</f>
        <v/>
      </c>
      <c r="B332" s="129" t="str">
        <f t="array" ref="B332">IFERROR(INDEX('03.Muestra'!$C$8:$C$17,SMALL(IF("Documento no web"='03.Muestra'!$D$8:$D$17,ROW('03.Muestra'!$C$8:$C$17)-MIN(ROW('03.Muestra'!$D$8:$D$17))+1,""),ROW()-327)),"")</f>
        <v/>
      </c>
      <c r="C332" s="129" t="str">
        <f t="array" ref="C332">IFERROR(INDEX('03.Muestra'!$F$8:$F$17,SMALL(IF("Documento no web"='03.Muestra'!$D$8:$D$17,ROW('03.Muestra'!$F$8:$F$17)-MIN(ROW('03.Muestra'!$D$8:$D$17))+1,""),ROW()-327)),"")</f>
        <v/>
      </c>
      <c r="D332" s="103" t="str">
        <f t="shared" si="40"/>
        <v/>
      </c>
      <c r="E332" s="66" t="str">
        <f t="shared" si="41"/>
        <v/>
      </c>
      <c r="F332" s="22"/>
      <c r="G332" s="18"/>
      <c r="H332" s="18"/>
      <c r="I332" s="18"/>
      <c r="J332" s="18"/>
      <c r="K332" s="148"/>
      <c r="L332" s="22"/>
      <c r="M332" s="18"/>
      <c r="N332" s="18"/>
      <c r="O332" s="18"/>
      <c r="P332" s="18"/>
      <c r="Q332" s="18"/>
      <c r="R332" s="18"/>
      <c r="S332" s="18"/>
      <c r="T332" s="18"/>
      <c r="U332" s="18"/>
      <c r="V332" s="18"/>
      <c r="W332" s="18"/>
      <c r="X332" s="18"/>
      <c r="Y332" s="18"/>
      <c r="Z332" s="22"/>
      <c r="AA332" s="22"/>
      <c r="AB332" s="22"/>
      <c r="AC332" s="22"/>
      <c r="AD332" s="22"/>
      <c r="AE332" s="22"/>
      <c r="AF332" s="22"/>
      <c r="AG332" s="22"/>
      <c r="AH332" s="22"/>
      <c r="AI332" s="22"/>
    </row>
    <row r="333" spans="1:35" ht="14.25" customHeight="1">
      <c r="A333" s="98" t="str">
        <f t="array" ref="A333">IFERROR(INDEX('03.Muestra'!$B$8:$B$17,SMALL(IF("Documento no web"='03.Muestra'!$D$8:$D$17,ROW('03.Muestra'!$B$8:$B$17)-MIN(ROW('03.Muestra'!$D$8:$D$17))+1,""),ROW()-327)),"")</f>
        <v/>
      </c>
      <c r="B333" s="129" t="str">
        <f t="array" ref="B333">IFERROR(INDEX('03.Muestra'!$C$8:$C$17,SMALL(IF("Documento no web"='03.Muestra'!$D$8:$D$17,ROW('03.Muestra'!$C$8:$C$17)-MIN(ROW('03.Muestra'!$D$8:$D$17))+1,""),ROW()-327)),"")</f>
        <v/>
      </c>
      <c r="C333" s="129" t="str">
        <f t="array" ref="C333">IFERROR(INDEX('03.Muestra'!$F$8:$F$17,SMALL(IF("Documento no web"='03.Muestra'!$D$8:$D$17,ROW('03.Muestra'!$F$8:$F$17)-MIN(ROW('03.Muestra'!$D$8:$D$17))+1,""),ROW()-327)),"")</f>
        <v/>
      </c>
      <c r="D333" s="103" t="str">
        <f t="shared" si="40"/>
        <v/>
      </c>
      <c r="E333" s="66" t="str">
        <f t="shared" si="41"/>
        <v/>
      </c>
      <c r="F333" s="22"/>
      <c r="G333" s="18"/>
      <c r="H333" s="18"/>
      <c r="I333" s="18"/>
      <c r="J333" s="18"/>
      <c r="K333" s="148"/>
      <c r="L333" s="22"/>
      <c r="M333" s="18"/>
      <c r="N333" s="18"/>
      <c r="O333" s="18"/>
      <c r="P333" s="18"/>
      <c r="Q333" s="18"/>
      <c r="R333" s="18"/>
      <c r="S333" s="18"/>
      <c r="T333" s="18"/>
      <c r="U333" s="18"/>
      <c r="V333" s="18"/>
      <c r="W333" s="18"/>
      <c r="X333" s="18"/>
      <c r="Y333" s="18"/>
      <c r="Z333" s="22"/>
      <c r="AA333" s="22"/>
      <c r="AB333" s="22"/>
      <c r="AC333" s="22"/>
      <c r="AD333" s="22"/>
      <c r="AE333" s="22"/>
      <c r="AF333" s="22"/>
      <c r="AG333" s="22"/>
      <c r="AH333" s="22"/>
      <c r="AI333" s="22"/>
    </row>
    <row r="334" spans="1:35" ht="14.25" customHeight="1">
      <c r="A334" s="98" t="str">
        <f t="array" ref="A334">IFERROR(INDEX('03.Muestra'!$B$8:$B$17,SMALL(IF("Documento no web"='03.Muestra'!$D$8:$D$17,ROW('03.Muestra'!$B$8:$B$17)-MIN(ROW('03.Muestra'!$D$8:$D$17))+1,""),ROW()-327)),"")</f>
        <v/>
      </c>
      <c r="B334" s="129" t="str">
        <f t="array" ref="B334">IFERROR(INDEX('03.Muestra'!$C$8:$C$17,SMALL(IF("Documento no web"='03.Muestra'!$D$8:$D$17,ROW('03.Muestra'!$C$8:$C$17)-MIN(ROW('03.Muestra'!$D$8:$D$17))+1,""),ROW()-327)),"")</f>
        <v/>
      </c>
      <c r="C334" s="129" t="str">
        <f t="array" ref="C334">IFERROR(INDEX('03.Muestra'!$F$8:$F$17,SMALL(IF("Documento no web"='03.Muestra'!$D$8:$D$17,ROW('03.Muestra'!$F$8:$F$17)-MIN(ROW('03.Muestra'!$D$8:$D$17))+1,""),ROW()-327)),"")</f>
        <v/>
      </c>
      <c r="D334" s="103" t="str">
        <f t="shared" si="40"/>
        <v/>
      </c>
      <c r="E334" s="66" t="str">
        <f t="shared" si="41"/>
        <v/>
      </c>
      <c r="F334" s="18"/>
      <c r="G334" s="18"/>
      <c r="H334" s="18"/>
      <c r="I334" s="18"/>
      <c r="J334" s="18"/>
      <c r="K334" s="148"/>
      <c r="L334" s="22"/>
      <c r="M334" s="18"/>
      <c r="N334" s="18"/>
      <c r="O334" s="18"/>
      <c r="P334" s="18"/>
      <c r="Q334" s="18"/>
      <c r="R334" s="18"/>
      <c r="S334" s="18"/>
      <c r="T334" s="18"/>
      <c r="U334" s="18"/>
      <c r="V334" s="18"/>
      <c r="W334" s="18"/>
      <c r="X334" s="18"/>
      <c r="Y334" s="18"/>
      <c r="Z334" s="22"/>
      <c r="AA334" s="22"/>
      <c r="AB334" s="22"/>
      <c r="AC334" s="22"/>
      <c r="AD334" s="22"/>
      <c r="AE334" s="22"/>
      <c r="AF334" s="22"/>
      <c r="AG334" s="22"/>
      <c r="AH334" s="22"/>
      <c r="AI334" s="22"/>
    </row>
    <row r="335" spans="1:35" ht="14.25" customHeight="1">
      <c r="A335" s="98" t="str">
        <f t="array" ref="A335">IFERROR(INDEX('03.Muestra'!$B$8:$B$17,SMALL(IF("Documento no web"='03.Muestra'!$D$8:$D$17,ROW('03.Muestra'!$B$8:$B$17)-MIN(ROW('03.Muestra'!$D$8:$D$17))+1,""),ROW()-327)),"")</f>
        <v/>
      </c>
      <c r="B335" s="129" t="str">
        <f t="array" ref="B335">IFERROR(INDEX('03.Muestra'!$C$8:$C$17,SMALL(IF("Documento no web"='03.Muestra'!$D$8:$D$17,ROW('03.Muestra'!$C$8:$C$17)-MIN(ROW('03.Muestra'!$D$8:$D$17))+1,""),ROW()-327)),"")</f>
        <v/>
      </c>
      <c r="C335" s="129" t="str">
        <f t="array" ref="C335">IFERROR(INDEX('03.Muestra'!$F$8:$F$17,SMALL(IF("Documento no web"='03.Muestra'!$D$8:$D$17,ROW('03.Muestra'!$F$8:$F$17)-MIN(ROW('03.Muestra'!$D$8:$D$17))+1,""),ROW()-327)),"")</f>
        <v/>
      </c>
      <c r="D335" s="103" t="str">
        <f t="shared" si="40"/>
        <v/>
      </c>
      <c r="E335" s="66" t="str">
        <f t="shared" si="41"/>
        <v/>
      </c>
      <c r="F335" s="18"/>
      <c r="G335" s="18"/>
      <c r="H335" s="18"/>
      <c r="I335" s="18"/>
      <c r="J335" s="18"/>
      <c r="K335" s="148"/>
      <c r="L335" s="22"/>
      <c r="M335" s="18"/>
      <c r="N335" s="18"/>
      <c r="O335" s="18"/>
      <c r="P335" s="18"/>
      <c r="Q335" s="18"/>
      <c r="R335" s="18"/>
      <c r="S335" s="18"/>
      <c r="T335" s="18"/>
      <c r="U335" s="18"/>
      <c r="V335" s="18"/>
      <c r="W335" s="18"/>
      <c r="X335" s="18"/>
      <c r="Y335" s="18"/>
      <c r="Z335" s="22"/>
      <c r="AA335" s="22"/>
      <c r="AB335" s="22"/>
      <c r="AC335" s="22"/>
      <c r="AD335" s="22"/>
      <c r="AE335" s="22"/>
      <c r="AF335" s="22"/>
      <c r="AG335" s="22"/>
      <c r="AH335" s="22"/>
      <c r="AI335" s="22"/>
    </row>
    <row r="336" spans="1:35" ht="14.25" customHeight="1">
      <c r="A336" s="98" t="str">
        <f t="array" ref="A336">IFERROR(INDEX('03.Muestra'!$B$8:$B$17,SMALL(IF("Documento no web"='03.Muestra'!$D$8:$D$17,ROW('03.Muestra'!$B$8:$B$17)-MIN(ROW('03.Muestra'!$D$8:$D$17))+1,""),ROW()-327)),"")</f>
        <v/>
      </c>
      <c r="B336" s="129" t="str">
        <f t="array" ref="B336">IFERROR(INDEX('03.Muestra'!$C$8:$C$17,SMALL(IF("Documento no web"='03.Muestra'!$D$8:$D$17,ROW('03.Muestra'!$C$8:$C$17)-MIN(ROW('03.Muestra'!$D$8:$D$17))+1,""),ROW()-327)),"")</f>
        <v/>
      </c>
      <c r="C336" s="129" t="str">
        <f t="array" ref="C336">IFERROR(INDEX('03.Muestra'!$F$8:$F$17,SMALL(IF("Documento no web"='03.Muestra'!$D$8:$D$17,ROW('03.Muestra'!$F$8:$F$17)-MIN(ROW('03.Muestra'!$D$8:$D$17))+1,""),ROW()-327)),"")</f>
        <v/>
      </c>
      <c r="D336" s="103" t="str">
        <f t="shared" si="40"/>
        <v/>
      </c>
      <c r="E336" s="66" t="str">
        <f t="shared" si="41"/>
        <v/>
      </c>
      <c r="F336" s="18"/>
      <c r="G336" s="18"/>
      <c r="H336" s="18"/>
      <c r="I336" s="18"/>
      <c r="J336" s="18"/>
      <c r="K336" s="148"/>
      <c r="L336" s="22"/>
      <c r="M336" s="18"/>
      <c r="N336" s="18"/>
      <c r="O336" s="18"/>
      <c r="P336" s="18"/>
      <c r="Q336" s="18"/>
      <c r="R336" s="18"/>
      <c r="S336" s="18"/>
      <c r="T336" s="18"/>
      <c r="U336" s="18"/>
      <c r="V336" s="18"/>
      <c r="W336" s="18"/>
      <c r="X336" s="18"/>
      <c r="Y336" s="18"/>
      <c r="Z336" s="22"/>
      <c r="AA336" s="22"/>
      <c r="AB336" s="22"/>
      <c r="AC336" s="22"/>
      <c r="AD336" s="22"/>
      <c r="AE336" s="22"/>
      <c r="AF336" s="22"/>
      <c r="AG336" s="22"/>
      <c r="AH336" s="22"/>
      <c r="AI336" s="22"/>
    </row>
    <row r="337" spans="1:35" ht="14.25" customHeight="1">
      <c r="A337" s="98" t="str">
        <f t="array" ref="A337">IFERROR(INDEX('03.Muestra'!$B$8:$B$17,SMALL(IF("Documento no web"='03.Muestra'!$D$8:$D$17,ROW('03.Muestra'!$B$8:$B$17)-MIN(ROW('03.Muestra'!$D$8:$D$17))+1,""),ROW()-327)),"")</f>
        <v/>
      </c>
      <c r="B337" s="129" t="str">
        <f t="array" ref="B337">IFERROR(INDEX('03.Muestra'!$C$8:$C$17,SMALL(IF("Documento no web"='03.Muestra'!$D$8:$D$17,ROW('03.Muestra'!$C$8:$C$17)-MIN(ROW('03.Muestra'!$D$8:$D$17))+1,""),ROW()-327)),"")</f>
        <v/>
      </c>
      <c r="C337" s="129" t="str">
        <f t="array" ref="C337">IFERROR(INDEX('03.Muestra'!$F$8:$F$17,SMALL(IF("Documento no web"='03.Muestra'!$D$8:$D$17,ROW('03.Muestra'!$F$8:$F$17)-MIN(ROW('03.Muestra'!$D$8:$D$17))+1,""),ROW()-327)),"")</f>
        <v/>
      </c>
      <c r="D337" s="103" t="str">
        <f t="shared" si="40"/>
        <v/>
      </c>
      <c r="E337" s="66" t="str">
        <f t="shared" si="41"/>
        <v/>
      </c>
      <c r="F337" s="18"/>
      <c r="G337" s="18"/>
      <c r="H337" s="18"/>
      <c r="I337" s="18"/>
      <c r="J337" s="18"/>
      <c r="K337" s="148"/>
      <c r="L337" s="22"/>
      <c r="M337" s="18"/>
      <c r="N337" s="18"/>
      <c r="O337" s="18"/>
      <c r="P337" s="18"/>
      <c r="Q337" s="18"/>
      <c r="R337" s="18"/>
      <c r="S337" s="18"/>
      <c r="T337" s="18"/>
      <c r="U337" s="18"/>
      <c r="V337" s="18"/>
      <c r="W337" s="18"/>
      <c r="X337" s="18"/>
      <c r="Y337" s="18"/>
      <c r="Z337" s="22"/>
      <c r="AA337" s="22"/>
      <c r="AB337" s="22"/>
      <c r="AC337" s="22"/>
      <c r="AD337" s="22"/>
      <c r="AE337" s="22"/>
      <c r="AF337" s="22"/>
      <c r="AG337" s="22"/>
      <c r="AH337" s="22"/>
      <c r="AI337" s="22"/>
    </row>
    <row r="338" spans="1:35" ht="12" customHeight="1">
      <c r="A338" s="63"/>
      <c r="B338" s="133"/>
      <c r="C338" s="133"/>
      <c r="D338" s="134"/>
      <c r="E338" s="66"/>
      <c r="F338" s="18"/>
      <c r="G338" s="18"/>
      <c r="H338" s="18"/>
      <c r="I338" s="18"/>
      <c r="J338" s="18"/>
      <c r="K338" s="22"/>
      <c r="L338" s="22"/>
      <c r="M338" s="22"/>
      <c r="N338" s="18"/>
      <c r="O338" s="18"/>
      <c r="P338" s="18"/>
      <c r="Q338" s="18"/>
      <c r="R338" s="18"/>
      <c r="S338" s="18"/>
      <c r="T338" s="18"/>
      <c r="U338" s="18"/>
      <c r="V338" s="22"/>
      <c r="W338" s="22"/>
      <c r="X338" s="22"/>
      <c r="Y338" s="22"/>
      <c r="Z338" s="22"/>
      <c r="AA338" s="22"/>
      <c r="AB338" s="22"/>
      <c r="AC338" s="22"/>
      <c r="AD338" s="18"/>
      <c r="AE338" s="22"/>
      <c r="AF338" s="22"/>
      <c r="AG338" s="22"/>
      <c r="AH338" s="22"/>
      <c r="AI338" s="22"/>
    </row>
    <row r="339" spans="1:35" ht="12" customHeight="1">
      <c r="A339" s="63"/>
      <c r="B339" s="133"/>
      <c r="C339" s="133"/>
      <c r="D339" s="134"/>
      <c r="E339" s="66"/>
      <c r="F339" s="18"/>
      <c r="G339" s="18"/>
      <c r="H339" s="18"/>
      <c r="I339" s="18"/>
      <c r="J339" s="18"/>
      <c r="K339" s="22"/>
      <c r="L339" s="22"/>
      <c r="M339" s="22"/>
      <c r="N339" s="18"/>
      <c r="O339" s="18"/>
      <c r="P339" s="18"/>
      <c r="Q339" s="18"/>
      <c r="R339" s="18"/>
      <c r="S339" s="18"/>
      <c r="T339" s="18"/>
      <c r="U339" s="18"/>
      <c r="V339" s="22"/>
      <c r="W339" s="22"/>
      <c r="X339" s="22"/>
      <c r="Y339" s="22"/>
      <c r="Z339" s="22"/>
      <c r="AA339" s="22"/>
      <c r="AB339" s="22"/>
      <c r="AC339" s="22"/>
      <c r="AD339" s="18"/>
      <c r="AE339" s="22"/>
      <c r="AF339" s="22"/>
      <c r="AG339" s="22"/>
      <c r="AH339" s="22"/>
      <c r="AI339" s="22"/>
    </row>
    <row r="340" spans="1:35" ht="12.75" customHeight="1">
      <c r="A340" s="111"/>
      <c r="B340" s="112"/>
      <c r="C340" s="111"/>
      <c r="D340" s="135"/>
      <c r="E340" s="66"/>
      <c r="F340" s="18"/>
      <c r="G340" s="18"/>
      <c r="H340" s="18"/>
      <c r="I340" s="18"/>
      <c r="J340" s="18"/>
      <c r="K340" s="22"/>
      <c r="L340" s="22"/>
      <c r="M340" s="22"/>
      <c r="N340" s="18"/>
      <c r="O340" s="18"/>
      <c r="P340" s="18"/>
      <c r="Q340" s="18"/>
      <c r="R340" s="18"/>
      <c r="S340" s="18"/>
      <c r="T340" s="18"/>
      <c r="U340" s="18"/>
      <c r="V340" s="22"/>
      <c r="W340" s="22"/>
      <c r="X340" s="22"/>
      <c r="Y340" s="22"/>
      <c r="Z340" s="22"/>
      <c r="AA340" s="22"/>
      <c r="AB340" s="22"/>
      <c r="AC340" s="22"/>
      <c r="AD340" s="18"/>
      <c r="AE340" s="22"/>
      <c r="AF340" s="22"/>
      <c r="AG340" s="22"/>
      <c r="AH340" s="22"/>
      <c r="AI340" s="22"/>
    </row>
    <row r="341" spans="1:35" ht="14.25" customHeight="1">
      <c r="A341" s="109"/>
      <c r="B341" s="109"/>
      <c r="C341" s="109"/>
      <c r="D341" s="136"/>
      <c r="E341" s="66"/>
      <c r="F341" s="92"/>
      <c r="G341" s="18"/>
      <c r="H341" s="18"/>
      <c r="I341" s="18"/>
      <c r="J341" s="18"/>
      <c r="K341" s="22"/>
      <c r="L341" s="22"/>
      <c r="M341" s="22"/>
      <c r="N341" s="18"/>
      <c r="O341" s="18"/>
      <c r="P341" s="18"/>
      <c r="Q341" s="18"/>
      <c r="R341" s="18"/>
      <c r="S341" s="18"/>
      <c r="T341" s="18"/>
      <c r="U341" s="18"/>
      <c r="V341" s="22"/>
      <c r="W341" s="22"/>
      <c r="X341" s="22"/>
      <c r="Y341" s="22"/>
      <c r="Z341" s="22"/>
      <c r="AA341" s="22"/>
      <c r="AB341" s="22"/>
      <c r="AC341" s="22"/>
      <c r="AD341" s="18"/>
      <c r="AE341" s="22"/>
      <c r="AF341" s="22"/>
      <c r="AG341" s="22"/>
      <c r="AH341" s="22"/>
      <c r="AI341" s="22"/>
    </row>
    <row r="342" spans="1:35" ht="12" customHeight="1">
      <c r="A342" s="22"/>
      <c r="B342" s="18"/>
      <c r="C342" s="18"/>
      <c r="D342" s="127"/>
      <c r="E342" s="66"/>
      <c r="F342" s="18"/>
      <c r="G342" s="18"/>
      <c r="H342" s="18"/>
      <c r="I342" s="18"/>
      <c r="J342" s="18"/>
      <c r="K342" s="148"/>
      <c r="L342" s="18"/>
      <c r="M342" s="18"/>
      <c r="N342" s="18"/>
      <c r="O342" s="18"/>
      <c r="P342" s="18"/>
      <c r="Q342" s="18"/>
      <c r="R342" s="18"/>
      <c r="S342" s="18"/>
      <c r="T342" s="18"/>
      <c r="U342" s="18"/>
      <c r="V342" s="18"/>
      <c r="W342" s="18"/>
      <c r="X342" s="18"/>
      <c r="Y342" s="18"/>
      <c r="Z342" s="22"/>
      <c r="AA342" s="22"/>
      <c r="AB342" s="22"/>
      <c r="AC342" s="22"/>
      <c r="AD342" s="22"/>
      <c r="AE342" s="22"/>
      <c r="AF342" s="22"/>
      <c r="AG342" s="22"/>
      <c r="AH342" s="22"/>
      <c r="AI342" s="22"/>
    </row>
    <row r="343" spans="1:35" ht="12" customHeight="1">
      <c r="A343" s="22"/>
      <c r="B343" s="153"/>
      <c r="C343" s="18"/>
      <c r="D343" s="127"/>
      <c r="E343" s="100"/>
      <c r="F343" s="22"/>
      <c r="G343" s="22"/>
      <c r="H343" s="22"/>
      <c r="I343" s="22"/>
      <c r="J343" s="22"/>
      <c r="K343" s="148"/>
      <c r="L343" s="18"/>
      <c r="M343" s="18"/>
      <c r="N343" s="18"/>
      <c r="O343" s="18"/>
      <c r="P343" s="18"/>
      <c r="Q343" s="18"/>
      <c r="R343" s="18"/>
      <c r="S343" s="18"/>
      <c r="T343" s="18"/>
      <c r="U343" s="18"/>
      <c r="V343" s="18"/>
      <c r="W343" s="18"/>
      <c r="X343" s="18"/>
      <c r="Y343" s="18"/>
      <c r="Z343" s="22"/>
      <c r="AA343" s="22"/>
      <c r="AB343" s="22"/>
      <c r="AC343" s="22"/>
      <c r="AD343" s="22"/>
      <c r="AE343" s="22"/>
      <c r="AF343" s="22"/>
      <c r="AG343" s="22"/>
      <c r="AH343" s="22"/>
      <c r="AI343" s="22"/>
    </row>
    <row r="344" spans="1:35" ht="30" customHeight="1">
      <c r="A344" s="94" t="s">
        <v>100</v>
      </c>
      <c r="B344" s="95" t="s">
        <v>86</v>
      </c>
      <c r="C344" s="96" t="s">
        <v>216</v>
      </c>
      <c r="D344" s="128" t="s">
        <v>106</v>
      </c>
      <c r="E344" s="114"/>
      <c r="F344" s="22"/>
      <c r="G344" s="22"/>
      <c r="H344" s="22"/>
      <c r="I344" s="22"/>
      <c r="J344" s="22"/>
      <c r="K344" s="148"/>
      <c r="L344" s="22"/>
      <c r="M344" s="18"/>
      <c r="N344" s="18"/>
      <c r="O344" s="18"/>
      <c r="P344" s="18"/>
      <c r="Q344" s="18"/>
      <c r="R344" s="18"/>
      <c r="S344" s="18"/>
      <c r="T344" s="18"/>
      <c r="U344" s="18"/>
      <c r="V344" s="18"/>
      <c r="W344" s="18"/>
      <c r="X344" s="18"/>
      <c r="Y344" s="18"/>
      <c r="Z344" s="22"/>
      <c r="AA344" s="22"/>
      <c r="AB344" s="22"/>
      <c r="AC344" s="22"/>
      <c r="AD344" s="22"/>
      <c r="AE344" s="22"/>
      <c r="AF344" s="22"/>
      <c r="AG344" s="22"/>
      <c r="AH344" s="22"/>
      <c r="AI344" s="22"/>
    </row>
    <row r="345" spans="1:35" ht="13.5" customHeight="1">
      <c r="A345" s="98" t="str">
        <f t="array" ref="A345">IFERROR(INDEX('03.Muestra'!$B$8:$B$17,SMALL(IF("Documento no web"='03.Muestra'!$D$8:$D$17,ROW('03.Muestra'!$B$8:$B$17)-MIN(ROW('03.Muestra'!$D$8:$D$17))+1,""),ROW()-344)),"")</f>
        <v/>
      </c>
      <c r="B345" s="129" t="str">
        <f t="array" ref="B345">IFERROR(INDEX('03.Muestra'!$C$8:$C$17,SMALL(IF("Documento no web"='03.Muestra'!$D$8:$D$17,ROW('03.Muestra'!$C$8:$C$17)-MIN(ROW('03.Muestra'!$D$8:$D$17))+1,""),ROW()-344)),"")</f>
        <v/>
      </c>
      <c r="C345" s="129" t="str">
        <f t="array" ref="C345">IFERROR(INDEX('03.Muestra'!$F$8:$F$17,SMALL(IF("Documento no web"='03.Muestra'!$D$8:$D$17,ROW('03.Muestra'!$F$8:$F$17)-MIN(ROW('03.Muestra'!$D$8:$D$17))+1,""),ROW()-344)),"")</f>
        <v/>
      </c>
      <c r="D345" s="103" t="str">
        <f t="shared" ref="D345:D354" si="42">IF(C345="","",$D$18)</f>
        <v/>
      </c>
      <c r="E345" s="66" t="str">
        <f t="shared" ref="E345:E354" si="43">IF(D345&lt;&gt;"",IF(AND(B345&lt;&gt;"",C345&lt;&gt;""),"","ERR"),"")</f>
        <v/>
      </c>
      <c r="F345" s="104" t="s">
        <v>89</v>
      </c>
      <c r="G345" s="89" t="s">
        <v>98</v>
      </c>
      <c r="H345" s="84" t="s">
        <v>93</v>
      </c>
      <c r="I345" s="105" t="s">
        <v>91</v>
      </c>
      <c r="J345" s="106" t="s">
        <v>87</v>
      </c>
      <c r="K345" s="131" t="s">
        <v>97</v>
      </c>
      <c r="L345" s="18"/>
      <c r="M345" s="18"/>
      <c r="N345" s="18"/>
      <c r="O345" s="18"/>
      <c r="P345" s="18"/>
      <c r="Q345" s="18"/>
      <c r="R345" s="18"/>
      <c r="S345" s="18"/>
      <c r="T345" s="18"/>
      <c r="U345" s="18"/>
      <c r="V345" s="18"/>
      <c r="W345" s="18"/>
      <c r="X345" s="18"/>
      <c r="Y345" s="18"/>
      <c r="Z345" s="22"/>
      <c r="AA345" s="22"/>
      <c r="AB345" s="22"/>
      <c r="AC345" s="22"/>
      <c r="AD345" s="22"/>
      <c r="AE345" s="22"/>
      <c r="AF345" s="22"/>
      <c r="AG345" s="22"/>
      <c r="AH345" s="22"/>
      <c r="AI345" s="22"/>
    </row>
    <row r="346" spans="1:35" ht="12.75" customHeight="1">
      <c r="A346" s="98" t="str">
        <f t="array" ref="A346">IFERROR(INDEX('03.Muestra'!$B$8:$B$17,SMALL(IF("Documento no web"='03.Muestra'!$D$8:$D$17,ROW('03.Muestra'!$B$8:$B$17)-MIN(ROW('03.Muestra'!$D$8:$D$17))+1,""),ROW()-344)),"")</f>
        <v/>
      </c>
      <c r="B346" s="129" t="str">
        <f t="array" ref="B346">IFERROR(INDEX('03.Muestra'!$C$8:$C$17,SMALL(IF("Documento no web"='03.Muestra'!$D$8:$D$17,ROW('03.Muestra'!$C$8:$C$17)-MIN(ROW('03.Muestra'!$D$8:$D$17))+1,""),ROW()-344)),"")</f>
        <v/>
      </c>
      <c r="C346" s="129" t="str">
        <f t="array" ref="C346">IFERROR(INDEX('03.Muestra'!$F$8:$F$17,SMALL(IF("Documento no web"='03.Muestra'!$D$8:$D$17,ROW('03.Muestra'!$F$8:$F$17)-MIN(ROW('03.Muestra'!$D$8:$D$17))+1,""),ROW()-344)),"")</f>
        <v/>
      </c>
      <c r="D346" s="103" t="str">
        <f t="shared" si="42"/>
        <v/>
      </c>
      <c r="E346" s="66" t="str">
        <f t="shared" si="43"/>
        <v/>
      </c>
      <c r="F346" s="107">
        <f ca="1">COUNTIF($D345:INDIRECT("$D" &amp;  SUM(ROW()-1,'03.Muestra'!$D$20)-1),F345)</f>
        <v>0</v>
      </c>
      <c r="G346" s="107">
        <f ca="1">COUNTIF($D345:INDIRECT("$D" &amp;  SUM(ROW()-1,'03.Muestra'!$D$20)-1),G345)</f>
        <v>0</v>
      </c>
      <c r="H346" s="107">
        <f ca="1">COUNTIF($D345:INDIRECT("$D" &amp;  SUM(ROW()-1,'03.Muestra'!$D$20)-1),H345)</f>
        <v>0</v>
      </c>
      <c r="I346" s="107">
        <f ca="1">COUNTIF($D345:INDIRECT("$D" &amp;  SUM(ROW()-1,'03.Muestra'!$D$20)-1),I345)</f>
        <v>0</v>
      </c>
      <c r="J346" s="107">
        <f ca="1">COUNTIF($D345:INDIRECT("$D" &amp;  SUM(ROW()-1,'03.Muestra'!$D$20)-1),J345)</f>
        <v>0</v>
      </c>
      <c r="K346" s="132">
        <f ca="1">IF(COUNTIF('03.Muestra'!$D$8:$D$17,"Documento no web")=0,0,COUNTBLANK($D345:INDIRECT("$D" &amp;  SUM(ROW()-1,COUNTIF('03.Muestra'!$D$8:$D$17,"Documento no web"))-1)))</f>
        <v>0</v>
      </c>
      <c r="L346" s="22"/>
      <c r="M346" s="18"/>
      <c r="N346" s="18"/>
      <c r="O346" s="18"/>
      <c r="P346" s="18"/>
      <c r="Q346" s="18"/>
      <c r="R346" s="18"/>
      <c r="S346" s="18"/>
      <c r="T346" s="18"/>
      <c r="U346" s="18"/>
      <c r="V346" s="18"/>
      <c r="W346" s="18"/>
      <c r="X346" s="18"/>
      <c r="Y346" s="18"/>
      <c r="Z346" s="22"/>
      <c r="AA346" s="22"/>
      <c r="AB346" s="22"/>
      <c r="AC346" s="22"/>
      <c r="AD346" s="22"/>
      <c r="AE346" s="22"/>
      <c r="AF346" s="22"/>
      <c r="AG346" s="22"/>
      <c r="AH346" s="22"/>
      <c r="AI346" s="22"/>
    </row>
    <row r="347" spans="1:35" ht="12.75" customHeight="1">
      <c r="A347" s="98" t="str">
        <f t="array" ref="A347">IFERROR(INDEX('03.Muestra'!$B$8:$B$17,SMALL(IF("Documento no web"='03.Muestra'!$D$8:$D$17,ROW('03.Muestra'!$B$8:$B$17)-MIN(ROW('03.Muestra'!$D$8:$D$17))+1,""),ROW()-344)),"")</f>
        <v/>
      </c>
      <c r="B347" s="129" t="str">
        <f t="array" ref="B347">IFERROR(INDEX('03.Muestra'!$C$8:$C$17,SMALL(IF("Documento no web"='03.Muestra'!$D$8:$D$17,ROW('03.Muestra'!$C$8:$C$17)-MIN(ROW('03.Muestra'!$D$8:$D$17))+1,""),ROW()-344)),"")</f>
        <v/>
      </c>
      <c r="C347" s="129" t="str">
        <f t="array" ref="C347">IFERROR(INDEX('03.Muestra'!$F$8:$F$17,SMALL(IF("Documento no web"='03.Muestra'!$D$8:$D$17,ROW('03.Muestra'!$F$8:$F$17)-MIN(ROW('03.Muestra'!$D$8:$D$17))+1,""),ROW()-344)),"")</f>
        <v/>
      </c>
      <c r="D347" s="103" t="str">
        <f t="shared" si="42"/>
        <v/>
      </c>
      <c r="E347" s="66" t="str">
        <f t="shared" si="43"/>
        <v/>
      </c>
      <c r="F347" s="18"/>
      <c r="G347" s="18"/>
      <c r="H347" s="18"/>
      <c r="I347" s="18"/>
      <c r="J347" s="18"/>
      <c r="K347" s="148"/>
      <c r="L347" s="22"/>
      <c r="M347" s="18"/>
      <c r="N347" s="18"/>
      <c r="O347" s="18"/>
      <c r="P347" s="18"/>
      <c r="Q347" s="18"/>
      <c r="R347" s="18"/>
      <c r="S347" s="18"/>
      <c r="T347" s="18"/>
      <c r="U347" s="18"/>
      <c r="V347" s="18"/>
      <c r="W347" s="18"/>
      <c r="X347" s="18"/>
      <c r="Y347" s="18"/>
      <c r="Z347" s="22"/>
      <c r="AA347" s="22"/>
      <c r="AB347" s="22"/>
      <c r="AC347" s="22"/>
      <c r="AD347" s="22"/>
      <c r="AE347" s="22"/>
      <c r="AF347" s="22"/>
      <c r="AG347" s="22"/>
      <c r="AH347" s="22"/>
      <c r="AI347" s="22"/>
    </row>
    <row r="348" spans="1:35" ht="12.75" customHeight="1">
      <c r="A348" s="98" t="str">
        <f t="array" ref="A348">IFERROR(INDEX('03.Muestra'!$B$8:$B$17,SMALL(IF("Documento no web"='03.Muestra'!$D$8:$D$17,ROW('03.Muestra'!$B$8:$B$17)-MIN(ROW('03.Muestra'!$D$8:$D$17))+1,""),ROW()-344)),"")</f>
        <v/>
      </c>
      <c r="B348" s="129" t="str">
        <f t="array" ref="B348">IFERROR(INDEX('03.Muestra'!$C$8:$C$17,SMALL(IF("Documento no web"='03.Muestra'!$D$8:$D$17,ROW('03.Muestra'!$C$8:$C$17)-MIN(ROW('03.Muestra'!$D$8:$D$17))+1,""),ROW()-344)),"")</f>
        <v/>
      </c>
      <c r="C348" s="129" t="str">
        <f t="array" ref="C348">IFERROR(INDEX('03.Muestra'!$F$8:$F$17,SMALL(IF("Documento no web"='03.Muestra'!$D$8:$D$17,ROW('03.Muestra'!$F$8:$F$17)-MIN(ROW('03.Muestra'!$D$8:$D$17))+1,""),ROW()-344)),"")</f>
        <v/>
      </c>
      <c r="D348" s="103" t="str">
        <f t="shared" si="42"/>
        <v/>
      </c>
      <c r="E348" s="66" t="str">
        <f t="shared" si="43"/>
        <v/>
      </c>
      <c r="F348" s="18"/>
      <c r="G348" s="18"/>
      <c r="H348" s="18"/>
      <c r="I348" s="18"/>
      <c r="J348" s="22"/>
      <c r="K348" s="148"/>
      <c r="L348" s="18"/>
      <c r="M348" s="18"/>
      <c r="N348" s="18"/>
      <c r="O348" s="18"/>
      <c r="P348" s="18"/>
      <c r="Q348" s="18"/>
      <c r="R348" s="18"/>
      <c r="S348" s="18"/>
      <c r="T348" s="18"/>
      <c r="U348" s="18"/>
      <c r="V348" s="18"/>
      <c r="W348" s="18"/>
      <c r="X348" s="18"/>
      <c r="Y348" s="18"/>
      <c r="Z348" s="22"/>
      <c r="AA348" s="22"/>
      <c r="AB348" s="22"/>
      <c r="AC348" s="22"/>
      <c r="AD348" s="22"/>
      <c r="AE348" s="22"/>
      <c r="AF348" s="22"/>
      <c r="AG348" s="22"/>
      <c r="AH348" s="22"/>
      <c r="AI348" s="22"/>
    </row>
    <row r="349" spans="1:35" ht="12.75" customHeight="1">
      <c r="A349" s="98" t="str">
        <f t="array" ref="A349">IFERROR(INDEX('03.Muestra'!$B$8:$B$17,SMALL(IF("Documento no web"='03.Muestra'!$D$8:$D$17,ROW('03.Muestra'!$B$8:$B$17)-MIN(ROW('03.Muestra'!$D$8:$D$17))+1,""),ROW()-344)),"")</f>
        <v/>
      </c>
      <c r="B349" s="129" t="str">
        <f t="array" ref="B349">IFERROR(INDEX('03.Muestra'!$C$8:$C$17,SMALL(IF("Documento no web"='03.Muestra'!$D$8:$D$17,ROW('03.Muestra'!$C$8:$C$17)-MIN(ROW('03.Muestra'!$D$8:$D$17))+1,""),ROW()-344)),"")</f>
        <v/>
      </c>
      <c r="C349" s="129" t="str">
        <f t="array" ref="C349">IFERROR(INDEX('03.Muestra'!$F$8:$F$17,SMALL(IF("Documento no web"='03.Muestra'!$D$8:$D$17,ROW('03.Muestra'!$F$8:$F$17)-MIN(ROW('03.Muestra'!$D$8:$D$17))+1,""),ROW()-344)),"")</f>
        <v/>
      </c>
      <c r="D349" s="103" t="str">
        <f t="shared" si="42"/>
        <v/>
      </c>
      <c r="E349" s="66" t="str">
        <f t="shared" si="43"/>
        <v/>
      </c>
      <c r="F349" s="65"/>
      <c r="G349" s="18"/>
      <c r="H349" s="18"/>
      <c r="I349" s="18"/>
      <c r="J349" s="22"/>
      <c r="K349" s="148"/>
      <c r="L349" s="18"/>
      <c r="M349" s="18"/>
      <c r="N349" s="18"/>
      <c r="O349" s="18"/>
      <c r="P349" s="18"/>
      <c r="Q349" s="18"/>
      <c r="R349" s="18"/>
      <c r="S349" s="18"/>
      <c r="T349" s="18"/>
      <c r="U349" s="18"/>
      <c r="V349" s="18"/>
      <c r="W349" s="18"/>
      <c r="X349" s="18"/>
      <c r="Y349" s="18"/>
      <c r="Z349" s="22"/>
      <c r="AA349" s="22"/>
      <c r="AB349" s="22"/>
      <c r="AC349" s="22"/>
      <c r="AD349" s="22"/>
      <c r="AE349" s="22"/>
      <c r="AF349" s="22"/>
      <c r="AG349" s="22"/>
      <c r="AH349" s="22"/>
      <c r="AI349" s="22"/>
    </row>
    <row r="350" spans="1:35" ht="12.75" customHeight="1">
      <c r="A350" s="98" t="str">
        <f t="array" ref="A350">IFERROR(INDEX('03.Muestra'!$B$8:$B$17,SMALL(IF("Documento no web"='03.Muestra'!$D$8:$D$17,ROW('03.Muestra'!$B$8:$B$17)-MIN(ROW('03.Muestra'!$D$8:$D$17))+1,""),ROW()-344)),"")</f>
        <v/>
      </c>
      <c r="B350" s="129" t="str">
        <f t="array" ref="B350">IFERROR(INDEX('03.Muestra'!$C$8:$C$17,SMALL(IF("Documento no web"='03.Muestra'!$D$8:$D$17,ROW('03.Muestra'!$C$8:$C$17)-MIN(ROW('03.Muestra'!$D$8:$D$17))+1,""),ROW()-344)),"")</f>
        <v/>
      </c>
      <c r="C350" s="129" t="str">
        <f t="array" ref="C350">IFERROR(INDEX('03.Muestra'!$F$8:$F$17,SMALL(IF("Documento no web"='03.Muestra'!$D$8:$D$17,ROW('03.Muestra'!$F$8:$F$17)-MIN(ROW('03.Muestra'!$D$8:$D$17))+1,""),ROW()-344)),"")</f>
        <v/>
      </c>
      <c r="D350" s="103" t="str">
        <f t="shared" si="42"/>
        <v/>
      </c>
      <c r="E350" s="66" t="str">
        <f t="shared" si="43"/>
        <v/>
      </c>
      <c r="F350" s="18"/>
      <c r="G350" s="18"/>
      <c r="H350" s="18"/>
      <c r="I350" s="18"/>
      <c r="J350" s="22"/>
      <c r="K350" s="148"/>
      <c r="L350" s="18"/>
      <c r="M350" s="18"/>
      <c r="N350" s="18"/>
      <c r="O350" s="18"/>
      <c r="P350" s="18"/>
      <c r="Q350" s="18"/>
      <c r="R350" s="18"/>
      <c r="S350" s="18"/>
      <c r="T350" s="18"/>
      <c r="U350" s="18"/>
      <c r="V350" s="18"/>
      <c r="W350" s="18"/>
      <c r="X350" s="18"/>
      <c r="Y350" s="18"/>
      <c r="Z350" s="22"/>
      <c r="AA350" s="22"/>
      <c r="AB350" s="22"/>
      <c r="AC350" s="22"/>
      <c r="AD350" s="22"/>
      <c r="AE350" s="22"/>
      <c r="AF350" s="22"/>
      <c r="AG350" s="22"/>
      <c r="AH350" s="22"/>
      <c r="AI350" s="22"/>
    </row>
    <row r="351" spans="1:35" ht="12.75" customHeight="1">
      <c r="A351" s="98" t="str">
        <f t="array" ref="A351">IFERROR(INDEX('03.Muestra'!$B$8:$B$17,SMALL(IF("Documento no web"='03.Muestra'!$D$8:$D$17,ROW('03.Muestra'!$B$8:$B$17)-MIN(ROW('03.Muestra'!$D$8:$D$17))+1,""),ROW()-344)),"")</f>
        <v/>
      </c>
      <c r="B351" s="129" t="str">
        <f t="array" ref="B351">IFERROR(INDEX('03.Muestra'!$C$8:$C$17,SMALL(IF("Documento no web"='03.Muestra'!$D$8:$D$17,ROW('03.Muestra'!$C$8:$C$17)-MIN(ROW('03.Muestra'!$D$8:$D$17))+1,""),ROW()-344)),"")</f>
        <v/>
      </c>
      <c r="C351" s="129" t="str">
        <f t="array" ref="C351">IFERROR(INDEX('03.Muestra'!$F$8:$F$17,SMALL(IF("Documento no web"='03.Muestra'!$D$8:$D$17,ROW('03.Muestra'!$F$8:$F$17)-MIN(ROW('03.Muestra'!$D$8:$D$17))+1,""),ROW()-344)),"")</f>
        <v/>
      </c>
      <c r="D351" s="103" t="str">
        <f t="shared" si="42"/>
        <v/>
      </c>
      <c r="E351" s="66" t="str">
        <f t="shared" si="43"/>
        <v/>
      </c>
      <c r="F351" s="18"/>
      <c r="G351" s="18"/>
      <c r="H351" s="18"/>
      <c r="I351" s="18"/>
      <c r="J351" s="18"/>
      <c r="K351" s="148"/>
      <c r="L351" s="18"/>
      <c r="M351" s="18"/>
      <c r="N351" s="18"/>
      <c r="O351" s="18"/>
      <c r="P351" s="18"/>
      <c r="Q351" s="18"/>
      <c r="R351" s="18"/>
      <c r="S351" s="18"/>
      <c r="T351" s="18"/>
      <c r="U351" s="18"/>
      <c r="V351" s="18"/>
      <c r="W351" s="18"/>
      <c r="X351" s="18"/>
      <c r="Y351" s="18"/>
      <c r="Z351" s="22"/>
      <c r="AA351" s="22"/>
      <c r="AB351" s="22"/>
      <c r="AC351" s="22"/>
      <c r="AD351" s="22"/>
      <c r="AE351" s="22"/>
      <c r="AF351" s="22"/>
      <c r="AG351" s="22"/>
      <c r="AH351" s="22"/>
      <c r="AI351" s="22"/>
    </row>
    <row r="352" spans="1:35" ht="12" customHeight="1">
      <c r="A352" s="98" t="str">
        <f t="array" ref="A352">IFERROR(INDEX('03.Muestra'!$B$8:$B$17,SMALL(IF("Documento no web"='03.Muestra'!$D$8:$D$17,ROW('03.Muestra'!$B$8:$B$17)-MIN(ROW('03.Muestra'!$D$8:$D$17))+1,""),ROW()-344)),"")</f>
        <v/>
      </c>
      <c r="B352" s="129" t="str">
        <f t="array" ref="B352">IFERROR(INDEX('03.Muestra'!$C$8:$C$17,SMALL(IF("Documento no web"='03.Muestra'!$D$8:$D$17,ROW('03.Muestra'!$C$8:$C$17)-MIN(ROW('03.Muestra'!$D$8:$D$17))+1,""),ROW()-344)),"")</f>
        <v/>
      </c>
      <c r="C352" s="129" t="str">
        <f t="array" ref="C352">IFERROR(INDEX('03.Muestra'!$F$8:$F$17,SMALL(IF("Documento no web"='03.Muestra'!$D$8:$D$17,ROW('03.Muestra'!$F$8:$F$17)-MIN(ROW('03.Muestra'!$D$8:$D$17))+1,""),ROW()-344)),"")</f>
        <v/>
      </c>
      <c r="D352" s="103" t="str">
        <f t="shared" si="42"/>
        <v/>
      </c>
      <c r="E352" s="66" t="str">
        <f t="shared" si="43"/>
        <v/>
      </c>
      <c r="F352" s="18"/>
      <c r="G352" s="18"/>
      <c r="H352" s="18"/>
      <c r="I352" s="18"/>
      <c r="J352" s="18"/>
      <c r="K352" s="148"/>
      <c r="L352" s="18"/>
      <c r="M352" s="18"/>
      <c r="N352" s="18"/>
      <c r="O352" s="18"/>
      <c r="P352" s="18"/>
      <c r="Q352" s="18"/>
      <c r="R352" s="18"/>
      <c r="S352" s="18"/>
      <c r="T352" s="18"/>
      <c r="U352" s="18"/>
      <c r="V352" s="18"/>
      <c r="W352" s="18"/>
      <c r="X352" s="18"/>
      <c r="Y352" s="18"/>
      <c r="Z352" s="22"/>
      <c r="AA352" s="22"/>
      <c r="AB352" s="22"/>
      <c r="AC352" s="22"/>
      <c r="AD352" s="22"/>
      <c r="AE352" s="22"/>
      <c r="AF352" s="22"/>
      <c r="AG352" s="22"/>
      <c r="AH352" s="22"/>
      <c r="AI352" s="22"/>
    </row>
    <row r="353" spans="1:35" ht="12.75" customHeight="1">
      <c r="A353" s="98" t="str">
        <f t="array" ref="A353">IFERROR(INDEX('03.Muestra'!$B$8:$B$17,SMALL(IF("Documento no web"='03.Muestra'!$D$8:$D$17,ROW('03.Muestra'!$B$8:$B$17)-MIN(ROW('03.Muestra'!$D$8:$D$17))+1,""),ROW()-344)),"")</f>
        <v/>
      </c>
      <c r="B353" s="129" t="str">
        <f t="array" ref="B353">IFERROR(INDEX('03.Muestra'!$C$8:$C$17,SMALL(IF("Documento no web"='03.Muestra'!$D$8:$D$17,ROW('03.Muestra'!$C$8:$C$17)-MIN(ROW('03.Muestra'!$D$8:$D$17))+1,""),ROW()-344)),"")</f>
        <v/>
      </c>
      <c r="C353" s="129" t="str">
        <f t="array" ref="C353">IFERROR(INDEX('03.Muestra'!$F$8:$F$17,SMALL(IF("Documento no web"='03.Muestra'!$D$8:$D$17,ROW('03.Muestra'!$F$8:$F$17)-MIN(ROW('03.Muestra'!$D$8:$D$17))+1,""),ROW()-344)),"")</f>
        <v/>
      </c>
      <c r="D353" s="103" t="str">
        <f t="shared" si="42"/>
        <v/>
      </c>
      <c r="E353" s="66" t="str">
        <f t="shared" si="43"/>
        <v/>
      </c>
      <c r="F353" s="18"/>
      <c r="G353" s="18"/>
      <c r="H353" s="18"/>
      <c r="I353" s="18"/>
      <c r="J353" s="18"/>
      <c r="K353" s="148"/>
      <c r="L353" s="22"/>
      <c r="M353" s="18"/>
      <c r="N353" s="18"/>
      <c r="O353" s="18"/>
      <c r="P353" s="18"/>
      <c r="Q353" s="18"/>
      <c r="R353" s="18"/>
      <c r="S353" s="18"/>
      <c r="T353" s="18"/>
      <c r="U353" s="18"/>
      <c r="V353" s="18"/>
      <c r="W353" s="18"/>
      <c r="X353" s="18"/>
      <c r="Y353" s="18"/>
      <c r="Z353" s="22"/>
      <c r="AA353" s="22"/>
      <c r="AB353" s="22"/>
      <c r="AC353" s="22"/>
      <c r="AD353" s="22"/>
      <c r="AE353" s="22"/>
      <c r="AF353" s="22"/>
      <c r="AG353" s="22"/>
      <c r="AH353" s="22"/>
      <c r="AI353" s="22"/>
    </row>
    <row r="354" spans="1:35" ht="12.75" customHeight="1">
      <c r="A354" s="98" t="str">
        <f t="array" ref="A354">IFERROR(INDEX('03.Muestra'!$B$8:$B$17,SMALL(IF("Documento no web"='03.Muestra'!$D$8:$D$17,ROW('03.Muestra'!$B$8:$B$17)-MIN(ROW('03.Muestra'!$D$8:$D$17))+1,""),ROW()-344)),"")</f>
        <v/>
      </c>
      <c r="B354" s="129" t="str">
        <f t="array" ref="B354">IFERROR(INDEX('03.Muestra'!$C$8:$C$17,SMALL(IF("Documento no web"='03.Muestra'!$D$8:$D$17,ROW('03.Muestra'!$C$8:$C$17)-MIN(ROW('03.Muestra'!$D$8:$D$17))+1,""),ROW()-344)),"")</f>
        <v/>
      </c>
      <c r="C354" s="129" t="str">
        <f t="array" ref="C354">IFERROR(INDEX('03.Muestra'!$F$8:$F$17,SMALL(IF("Documento no web"='03.Muestra'!$D$8:$D$17,ROW('03.Muestra'!$F$8:$F$17)-MIN(ROW('03.Muestra'!$D$8:$D$17))+1,""),ROW()-344)),"")</f>
        <v/>
      </c>
      <c r="D354" s="103" t="str">
        <f t="shared" si="42"/>
        <v/>
      </c>
      <c r="E354" s="66" t="str">
        <f t="shared" si="43"/>
        <v/>
      </c>
      <c r="F354" s="18"/>
      <c r="G354" s="18"/>
      <c r="H354" s="18"/>
      <c r="I354" s="18"/>
      <c r="J354" s="18"/>
      <c r="K354" s="148"/>
      <c r="L354" s="22"/>
      <c r="M354" s="18"/>
      <c r="N354" s="18"/>
      <c r="O354" s="18"/>
      <c r="P354" s="18"/>
      <c r="Q354" s="18"/>
      <c r="R354" s="18"/>
      <c r="S354" s="18"/>
      <c r="T354" s="18"/>
      <c r="U354" s="18"/>
      <c r="V354" s="18"/>
      <c r="W354" s="18"/>
      <c r="X354" s="18"/>
      <c r="Y354" s="18"/>
      <c r="Z354" s="22"/>
      <c r="AA354" s="22"/>
      <c r="AB354" s="22"/>
      <c r="AC354" s="22"/>
      <c r="AD354" s="22"/>
      <c r="AE354" s="22"/>
      <c r="AF354" s="22"/>
      <c r="AG354" s="22"/>
      <c r="AH354" s="22"/>
      <c r="AI354" s="22"/>
    </row>
    <row r="355" spans="1:35" ht="12" customHeight="1">
      <c r="A355" s="63"/>
      <c r="B355" s="133"/>
      <c r="C355" s="133"/>
      <c r="D355" s="134"/>
      <c r="E355" s="66"/>
      <c r="F355" s="18"/>
      <c r="G355" s="18"/>
      <c r="H355" s="18"/>
      <c r="I355" s="18"/>
      <c r="J355" s="18"/>
      <c r="K355" s="22"/>
      <c r="L355" s="22"/>
      <c r="M355" s="22"/>
      <c r="N355" s="18"/>
      <c r="O355" s="18"/>
      <c r="P355" s="18"/>
      <c r="Q355" s="18"/>
      <c r="R355" s="18"/>
      <c r="S355" s="18"/>
      <c r="T355" s="18"/>
      <c r="U355" s="18"/>
      <c r="V355" s="22"/>
      <c r="W355" s="22"/>
      <c r="X355" s="22"/>
      <c r="Y355" s="22"/>
      <c r="Z355" s="22"/>
      <c r="AA355" s="22"/>
      <c r="AB355" s="22"/>
      <c r="AC355" s="22"/>
      <c r="AD355" s="18"/>
      <c r="AE355" s="22"/>
      <c r="AF355" s="22"/>
      <c r="AG355" s="22"/>
      <c r="AH355" s="22"/>
      <c r="AI355" s="22"/>
    </row>
    <row r="356" spans="1:35" ht="12" customHeight="1">
      <c r="A356" s="63"/>
      <c r="B356" s="133"/>
      <c r="C356" s="133"/>
      <c r="D356" s="134"/>
      <c r="E356" s="66"/>
      <c r="F356" s="18"/>
      <c r="G356" s="18"/>
      <c r="H356" s="18"/>
      <c r="I356" s="18"/>
      <c r="J356" s="18"/>
      <c r="K356" s="22"/>
      <c r="L356" s="22"/>
      <c r="M356" s="22"/>
      <c r="N356" s="18"/>
      <c r="O356" s="18"/>
      <c r="P356" s="18"/>
      <c r="Q356" s="18"/>
      <c r="R356" s="18"/>
      <c r="S356" s="18"/>
      <c r="T356" s="18"/>
      <c r="U356" s="18"/>
      <c r="V356" s="22"/>
      <c r="W356" s="22"/>
      <c r="X356" s="22"/>
      <c r="Y356" s="22"/>
      <c r="Z356" s="22"/>
      <c r="AA356" s="22"/>
      <c r="AB356" s="22"/>
      <c r="AC356" s="22"/>
      <c r="AD356" s="18"/>
      <c r="AE356" s="22"/>
      <c r="AF356" s="22"/>
      <c r="AG356" s="22"/>
      <c r="AH356" s="22"/>
      <c r="AI356" s="22"/>
    </row>
    <row r="357" spans="1:35" ht="12.75" customHeight="1">
      <c r="A357" s="111"/>
      <c r="B357" s="112"/>
      <c r="C357" s="111"/>
      <c r="D357" s="135"/>
      <c r="E357" s="66"/>
      <c r="F357" s="18"/>
      <c r="G357" s="18"/>
      <c r="H357" s="18"/>
      <c r="I357" s="18"/>
      <c r="J357" s="18"/>
      <c r="K357" s="22"/>
      <c r="L357" s="22"/>
      <c r="M357" s="22"/>
      <c r="N357" s="18"/>
      <c r="O357" s="18"/>
      <c r="P357" s="18"/>
      <c r="Q357" s="18"/>
      <c r="R357" s="18"/>
      <c r="S357" s="18"/>
      <c r="T357" s="18"/>
      <c r="U357" s="18"/>
      <c r="V357" s="22"/>
      <c r="W357" s="22"/>
      <c r="X357" s="22"/>
      <c r="Y357" s="22"/>
      <c r="Z357" s="22"/>
      <c r="AA357" s="22"/>
      <c r="AB357" s="22"/>
      <c r="AC357" s="22"/>
      <c r="AD357" s="18"/>
      <c r="AE357" s="22"/>
      <c r="AF357" s="22"/>
      <c r="AG357" s="22"/>
      <c r="AH357" s="22"/>
      <c r="AI357" s="22"/>
    </row>
    <row r="358" spans="1:35" ht="14.25" customHeight="1">
      <c r="A358" s="109"/>
      <c r="B358" s="109"/>
      <c r="C358" s="109"/>
      <c r="D358" s="136"/>
      <c r="E358" s="66"/>
      <c r="F358" s="92"/>
      <c r="G358" s="18"/>
      <c r="H358" s="18"/>
      <c r="I358" s="18"/>
      <c r="J358" s="18"/>
      <c r="K358" s="22"/>
      <c r="L358" s="22"/>
      <c r="M358" s="22"/>
      <c r="N358" s="18"/>
      <c r="O358" s="18"/>
      <c r="P358" s="18"/>
      <c r="Q358" s="18"/>
      <c r="R358" s="18"/>
      <c r="S358" s="18"/>
      <c r="T358" s="18"/>
      <c r="U358" s="18"/>
      <c r="V358" s="22"/>
      <c r="W358" s="22"/>
      <c r="X358" s="22"/>
      <c r="Y358" s="22"/>
      <c r="Z358" s="22"/>
      <c r="AA358" s="22"/>
      <c r="AB358" s="22"/>
      <c r="AC358" s="22"/>
      <c r="AD358" s="18"/>
      <c r="AE358" s="22"/>
      <c r="AF358" s="22"/>
      <c r="AG358" s="22"/>
      <c r="AH358" s="22"/>
      <c r="AI358" s="22"/>
    </row>
    <row r="359" spans="1:35" ht="12" customHeight="1">
      <c r="A359" s="22"/>
      <c r="B359" s="18"/>
      <c r="C359" s="18"/>
      <c r="D359" s="127"/>
      <c r="E359" s="18"/>
      <c r="F359" s="18"/>
      <c r="G359" s="18"/>
      <c r="H359" s="18"/>
      <c r="I359" s="18"/>
      <c r="J359" s="18"/>
      <c r="K359" s="148"/>
      <c r="L359" s="18"/>
      <c r="M359" s="18"/>
      <c r="N359" s="18"/>
      <c r="O359" s="18"/>
      <c r="P359" s="18"/>
      <c r="Q359" s="18"/>
      <c r="R359" s="18"/>
      <c r="S359" s="18"/>
      <c r="T359" s="18"/>
      <c r="U359" s="18"/>
      <c r="V359" s="18"/>
      <c r="W359" s="18"/>
      <c r="X359" s="18"/>
      <c r="Y359" s="18"/>
      <c r="Z359" s="22"/>
      <c r="AA359" s="22"/>
      <c r="AB359" s="22"/>
      <c r="AC359" s="22"/>
      <c r="AD359" s="22"/>
      <c r="AE359" s="22"/>
      <c r="AF359" s="22"/>
      <c r="AG359" s="22"/>
      <c r="AH359" s="22"/>
      <c r="AI359" s="22"/>
    </row>
    <row r="360" spans="1:35" ht="12" customHeight="1">
      <c r="A360" s="22"/>
      <c r="B360" s="153"/>
      <c r="C360" s="18"/>
      <c r="D360" s="127"/>
      <c r="E360" s="100"/>
      <c r="F360" s="18"/>
      <c r="G360" s="18"/>
      <c r="H360" s="18"/>
      <c r="I360" s="18"/>
      <c r="J360" s="18"/>
      <c r="K360" s="148"/>
      <c r="L360" s="18"/>
      <c r="M360" s="18"/>
      <c r="N360" s="18"/>
      <c r="O360" s="18"/>
      <c r="P360" s="18"/>
      <c r="Q360" s="18"/>
      <c r="R360" s="18"/>
      <c r="S360" s="18"/>
      <c r="T360" s="18"/>
      <c r="U360" s="18"/>
      <c r="V360" s="18"/>
      <c r="W360" s="18"/>
      <c r="X360" s="18"/>
      <c r="Y360" s="18"/>
      <c r="Z360" s="22"/>
      <c r="AA360" s="22"/>
      <c r="AB360" s="22"/>
      <c r="AC360" s="22"/>
      <c r="AD360" s="22"/>
      <c r="AE360" s="22"/>
      <c r="AF360" s="22"/>
      <c r="AG360" s="22"/>
      <c r="AH360" s="22"/>
      <c r="AI360" s="22"/>
    </row>
    <row r="361" spans="1:35" ht="30" customHeight="1">
      <c r="A361" s="94" t="s">
        <v>100</v>
      </c>
      <c r="B361" s="95" t="s">
        <v>86</v>
      </c>
      <c r="C361" s="96" t="s">
        <v>217</v>
      </c>
      <c r="D361" s="128" t="s">
        <v>106</v>
      </c>
      <c r="E361" s="114"/>
      <c r="F361" s="22"/>
      <c r="G361" s="22"/>
      <c r="H361" s="22"/>
      <c r="I361" s="22"/>
      <c r="J361" s="22"/>
      <c r="K361" s="148"/>
      <c r="L361" s="18"/>
      <c r="M361" s="18"/>
      <c r="N361" s="18"/>
      <c r="O361" s="18"/>
      <c r="P361" s="18"/>
      <c r="Q361" s="18"/>
      <c r="R361" s="18"/>
      <c r="S361" s="18"/>
      <c r="T361" s="18"/>
      <c r="U361" s="18"/>
      <c r="V361" s="18"/>
      <c r="W361" s="18"/>
      <c r="X361" s="18"/>
      <c r="Y361" s="18"/>
      <c r="Z361" s="22"/>
      <c r="AA361" s="22"/>
      <c r="AB361" s="22"/>
      <c r="AC361" s="22"/>
      <c r="AD361" s="22"/>
      <c r="AE361" s="22"/>
      <c r="AF361" s="22"/>
      <c r="AG361" s="22"/>
      <c r="AH361" s="22"/>
      <c r="AI361" s="22"/>
    </row>
    <row r="362" spans="1:35" ht="13.5" customHeight="1">
      <c r="A362" s="98" t="str">
        <f t="array" ref="A362">IFERROR(INDEX('03.Muestra'!$B$8:$B$17,SMALL(IF("Documento no web"='03.Muestra'!$D$8:$D$17,ROW('03.Muestra'!$B$8:$B$17)-MIN(ROW('03.Muestra'!$D$8:$D$17))+1,""),ROW()-361)),"")</f>
        <v/>
      </c>
      <c r="B362" s="129" t="str">
        <f t="array" ref="B362">IFERROR(INDEX('03.Muestra'!$C$8:$C$17,SMALL(IF("Documento no web"='03.Muestra'!$D$8:$D$17,ROW('03.Muestra'!$C$8:$C$17)-MIN(ROW('03.Muestra'!$D$8:$D$17))+1,""),ROW()-361)),"")</f>
        <v/>
      </c>
      <c r="C362" s="129" t="str">
        <f t="array" ref="C362">IFERROR(INDEX('03.Muestra'!$F$8:$F$17,SMALL(IF("Documento no web"='03.Muestra'!$D$8:$D$17,ROW('03.Muestra'!$F$8:$F$17)-MIN(ROW('03.Muestra'!$D$8:$D$17))+1,""),ROW()-361)),"")</f>
        <v/>
      </c>
      <c r="D362" s="103" t="str">
        <f t="shared" ref="D362:D371" si="44">IF(C362="","",$D$18)</f>
        <v/>
      </c>
      <c r="E362" s="66" t="str">
        <f t="shared" ref="E362:E371" si="45">IF(D362&lt;&gt;"",IF(AND(B362&lt;&gt;"",C362&lt;&gt;""),"","ERR"),"")</f>
        <v/>
      </c>
      <c r="F362" s="104" t="s">
        <v>89</v>
      </c>
      <c r="G362" s="89" t="s">
        <v>98</v>
      </c>
      <c r="H362" s="84" t="s">
        <v>93</v>
      </c>
      <c r="I362" s="105" t="s">
        <v>91</v>
      </c>
      <c r="J362" s="106" t="s">
        <v>87</v>
      </c>
      <c r="K362" s="131" t="s">
        <v>97</v>
      </c>
      <c r="L362" s="18"/>
      <c r="M362" s="18"/>
      <c r="N362" s="18"/>
      <c r="O362" s="18"/>
      <c r="P362" s="18"/>
      <c r="Q362" s="18"/>
      <c r="R362" s="18"/>
      <c r="S362" s="18"/>
      <c r="T362" s="18"/>
      <c r="U362" s="18"/>
      <c r="V362" s="18"/>
      <c r="W362" s="18"/>
      <c r="X362" s="18"/>
      <c r="Y362" s="18"/>
      <c r="Z362" s="22"/>
      <c r="AA362" s="22"/>
      <c r="AB362" s="22"/>
      <c r="AC362" s="22"/>
      <c r="AD362" s="22"/>
      <c r="AE362" s="22"/>
      <c r="AF362" s="22"/>
      <c r="AG362" s="22"/>
      <c r="AH362" s="22"/>
      <c r="AI362" s="22"/>
    </row>
    <row r="363" spans="1:35" ht="13.5" customHeight="1">
      <c r="A363" s="98" t="str">
        <f t="array" ref="A363">IFERROR(INDEX('03.Muestra'!$B$8:$B$17,SMALL(IF("Documento no web"='03.Muestra'!$D$8:$D$17,ROW('03.Muestra'!$B$8:$B$17)-MIN(ROW('03.Muestra'!$D$8:$D$17))+1,""),ROW()-361)),"")</f>
        <v/>
      </c>
      <c r="B363" s="129" t="str">
        <f t="array" ref="B363">IFERROR(INDEX('03.Muestra'!$C$8:$C$17,SMALL(IF("Documento no web"='03.Muestra'!$D$8:$D$17,ROW('03.Muestra'!$C$8:$C$17)-MIN(ROW('03.Muestra'!$D$8:$D$17))+1,""),ROW()-361)),"")</f>
        <v/>
      </c>
      <c r="C363" s="129" t="str">
        <f t="array" ref="C363">IFERROR(INDEX('03.Muestra'!$F$8:$F$17,SMALL(IF("Documento no web"='03.Muestra'!$D$8:$D$17,ROW('03.Muestra'!$F$8:$F$17)-MIN(ROW('03.Muestra'!$D$8:$D$17))+1,""),ROW()-361)),"")</f>
        <v/>
      </c>
      <c r="D363" s="103" t="str">
        <f t="shared" si="44"/>
        <v/>
      </c>
      <c r="E363" s="66" t="str">
        <f t="shared" si="45"/>
        <v/>
      </c>
      <c r="F363" s="107">
        <f ca="1">COUNTIF($D362:INDIRECT("$D" &amp;  SUM(ROW()-1,'03.Muestra'!$D$20)-1),F362)</f>
        <v>0</v>
      </c>
      <c r="G363" s="107">
        <f ca="1">COUNTIF($D362:INDIRECT("$D" &amp;  SUM(ROW()-1,'03.Muestra'!$D$20)-1),G362)</f>
        <v>0</v>
      </c>
      <c r="H363" s="107">
        <f ca="1">COUNTIF($D362:INDIRECT("$D" &amp;  SUM(ROW()-1,'03.Muestra'!$D$20)-1),H362)</f>
        <v>0</v>
      </c>
      <c r="I363" s="107">
        <f ca="1">COUNTIF($D362:INDIRECT("$D" &amp;  SUM(ROW()-1,'03.Muestra'!$D$20)-1),I362)</f>
        <v>0</v>
      </c>
      <c r="J363" s="107">
        <f ca="1">COUNTIF($D362:INDIRECT("$D" &amp;  SUM(ROW()-1,'03.Muestra'!$D$20)-1),J362)</f>
        <v>0</v>
      </c>
      <c r="K363" s="132">
        <f ca="1">IF(COUNTIF('03.Muestra'!$D$8:$D$17,"Documento no web")=0,0,COUNTBLANK($D362:INDIRECT("$D" &amp;  SUM(ROW()-1,COUNTIF('03.Muestra'!$D$8:$D$17,"Documento no web"))-1)))</f>
        <v>0</v>
      </c>
      <c r="L363" s="18"/>
      <c r="M363" s="18"/>
      <c r="N363" s="18"/>
      <c r="O363" s="18"/>
      <c r="P363" s="18"/>
      <c r="Q363" s="18"/>
      <c r="R363" s="18"/>
      <c r="S363" s="18"/>
      <c r="T363" s="18"/>
      <c r="U363" s="18"/>
      <c r="V363" s="18"/>
      <c r="W363" s="18"/>
      <c r="X363" s="18"/>
      <c r="Y363" s="18"/>
      <c r="Z363" s="22"/>
      <c r="AA363" s="22"/>
      <c r="AB363" s="22"/>
      <c r="AC363" s="22"/>
      <c r="AD363" s="22"/>
      <c r="AE363" s="22"/>
      <c r="AF363" s="22"/>
      <c r="AG363" s="22"/>
      <c r="AH363" s="22"/>
      <c r="AI363" s="22"/>
    </row>
    <row r="364" spans="1:35" ht="13.5" customHeight="1">
      <c r="A364" s="98" t="str">
        <f t="array" ref="A364">IFERROR(INDEX('03.Muestra'!$B$8:$B$17,SMALL(IF("Documento no web"='03.Muestra'!$D$8:$D$17,ROW('03.Muestra'!$B$8:$B$17)-MIN(ROW('03.Muestra'!$D$8:$D$17))+1,""),ROW()-361)),"")</f>
        <v/>
      </c>
      <c r="B364" s="129" t="str">
        <f t="array" ref="B364">IFERROR(INDEX('03.Muestra'!$C$8:$C$17,SMALL(IF("Documento no web"='03.Muestra'!$D$8:$D$17,ROW('03.Muestra'!$C$8:$C$17)-MIN(ROW('03.Muestra'!$D$8:$D$17))+1,""),ROW()-361)),"")</f>
        <v/>
      </c>
      <c r="C364" s="129" t="str">
        <f t="array" ref="C364">IFERROR(INDEX('03.Muestra'!$F$8:$F$17,SMALL(IF("Documento no web"='03.Muestra'!$D$8:$D$17,ROW('03.Muestra'!$F$8:$F$17)-MIN(ROW('03.Muestra'!$D$8:$D$17))+1,""),ROW()-361)),"")</f>
        <v/>
      </c>
      <c r="D364" s="103" t="str">
        <f t="shared" si="44"/>
        <v/>
      </c>
      <c r="E364" s="66" t="str">
        <f t="shared" si="45"/>
        <v/>
      </c>
      <c r="F364" s="22"/>
      <c r="G364" s="18"/>
      <c r="H364" s="18"/>
      <c r="I364" s="18"/>
      <c r="J364" s="18"/>
      <c r="K364" s="148"/>
      <c r="L364" s="18"/>
      <c r="M364" s="18"/>
      <c r="N364" s="18"/>
      <c r="O364" s="18"/>
      <c r="P364" s="18"/>
      <c r="Q364" s="18"/>
      <c r="R364" s="18"/>
      <c r="S364" s="18"/>
      <c r="T364" s="18"/>
      <c r="U364" s="18"/>
      <c r="V364" s="18"/>
      <c r="W364" s="18"/>
      <c r="X364" s="18"/>
      <c r="Y364" s="18"/>
      <c r="Z364" s="22"/>
      <c r="AA364" s="22"/>
      <c r="AB364" s="22"/>
      <c r="AC364" s="22"/>
      <c r="AD364" s="22"/>
      <c r="AE364" s="22"/>
      <c r="AF364" s="22"/>
      <c r="AG364" s="22"/>
      <c r="AH364" s="22"/>
      <c r="AI364" s="22"/>
    </row>
    <row r="365" spans="1:35" ht="13.5" customHeight="1">
      <c r="A365" s="98" t="str">
        <f t="array" ref="A365">IFERROR(INDEX('03.Muestra'!$B$8:$B$17,SMALL(IF("Documento no web"='03.Muestra'!$D$8:$D$17,ROW('03.Muestra'!$B$8:$B$17)-MIN(ROW('03.Muestra'!$D$8:$D$17))+1,""),ROW()-361)),"")</f>
        <v/>
      </c>
      <c r="B365" s="129" t="str">
        <f t="array" ref="B365">IFERROR(INDEX('03.Muestra'!$C$8:$C$17,SMALL(IF("Documento no web"='03.Muestra'!$D$8:$D$17,ROW('03.Muestra'!$C$8:$C$17)-MIN(ROW('03.Muestra'!$D$8:$D$17))+1,""),ROW()-361)),"")</f>
        <v/>
      </c>
      <c r="C365" s="129" t="str">
        <f t="array" ref="C365">IFERROR(INDEX('03.Muestra'!$F$8:$F$17,SMALL(IF("Documento no web"='03.Muestra'!$D$8:$D$17,ROW('03.Muestra'!$F$8:$F$17)-MIN(ROW('03.Muestra'!$D$8:$D$17))+1,""),ROW()-361)),"")</f>
        <v/>
      </c>
      <c r="D365" s="103" t="str">
        <f t="shared" si="44"/>
        <v/>
      </c>
      <c r="E365" s="66" t="str">
        <f t="shared" si="45"/>
        <v/>
      </c>
      <c r="F365" s="22"/>
      <c r="G365" s="18"/>
      <c r="H365" s="18"/>
      <c r="I365" s="18"/>
      <c r="J365" s="18"/>
      <c r="K365" s="148"/>
      <c r="L365" s="18"/>
      <c r="M365" s="18"/>
      <c r="N365" s="18"/>
      <c r="O365" s="18"/>
      <c r="P365" s="18"/>
      <c r="Q365" s="18"/>
      <c r="R365" s="18"/>
      <c r="S365" s="18"/>
      <c r="T365" s="18"/>
      <c r="U365" s="18"/>
      <c r="V365" s="18"/>
      <c r="W365" s="18"/>
      <c r="X365" s="18"/>
      <c r="Y365" s="18"/>
      <c r="Z365" s="22"/>
      <c r="AA365" s="22"/>
      <c r="AB365" s="22"/>
      <c r="AC365" s="22"/>
      <c r="AD365" s="22"/>
      <c r="AE365" s="22"/>
      <c r="AF365" s="22"/>
      <c r="AG365" s="22"/>
      <c r="AH365" s="22"/>
      <c r="AI365" s="22"/>
    </row>
    <row r="366" spans="1:35" ht="13.5" customHeight="1">
      <c r="A366" s="98" t="str">
        <f t="array" ref="A366">IFERROR(INDEX('03.Muestra'!$B$8:$B$17,SMALL(IF("Documento no web"='03.Muestra'!$D$8:$D$17,ROW('03.Muestra'!$B$8:$B$17)-MIN(ROW('03.Muestra'!$D$8:$D$17))+1,""),ROW()-361)),"")</f>
        <v/>
      </c>
      <c r="B366" s="129" t="str">
        <f t="array" ref="B366">IFERROR(INDEX('03.Muestra'!$C$8:$C$17,SMALL(IF("Documento no web"='03.Muestra'!$D$8:$D$17,ROW('03.Muestra'!$C$8:$C$17)-MIN(ROW('03.Muestra'!$D$8:$D$17))+1,""),ROW()-361)),"")</f>
        <v/>
      </c>
      <c r="C366" s="129" t="str">
        <f t="array" ref="C366">IFERROR(INDEX('03.Muestra'!$F$8:$F$17,SMALL(IF("Documento no web"='03.Muestra'!$D$8:$D$17,ROW('03.Muestra'!$F$8:$F$17)-MIN(ROW('03.Muestra'!$D$8:$D$17))+1,""),ROW()-361)),"")</f>
        <v/>
      </c>
      <c r="D366" s="103" t="str">
        <f t="shared" si="44"/>
        <v/>
      </c>
      <c r="E366" s="66" t="str">
        <f t="shared" si="45"/>
        <v/>
      </c>
      <c r="F366" s="22"/>
      <c r="G366" s="18"/>
      <c r="H366" s="18"/>
      <c r="I366" s="18"/>
      <c r="J366" s="18"/>
      <c r="K366" s="148"/>
      <c r="L366" s="18"/>
      <c r="M366" s="18"/>
      <c r="N366" s="18"/>
      <c r="O366" s="18"/>
      <c r="P366" s="18"/>
      <c r="Q366" s="18"/>
      <c r="R366" s="18"/>
      <c r="S366" s="18"/>
      <c r="T366" s="18"/>
      <c r="U366" s="18"/>
      <c r="V366" s="18"/>
      <c r="W366" s="18"/>
      <c r="X366" s="18"/>
      <c r="Y366" s="18"/>
      <c r="Z366" s="22"/>
      <c r="AA366" s="22"/>
      <c r="AB366" s="22"/>
      <c r="AC366" s="22"/>
      <c r="AD366" s="22"/>
      <c r="AE366" s="22"/>
      <c r="AF366" s="22"/>
      <c r="AG366" s="22"/>
      <c r="AH366" s="22"/>
      <c r="AI366" s="22"/>
    </row>
    <row r="367" spans="1:35" ht="13.5" customHeight="1">
      <c r="A367" s="98" t="str">
        <f t="array" ref="A367">IFERROR(INDEX('03.Muestra'!$B$8:$B$17,SMALL(IF("Documento no web"='03.Muestra'!$D$8:$D$17,ROW('03.Muestra'!$B$8:$B$17)-MIN(ROW('03.Muestra'!$D$8:$D$17))+1,""),ROW()-361)),"")</f>
        <v/>
      </c>
      <c r="B367" s="129" t="str">
        <f t="array" ref="B367">IFERROR(INDEX('03.Muestra'!$C$8:$C$17,SMALL(IF("Documento no web"='03.Muestra'!$D$8:$D$17,ROW('03.Muestra'!$C$8:$C$17)-MIN(ROW('03.Muestra'!$D$8:$D$17))+1,""),ROW()-361)),"")</f>
        <v/>
      </c>
      <c r="C367" s="129" t="str">
        <f t="array" ref="C367">IFERROR(INDEX('03.Muestra'!$F$8:$F$17,SMALL(IF("Documento no web"='03.Muestra'!$D$8:$D$17,ROW('03.Muestra'!$F$8:$F$17)-MIN(ROW('03.Muestra'!$D$8:$D$17))+1,""),ROW()-361)),"")</f>
        <v/>
      </c>
      <c r="D367" s="103" t="str">
        <f t="shared" si="44"/>
        <v/>
      </c>
      <c r="E367" s="66" t="str">
        <f t="shared" si="45"/>
        <v/>
      </c>
      <c r="F367" s="22"/>
      <c r="G367" s="18"/>
      <c r="H367" s="18"/>
      <c r="I367" s="18"/>
      <c r="J367" s="18"/>
      <c r="K367" s="148"/>
      <c r="L367" s="18"/>
      <c r="M367" s="18"/>
      <c r="N367" s="18"/>
      <c r="O367" s="18"/>
      <c r="P367" s="18"/>
      <c r="Q367" s="18"/>
      <c r="R367" s="18"/>
      <c r="S367" s="18"/>
      <c r="T367" s="18"/>
      <c r="U367" s="18"/>
      <c r="V367" s="18"/>
      <c r="W367" s="18"/>
      <c r="X367" s="18"/>
      <c r="Y367" s="18"/>
      <c r="Z367" s="22"/>
      <c r="AA367" s="22"/>
      <c r="AB367" s="22"/>
      <c r="AC367" s="22"/>
      <c r="AD367" s="22"/>
      <c r="AE367" s="22"/>
      <c r="AF367" s="22"/>
      <c r="AG367" s="22"/>
      <c r="AH367" s="22"/>
      <c r="AI367" s="22"/>
    </row>
    <row r="368" spans="1:35" ht="13.5" customHeight="1">
      <c r="A368" s="98" t="str">
        <f t="array" ref="A368">IFERROR(INDEX('03.Muestra'!$B$8:$B$17,SMALL(IF("Documento no web"='03.Muestra'!$D$8:$D$17,ROW('03.Muestra'!$B$8:$B$17)-MIN(ROW('03.Muestra'!$D$8:$D$17))+1,""),ROW()-361)),"")</f>
        <v/>
      </c>
      <c r="B368" s="129" t="str">
        <f t="array" ref="B368">IFERROR(INDEX('03.Muestra'!$C$8:$C$17,SMALL(IF("Documento no web"='03.Muestra'!$D$8:$D$17,ROW('03.Muestra'!$C$8:$C$17)-MIN(ROW('03.Muestra'!$D$8:$D$17))+1,""),ROW()-361)),"")</f>
        <v/>
      </c>
      <c r="C368" s="129" t="str">
        <f t="array" ref="C368">IFERROR(INDEX('03.Muestra'!$F$8:$F$17,SMALL(IF("Documento no web"='03.Muestra'!$D$8:$D$17,ROW('03.Muestra'!$F$8:$F$17)-MIN(ROW('03.Muestra'!$D$8:$D$17))+1,""),ROW()-361)),"")</f>
        <v/>
      </c>
      <c r="D368" s="103" t="str">
        <f t="shared" si="44"/>
        <v/>
      </c>
      <c r="E368" s="66" t="str">
        <f t="shared" si="45"/>
        <v/>
      </c>
      <c r="F368" s="18"/>
      <c r="G368" s="18"/>
      <c r="H368" s="18"/>
      <c r="I368" s="18"/>
      <c r="J368" s="18"/>
      <c r="K368" s="148"/>
      <c r="L368" s="18"/>
      <c r="M368" s="18"/>
      <c r="N368" s="18"/>
      <c r="O368" s="18"/>
      <c r="P368" s="18"/>
      <c r="Q368" s="18"/>
      <c r="R368" s="18"/>
      <c r="S368" s="18"/>
      <c r="T368" s="18"/>
      <c r="U368" s="18"/>
      <c r="V368" s="18"/>
      <c r="W368" s="18"/>
      <c r="X368" s="18"/>
      <c r="Y368" s="18"/>
      <c r="Z368" s="22"/>
      <c r="AA368" s="22"/>
      <c r="AB368" s="22"/>
      <c r="AC368" s="22"/>
      <c r="AD368" s="22"/>
      <c r="AE368" s="22"/>
      <c r="AF368" s="22"/>
      <c r="AG368" s="22"/>
      <c r="AH368" s="22"/>
      <c r="AI368" s="22"/>
    </row>
    <row r="369" spans="1:35" ht="13.5" customHeight="1">
      <c r="A369" s="98" t="str">
        <f t="array" ref="A369">IFERROR(INDEX('03.Muestra'!$B$8:$B$17,SMALL(IF("Documento no web"='03.Muestra'!$D$8:$D$17,ROW('03.Muestra'!$B$8:$B$17)-MIN(ROW('03.Muestra'!$D$8:$D$17))+1,""),ROW()-361)),"")</f>
        <v/>
      </c>
      <c r="B369" s="129" t="str">
        <f t="array" ref="B369">IFERROR(INDEX('03.Muestra'!$C$8:$C$17,SMALL(IF("Documento no web"='03.Muestra'!$D$8:$D$17,ROW('03.Muestra'!$C$8:$C$17)-MIN(ROW('03.Muestra'!$D$8:$D$17))+1,""),ROW()-361)),"")</f>
        <v/>
      </c>
      <c r="C369" s="129" t="str">
        <f t="array" ref="C369">IFERROR(INDEX('03.Muestra'!$F$8:$F$17,SMALL(IF("Documento no web"='03.Muestra'!$D$8:$D$17,ROW('03.Muestra'!$F$8:$F$17)-MIN(ROW('03.Muestra'!$D$8:$D$17))+1,""),ROW()-361)),"")</f>
        <v/>
      </c>
      <c r="D369" s="103" t="str">
        <f t="shared" si="44"/>
        <v/>
      </c>
      <c r="E369" s="66" t="str">
        <f t="shared" si="45"/>
        <v/>
      </c>
      <c r="F369" s="18"/>
      <c r="G369" s="18"/>
      <c r="H369" s="18"/>
      <c r="I369" s="18"/>
      <c r="J369" s="18"/>
      <c r="K369" s="148"/>
      <c r="L369" s="18"/>
      <c r="M369" s="18"/>
      <c r="N369" s="18"/>
      <c r="O369" s="18"/>
      <c r="P369" s="18"/>
      <c r="Q369" s="18"/>
      <c r="R369" s="18"/>
      <c r="S369" s="18"/>
      <c r="T369" s="18"/>
      <c r="U369" s="18"/>
      <c r="V369" s="18"/>
      <c r="W369" s="18"/>
      <c r="X369" s="18"/>
      <c r="Y369" s="18"/>
      <c r="Z369" s="22"/>
      <c r="AA369" s="22"/>
      <c r="AB369" s="22"/>
      <c r="AC369" s="22"/>
      <c r="AD369" s="22"/>
      <c r="AE369" s="22"/>
      <c r="AF369" s="22"/>
      <c r="AG369" s="22"/>
      <c r="AH369" s="22"/>
      <c r="AI369" s="22"/>
    </row>
    <row r="370" spans="1:35" ht="13.5" customHeight="1">
      <c r="A370" s="98" t="str">
        <f t="array" ref="A370">IFERROR(INDEX('03.Muestra'!$B$8:$B$17,SMALL(IF("Documento no web"='03.Muestra'!$D$8:$D$17,ROW('03.Muestra'!$B$8:$B$17)-MIN(ROW('03.Muestra'!$D$8:$D$17))+1,""),ROW()-361)),"")</f>
        <v/>
      </c>
      <c r="B370" s="129" t="str">
        <f t="array" ref="B370">IFERROR(INDEX('03.Muestra'!$C$8:$C$17,SMALL(IF("Documento no web"='03.Muestra'!$D$8:$D$17,ROW('03.Muestra'!$C$8:$C$17)-MIN(ROW('03.Muestra'!$D$8:$D$17))+1,""),ROW()-361)),"")</f>
        <v/>
      </c>
      <c r="C370" s="129" t="str">
        <f t="array" ref="C370">IFERROR(INDEX('03.Muestra'!$F$8:$F$17,SMALL(IF("Documento no web"='03.Muestra'!$D$8:$D$17,ROW('03.Muestra'!$F$8:$F$17)-MIN(ROW('03.Muestra'!$D$8:$D$17))+1,""),ROW()-361)),"")</f>
        <v/>
      </c>
      <c r="D370" s="103" t="str">
        <f t="shared" si="44"/>
        <v/>
      </c>
      <c r="E370" s="66" t="str">
        <f t="shared" si="45"/>
        <v/>
      </c>
      <c r="F370" s="18"/>
      <c r="G370" s="18"/>
      <c r="H370" s="18"/>
      <c r="I370" s="18"/>
      <c r="J370" s="18"/>
      <c r="K370" s="148"/>
      <c r="L370" s="18"/>
      <c r="M370" s="18"/>
      <c r="N370" s="18"/>
      <c r="O370" s="18"/>
      <c r="P370" s="18"/>
      <c r="Q370" s="18"/>
      <c r="R370" s="18"/>
      <c r="S370" s="18"/>
      <c r="T370" s="18"/>
      <c r="U370" s="18"/>
      <c r="V370" s="18"/>
      <c r="W370" s="18"/>
      <c r="X370" s="18"/>
      <c r="Y370" s="18"/>
      <c r="Z370" s="22"/>
      <c r="AA370" s="22"/>
      <c r="AB370" s="22"/>
      <c r="AC370" s="22"/>
      <c r="AD370" s="22"/>
      <c r="AE370" s="22"/>
      <c r="AF370" s="22"/>
      <c r="AG370" s="22"/>
      <c r="AH370" s="22"/>
      <c r="AI370" s="22"/>
    </row>
    <row r="371" spans="1:35" ht="13.5" customHeight="1">
      <c r="A371" s="98" t="str">
        <f t="array" ref="A371">IFERROR(INDEX('03.Muestra'!$B$8:$B$17,SMALL(IF("Documento no web"='03.Muestra'!$D$8:$D$17,ROW('03.Muestra'!$B$8:$B$17)-MIN(ROW('03.Muestra'!$D$8:$D$17))+1,""),ROW()-361)),"")</f>
        <v/>
      </c>
      <c r="B371" s="129" t="str">
        <f t="array" ref="B371">IFERROR(INDEX('03.Muestra'!$C$8:$C$17,SMALL(IF("Documento no web"='03.Muestra'!$D$8:$D$17,ROW('03.Muestra'!$C$8:$C$17)-MIN(ROW('03.Muestra'!$D$8:$D$17))+1,""),ROW()-361)),"")</f>
        <v/>
      </c>
      <c r="C371" s="129" t="str">
        <f t="array" ref="C371">IFERROR(INDEX('03.Muestra'!$F$8:$F$17,SMALL(IF("Documento no web"='03.Muestra'!$D$8:$D$17,ROW('03.Muestra'!$F$8:$F$17)-MIN(ROW('03.Muestra'!$D$8:$D$17))+1,""),ROW()-361)),"")</f>
        <v/>
      </c>
      <c r="D371" s="103" t="str">
        <f t="shared" si="44"/>
        <v/>
      </c>
      <c r="E371" s="66" t="str">
        <f t="shared" si="45"/>
        <v/>
      </c>
      <c r="F371" s="18"/>
      <c r="G371" s="18"/>
      <c r="H371" s="18"/>
      <c r="I371" s="18"/>
      <c r="J371" s="18"/>
      <c r="K371" s="148"/>
      <c r="L371" s="18"/>
      <c r="M371" s="18"/>
      <c r="N371" s="18"/>
      <c r="O371" s="18"/>
      <c r="P371" s="18"/>
      <c r="Q371" s="18"/>
      <c r="R371" s="18"/>
      <c r="S371" s="18"/>
      <c r="T371" s="18"/>
      <c r="U371" s="18"/>
      <c r="V371" s="18"/>
      <c r="W371" s="18"/>
      <c r="X371" s="18"/>
      <c r="Y371" s="18"/>
      <c r="Z371" s="22"/>
      <c r="AA371" s="22"/>
      <c r="AB371" s="22"/>
      <c r="AC371" s="22"/>
      <c r="AD371" s="22"/>
      <c r="AE371" s="22"/>
      <c r="AF371" s="22"/>
      <c r="AG371" s="22"/>
      <c r="AH371" s="22"/>
      <c r="AI371" s="22"/>
    </row>
    <row r="372" spans="1:35" ht="12" customHeight="1">
      <c r="A372" s="63"/>
      <c r="B372" s="133"/>
      <c r="C372" s="133"/>
      <c r="D372" s="134"/>
      <c r="E372" s="66"/>
      <c r="F372" s="18"/>
      <c r="G372" s="18"/>
      <c r="H372" s="18"/>
      <c r="I372" s="18"/>
      <c r="J372" s="18"/>
      <c r="K372" s="22"/>
      <c r="L372" s="22"/>
      <c r="M372" s="22"/>
      <c r="N372" s="18"/>
      <c r="O372" s="18"/>
      <c r="P372" s="18"/>
      <c r="Q372" s="18"/>
      <c r="R372" s="18"/>
      <c r="S372" s="18"/>
      <c r="T372" s="18"/>
      <c r="U372" s="18"/>
      <c r="V372" s="22"/>
      <c r="W372" s="22"/>
      <c r="X372" s="22"/>
      <c r="Y372" s="22"/>
      <c r="Z372" s="22"/>
      <c r="AA372" s="22"/>
      <c r="AB372" s="22"/>
      <c r="AC372" s="22"/>
      <c r="AD372" s="18"/>
      <c r="AE372" s="22"/>
      <c r="AF372" s="22"/>
      <c r="AG372" s="22"/>
      <c r="AH372" s="22"/>
      <c r="AI372" s="22"/>
    </row>
    <row r="373" spans="1:35" ht="12" customHeight="1">
      <c r="A373" s="63"/>
      <c r="B373" s="133"/>
      <c r="C373" s="133"/>
      <c r="D373" s="134"/>
      <c r="E373" s="66"/>
      <c r="F373" s="18"/>
      <c r="G373" s="18"/>
      <c r="H373" s="18"/>
      <c r="I373" s="18"/>
      <c r="J373" s="18"/>
      <c r="K373" s="22"/>
      <c r="L373" s="22"/>
      <c r="M373" s="22"/>
      <c r="N373" s="18"/>
      <c r="O373" s="18"/>
      <c r="P373" s="18"/>
      <c r="Q373" s="18"/>
      <c r="R373" s="18"/>
      <c r="S373" s="18"/>
      <c r="T373" s="18"/>
      <c r="U373" s="18"/>
      <c r="V373" s="22"/>
      <c r="W373" s="22"/>
      <c r="X373" s="22"/>
      <c r="Y373" s="22"/>
      <c r="Z373" s="22"/>
      <c r="AA373" s="22"/>
      <c r="AB373" s="22"/>
      <c r="AC373" s="22"/>
      <c r="AD373" s="18"/>
      <c r="AE373" s="22"/>
      <c r="AF373" s="22"/>
      <c r="AG373" s="22"/>
      <c r="AH373" s="22"/>
      <c r="AI373" s="22"/>
    </row>
    <row r="374" spans="1:35" ht="12.75" customHeight="1">
      <c r="A374" s="111"/>
      <c r="B374" s="112"/>
      <c r="C374" s="111"/>
      <c r="D374" s="135"/>
      <c r="E374" s="66"/>
      <c r="F374" s="18"/>
      <c r="G374" s="18"/>
      <c r="H374" s="18"/>
      <c r="I374" s="18"/>
      <c r="J374" s="18"/>
      <c r="K374" s="22"/>
      <c r="L374" s="22"/>
      <c r="M374" s="22"/>
      <c r="N374" s="18"/>
      <c r="O374" s="18"/>
      <c r="P374" s="18"/>
      <c r="Q374" s="18"/>
      <c r="R374" s="18"/>
      <c r="S374" s="18"/>
      <c r="T374" s="18"/>
      <c r="U374" s="18"/>
      <c r="V374" s="22"/>
      <c r="W374" s="22"/>
      <c r="X374" s="22"/>
      <c r="Y374" s="22"/>
      <c r="Z374" s="22"/>
      <c r="AA374" s="22"/>
      <c r="AB374" s="22"/>
      <c r="AC374" s="22"/>
      <c r="AD374" s="18"/>
      <c r="AE374" s="22"/>
      <c r="AF374" s="22"/>
      <c r="AG374" s="22"/>
      <c r="AH374" s="22"/>
      <c r="AI374" s="22"/>
    </row>
    <row r="375" spans="1:35" ht="14.25" customHeight="1">
      <c r="A375" s="109"/>
      <c r="B375" s="109"/>
      <c r="C375" s="109"/>
      <c r="D375" s="136"/>
      <c r="E375" s="66"/>
      <c r="F375" s="92"/>
      <c r="G375" s="18"/>
      <c r="H375" s="18"/>
      <c r="I375" s="18"/>
      <c r="J375" s="18"/>
      <c r="K375" s="22"/>
      <c r="L375" s="22"/>
      <c r="M375" s="22"/>
      <c r="N375" s="18"/>
      <c r="O375" s="18"/>
      <c r="P375" s="18"/>
      <c r="Q375" s="18"/>
      <c r="R375" s="18"/>
      <c r="S375" s="18"/>
      <c r="T375" s="18"/>
      <c r="U375" s="18"/>
      <c r="V375" s="22"/>
      <c r="W375" s="22"/>
      <c r="X375" s="22"/>
      <c r="Y375" s="22"/>
      <c r="Z375" s="22"/>
      <c r="AA375" s="22"/>
      <c r="AB375" s="22"/>
      <c r="AC375" s="22"/>
      <c r="AD375" s="18"/>
      <c r="AE375" s="22"/>
      <c r="AF375" s="22"/>
      <c r="AG375" s="22"/>
      <c r="AH375" s="22"/>
      <c r="AI375" s="22"/>
    </row>
    <row r="376" spans="1:35" ht="13.5" customHeight="1">
      <c r="A376" s="22"/>
      <c r="B376" s="18"/>
      <c r="C376" s="18"/>
      <c r="D376" s="126"/>
      <c r="E376" s="18"/>
      <c r="F376" s="18"/>
      <c r="G376" s="18"/>
      <c r="H376" s="18"/>
      <c r="I376" s="18"/>
      <c r="J376" s="18"/>
      <c r="K376" s="148"/>
      <c r="L376" s="18"/>
      <c r="M376" s="18"/>
      <c r="N376" s="18"/>
      <c r="O376" s="18"/>
      <c r="P376" s="18"/>
      <c r="Q376" s="18"/>
      <c r="R376" s="18"/>
      <c r="S376" s="18"/>
      <c r="T376" s="18"/>
      <c r="U376" s="18"/>
      <c r="V376" s="18"/>
      <c r="W376" s="18"/>
      <c r="X376" s="18"/>
      <c r="Y376" s="18"/>
      <c r="Z376" s="22"/>
      <c r="AA376" s="22"/>
      <c r="AB376" s="22"/>
      <c r="AC376" s="22"/>
      <c r="AD376" s="22"/>
      <c r="AE376" s="22"/>
      <c r="AF376" s="22"/>
      <c r="AG376" s="22"/>
      <c r="AH376" s="22"/>
      <c r="AI376" s="22"/>
    </row>
    <row r="377" spans="1:35" ht="13.5" customHeight="1">
      <c r="A377" s="22"/>
      <c r="B377" s="153"/>
      <c r="C377" s="18"/>
      <c r="D377" s="126"/>
      <c r="E377" s="100"/>
      <c r="F377" s="18"/>
      <c r="G377" s="18"/>
      <c r="H377" s="18"/>
      <c r="I377" s="18"/>
      <c r="J377" s="18"/>
      <c r="K377" s="148"/>
      <c r="L377" s="18"/>
      <c r="M377" s="18"/>
      <c r="N377" s="18"/>
      <c r="O377" s="18"/>
      <c r="P377" s="18"/>
      <c r="Q377" s="18"/>
      <c r="R377" s="18"/>
      <c r="S377" s="18"/>
      <c r="T377" s="18"/>
      <c r="U377" s="18"/>
      <c r="V377" s="18"/>
      <c r="W377" s="18"/>
      <c r="X377" s="18"/>
      <c r="Y377" s="18"/>
      <c r="Z377" s="22"/>
      <c r="AA377" s="22"/>
      <c r="AB377" s="22"/>
      <c r="AC377" s="22"/>
      <c r="AD377" s="22"/>
      <c r="AE377" s="22"/>
      <c r="AF377" s="22"/>
      <c r="AG377" s="22"/>
      <c r="AH377" s="22"/>
      <c r="AI377" s="22"/>
    </row>
    <row r="378" spans="1:35" ht="30" customHeight="1">
      <c r="A378" s="94" t="s">
        <v>100</v>
      </c>
      <c r="B378" s="95" t="s">
        <v>86</v>
      </c>
      <c r="C378" s="96" t="s">
        <v>218</v>
      </c>
      <c r="D378" s="128" t="s">
        <v>106</v>
      </c>
      <c r="E378" s="114"/>
      <c r="F378" s="22"/>
      <c r="G378" s="22"/>
      <c r="H378" s="22"/>
      <c r="I378" s="22"/>
      <c r="J378" s="22"/>
      <c r="K378" s="148"/>
      <c r="L378" s="18"/>
      <c r="M378" s="18"/>
      <c r="N378" s="18"/>
      <c r="O378" s="18"/>
      <c r="P378" s="18"/>
      <c r="Q378" s="18"/>
      <c r="R378" s="18"/>
      <c r="S378" s="18"/>
      <c r="T378" s="18"/>
      <c r="U378" s="18"/>
      <c r="V378" s="18"/>
      <c r="W378" s="18"/>
      <c r="X378" s="18"/>
      <c r="Y378" s="18"/>
      <c r="Z378" s="22"/>
      <c r="AA378" s="22"/>
      <c r="AB378" s="22"/>
      <c r="AC378" s="22"/>
      <c r="AD378" s="22"/>
      <c r="AE378" s="22"/>
      <c r="AF378" s="22"/>
      <c r="AG378" s="22"/>
      <c r="AH378" s="22"/>
      <c r="AI378" s="22"/>
    </row>
    <row r="379" spans="1:35" ht="13.5" customHeight="1">
      <c r="A379" s="98" t="str">
        <f t="array" ref="A379">IFERROR(INDEX('03.Muestra'!$B$8:$B$17,SMALL(IF("Documento no web"='03.Muestra'!$D$8:$D$17,ROW('03.Muestra'!$B$8:$B$17)-MIN(ROW('03.Muestra'!$D$8:$D$17))+1,""),ROW()-378)),"")</f>
        <v/>
      </c>
      <c r="B379" s="129" t="str">
        <f t="array" ref="B379">IFERROR(INDEX('03.Muestra'!$C$8:$C$17,SMALL(IF("Documento no web"='03.Muestra'!$D$8:$D$17,ROW('03.Muestra'!$C$8:$C$17)-MIN(ROW('03.Muestra'!$D$8:$D$17))+1,""),ROW()-378)),"")</f>
        <v/>
      </c>
      <c r="C379" s="129" t="str">
        <f t="array" ref="C379">IFERROR(INDEX('03.Muestra'!$F$8:$F$17,SMALL(IF("Documento no web"='03.Muestra'!$D$8:$D$17,ROW('03.Muestra'!$F$8:$F$17)-MIN(ROW('03.Muestra'!$D$8:$D$17))+1,""),ROW()-378)),"")</f>
        <v/>
      </c>
      <c r="D379" s="103" t="str">
        <f t="shared" ref="D379:D388" si="46">IF(C379="","",$D$18)</f>
        <v/>
      </c>
      <c r="E379" s="66" t="str">
        <f t="shared" ref="E379:E388" si="47">IF(D379&lt;&gt;"",IF(AND(B379&lt;&gt;"",C379&lt;&gt;""),"","ERR"),"")</f>
        <v/>
      </c>
      <c r="F379" s="104" t="s">
        <v>89</v>
      </c>
      <c r="G379" s="89" t="s">
        <v>98</v>
      </c>
      <c r="H379" s="84" t="s">
        <v>93</v>
      </c>
      <c r="I379" s="105" t="s">
        <v>91</v>
      </c>
      <c r="J379" s="106" t="s">
        <v>87</v>
      </c>
      <c r="K379" s="131" t="s">
        <v>97</v>
      </c>
      <c r="L379" s="18"/>
      <c r="M379" s="18"/>
      <c r="N379" s="18"/>
      <c r="O379" s="18"/>
      <c r="P379" s="18"/>
      <c r="Q379" s="18"/>
      <c r="R379" s="18"/>
      <c r="S379" s="18"/>
      <c r="T379" s="18"/>
      <c r="U379" s="18"/>
      <c r="V379" s="18"/>
      <c r="W379" s="18"/>
      <c r="X379" s="18"/>
      <c r="Y379" s="18"/>
      <c r="Z379" s="22"/>
      <c r="AA379" s="22"/>
      <c r="AB379" s="22"/>
      <c r="AC379" s="22"/>
      <c r="AD379" s="22"/>
      <c r="AE379" s="22"/>
      <c r="AF379" s="22"/>
      <c r="AG379" s="22"/>
      <c r="AH379" s="22"/>
      <c r="AI379" s="22"/>
    </row>
    <row r="380" spans="1:35" ht="13.5" customHeight="1">
      <c r="A380" s="98" t="str">
        <f t="array" ref="A380">IFERROR(INDEX('03.Muestra'!$B$8:$B$17,SMALL(IF("Documento no web"='03.Muestra'!$D$8:$D$17,ROW('03.Muestra'!$B$8:$B$17)-MIN(ROW('03.Muestra'!$D$8:$D$17))+1,""),ROW()-378)),"")</f>
        <v/>
      </c>
      <c r="B380" s="129" t="str">
        <f t="array" ref="B380">IFERROR(INDEX('03.Muestra'!$C$8:$C$17,SMALL(IF("Documento no web"='03.Muestra'!$D$8:$D$17,ROW('03.Muestra'!$C$8:$C$17)-MIN(ROW('03.Muestra'!$D$8:$D$17))+1,""),ROW()-378)),"")</f>
        <v/>
      </c>
      <c r="C380" s="129" t="str">
        <f t="array" ref="C380">IFERROR(INDEX('03.Muestra'!$F$8:$F$17,SMALL(IF("Documento no web"='03.Muestra'!$D$8:$D$17,ROW('03.Muestra'!$F$8:$F$17)-MIN(ROW('03.Muestra'!$D$8:$D$17))+1,""),ROW()-378)),"")</f>
        <v/>
      </c>
      <c r="D380" s="103" t="str">
        <f t="shared" si="46"/>
        <v/>
      </c>
      <c r="E380" s="66" t="str">
        <f t="shared" si="47"/>
        <v/>
      </c>
      <c r="F380" s="107">
        <f ca="1">COUNTIF($D379:INDIRECT("$D" &amp;  SUM(ROW()-1,'03.Muestra'!$D$20)-1),F379)</f>
        <v>0</v>
      </c>
      <c r="G380" s="107">
        <f ca="1">COUNTIF($D379:INDIRECT("$D" &amp;  SUM(ROW()-1,'03.Muestra'!$D$20)-1),G379)</f>
        <v>0</v>
      </c>
      <c r="H380" s="107">
        <f ca="1">COUNTIF($D379:INDIRECT("$D" &amp;  SUM(ROW()-1,'03.Muestra'!$D$20)-1),H379)</f>
        <v>0</v>
      </c>
      <c r="I380" s="107">
        <f ca="1">COUNTIF($D379:INDIRECT("$D" &amp;  SUM(ROW()-1,'03.Muestra'!$D$20)-1),I379)</f>
        <v>0</v>
      </c>
      <c r="J380" s="107">
        <f ca="1">COUNTIF($D379:INDIRECT("$D" &amp;  SUM(ROW()-1,'03.Muestra'!$D$20)-1),J379)</f>
        <v>0</v>
      </c>
      <c r="K380" s="132">
        <f ca="1">IF(COUNTIF('03.Muestra'!$D$8:$D$17,"Documento no web")=0,0,COUNTBLANK($D379:INDIRECT("$D" &amp;  SUM(ROW()-1,COUNTIF('03.Muestra'!$D$8:$D$17,"Documento no web"))-1)))</f>
        <v>0</v>
      </c>
      <c r="L380" s="18"/>
      <c r="M380" s="18"/>
      <c r="N380" s="18"/>
      <c r="O380" s="18"/>
      <c r="P380" s="18"/>
      <c r="Q380" s="18"/>
      <c r="R380" s="18"/>
      <c r="S380" s="18"/>
      <c r="T380" s="18"/>
      <c r="U380" s="18"/>
      <c r="V380" s="18"/>
      <c r="W380" s="18"/>
      <c r="X380" s="18"/>
      <c r="Y380" s="18"/>
      <c r="Z380" s="22"/>
      <c r="AA380" s="22"/>
      <c r="AB380" s="22"/>
      <c r="AC380" s="22"/>
      <c r="AD380" s="22"/>
      <c r="AE380" s="22"/>
      <c r="AF380" s="22"/>
      <c r="AG380" s="22"/>
      <c r="AH380" s="22"/>
      <c r="AI380" s="22"/>
    </row>
    <row r="381" spans="1:35" ht="13.5" customHeight="1">
      <c r="A381" s="98" t="str">
        <f t="array" ref="A381">IFERROR(INDEX('03.Muestra'!$B$8:$B$17,SMALL(IF("Documento no web"='03.Muestra'!$D$8:$D$17,ROW('03.Muestra'!$B$8:$B$17)-MIN(ROW('03.Muestra'!$D$8:$D$17))+1,""),ROW()-378)),"")</f>
        <v/>
      </c>
      <c r="B381" s="129" t="str">
        <f t="array" ref="B381">IFERROR(INDEX('03.Muestra'!$C$8:$C$17,SMALL(IF("Documento no web"='03.Muestra'!$D$8:$D$17,ROW('03.Muestra'!$C$8:$C$17)-MIN(ROW('03.Muestra'!$D$8:$D$17))+1,""),ROW()-378)),"")</f>
        <v/>
      </c>
      <c r="C381" s="129" t="str">
        <f t="array" ref="C381">IFERROR(INDEX('03.Muestra'!$F$8:$F$17,SMALL(IF("Documento no web"='03.Muestra'!$D$8:$D$17,ROW('03.Muestra'!$F$8:$F$17)-MIN(ROW('03.Muestra'!$D$8:$D$17))+1,""),ROW()-378)),"")</f>
        <v/>
      </c>
      <c r="D381" s="103" t="str">
        <f t="shared" si="46"/>
        <v/>
      </c>
      <c r="E381" s="66" t="str">
        <f t="shared" si="47"/>
        <v/>
      </c>
      <c r="F381" s="22"/>
      <c r="G381" s="18"/>
      <c r="H381" s="18"/>
      <c r="I381" s="18"/>
      <c r="J381" s="18"/>
      <c r="K381" s="148"/>
      <c r="L381" s="18"/>
      <c r="M381" s="18"/>
      <c r="N381" s="18"/>
      <c r="O381" s="18"/>
      <c r="P381" s="18"/>
      <c r="Q381" s="18"/>
      <c r="R381" s="18"/>
      <c r="S381" s="18"/>
      <c r="T381" s="18"/>
      <c r="U381" s="18"/>
      <c r="V381" s="18"/>
      <c r="W381" s="18"/>
      <c r="X381" s="18"/>
      <c r="Y381" s="18"/>
      <c r="Z381" s="22"/>
      <c r="AA381" s="22"/>
      <c r="AB381" s="22"/>
      <c r="AC381" s="22"/>
      <c r="AD381" s="22"/>
      <c r="AE381" s="22"/>
      <c r="AF381" s="22"/>
      <c r="AG381" s="22"/>
      <c r="AH381" s="22"/>
      <c r="AI381" s="22"/>
    </row>
    <row r="382" spans="1:35" ht="13.5" customHeight="1">
      <c r="A382" s="98" t="str">
        <f t="array" ref="A382">IFERROR(INDEX('03.Muestra'!$B$8:$B$17,SMALL(IF("Documento no web"='03.Muestra'!$D$8:$D$17,ROW('03.Muestra'!$B$8:$B$17)-MIN(ROW('03.Muestra'!$D$8:$D$17))+1,""),ROW()-378)),"")</f>
        <v/>
      </c>
      <c r="B382" s="129" t="str">
        <f t="array" ref="B382">IFERROR(INDEX('03.Muestra'!$C$8:$C$17,SMALL(IF("Documento no web"='03.Muestra'!$D$8:$D$17,ROW('03.Muestra'!$C$8:$C$17)-MIN(ROW('03.Muestra'!$D$8:$D$17))+1,""),ROW()-378)),"")</f>
        <v/>
      </c>
      <c r="C382" s="129" t="str">
        <f t="array" ref="C382">IFERROR(INDEX('03.Muestra'!$F$8:$F$17,SMALL(IF("Documento no web"='03.Muestra'!$D$8:$D$17,ROW('03.Muestra'!$F$8:$F$17)-MIN(ROW('03.Muestra'!$D$8:$D$17))+1,""),ROW()-378)),"")</f>
        <v/>
      </c>
      <c r="D382" s="103" t="str">
        <f t="shared" si="46"/>
        <v/>
      </c>
      <c r="E382" s="66" t="str">
        <f t="shared" si="47"/>
        <v/>
      </c>
      <c r="F382" s="22"/>
      <c r="G382" s="18"/>
      <c r="H382" s="18"/>
      <c r="I382" s="18"/>
      <c r="J382" s="18"/>
      <c r="K382" s="148"/>
      <c r="L382" s="18"/>
      <c r="M382" s="18"/>
      <c r="N382" s="18"/>
      <c r="O382" s="18"/>
      <c r="P382" s="18"/>
      <c r="Q382" s="18"/>
      <c r="R382" s="18"/>
      <c r="S382" s="18"/>
      <c r="T382" s="18"/>
      <c r="U382" s="18"/>
      <c r="V382" s="18"/>
      <c r="W382" s="18"/>
      <c r="X382" s="18"/>
      <c r="Y382" s="18"/>
      <c r="Z382" s="22"/>
      <c r="AA382" s="22"/>
      <c r="AB382" s="22"/>
      <c r="AC382" s="22"/>
      <c r="AD382" s="22"/>
      <c r="AE382" s="22"/>
      <c r="AF382" s="22"/>
      <c r="AG382" s="22"/>
      <c r="AH382" s="22"/>
      <c r="AI382" s="22"/>
    </row>
    <row r="383" spans="1:35" ht="13.5" customHeight="1">
      <c r="A383" s="98" t="str">
        <f t="array" ref="A383">IFERROR(INDEX('03.Muestra'!$B$8:$B$17,SMALL(IF("Documento no web"='03.Muestra'!$D$8:$D$17,ROW('03.Muestra'!$B$8:$B$17)-MIN(ROW('03.Muestra'!$D$8:$D$17))+1,""),ROW()-378)),"")</f>
        <v/>
      </c>
      <c r="B383" s="129" t="str">
        <f t="array" ref="B383">IFERROR(INDEX('03.Muestra'!$C$8:$C$17,SMALL(IF("Documento no web"='03.Muestra'!$D$8:$D$17,ROW('03.Muestra'!$C$8:$C$17)-MIN(ROW('03.Muestra'!$D$8:$D$17))+1,""),ROW()-378)),"")</f>
        <v/>
      </c>
      <c r="C383" s="129" t="str">
        <f t="array" ref="C383">IFERROR(INDEX('03.Muestra'!$F$8:$F$17,SMALL(IF("Documento no web"='03.Muestra'!$D$8:$D$17,ROW('03.Muestra'!$F$8:$F$17)-MIN(ROW('03.Muestra'!$D$8:$D$17))+1,""),ROW()-378)),"")</f>
        <v/>
      </c>
      <c r="D383" s="103" t="str">
        <f t="shared" si="46"/>
        <v/>
      </c>
      <c r="E383" s="66" t="str">
        <f t="shared" si="47"/>
        <v/>
      </c>
      <c r="F383" s="22"/>
      <c r="G383" s="18"/>
      <c r="H383" s="18"/>
      <c r="I383" s="18"/>
      <c r="J383" s="18"/>
      <c r="K383" s="148"/>
      <c r="L383" s="18"/>
      <c r="M383" s="18"/>
      <c r="N383" s="18"/>
      <c r="O383" s="18"/>
      <c r="P383" s="18"/>
      <c r="Q383" s="18"/>
      <c r="R383" s="18"/>
      <c r="S383" s="18"/>
      <c r="T383" s="18"/>
      <c r="U383" s="18"/>
      <c r="V383" s="18"/>
      <c r="W383" s="18"/>
      <c r="X383" s="18"/>
      <c r="Y383" s="18"/>
      <c r="Z383" s="22"/>
      <c r="AA383" s="22"/>
      <c r="AB383" s="22"/>
      <c r="AC383" s="22"/>
      <c r="AD383" s="22"/>
      <c r="AE383" s="22"/>
      <c r="AF383" s="22"/>
      <c r="AG383" s="22"/>
      <c r="AH383" s="22"/>
      <c r="AI383" s="22"/>
    </row>
    <row r="384" spans="1:35" ht="13.5" customHeight="1">
      <c r="A384" s="98" t="str">
        <f t="array" ref="A384">IFERROR(INDEX('03.Muestra'!$B$8:$B$17,SMALL(IF("Documento no web"='03.Muestra'!$D$8:$D$17,ROW('03.Muestra'!$B$8:$B$17)-MIN(ROW('03.Muestra'!$D$8:$D$17))+1,""),ROW()-378)),"")</f>
        <v/>
      </c>
      <c r="B384" s="129" t="str">
        <f t="array" ref="B384">IFERROR(INDEX('03.Muestra'!$C$8:$C$17,SMALL(IF("Documento no web"='03.Muestra'!$D$8:$D$17,ROW('03.Muestra'!$C$8:$C$17)-MIN(ROW('03.Muestra'!$D$8:$D$17))+1,""),ROW()-378)),"")</f>
        <v/>
      </c>
      <c r="C384" s="129" t="str">
        <f t="array" ref="C384">IFERROR(INDEX('03.Muestra'!$F$8:$F$17,SMALL(IF("Documento no web"='03.Muestra'!$D$8:$D$17,ROW('03.Muestra'!$F$8:$F$17)-MIN(ROW('03.Muestra'!$D$8:$D$17))+1,""),ROW()-378)),"")</f>
        <v/>
      </c>
      <c r="D384" s="103" t="str">
        <f t="shared" si="46"/>
        <v/>
      </c>
      <c r="E384" s="66" t="str">
        <f t="shared" si="47"/>
        <v/>
      </c>
      <c r="F384" s="22"/>
      <c r="G384" s="18"/>
      <c r="H384" s="18"/>
      <c r="I384" s="18"/>
      <c r="J384" s="18"/>
      <c r="K384" s="148"/>
      <c r="L384" s="18"/>
      <c r="M384" s="18"/>
      <c r="N384" s="18"/>
      <c r="O384" s="18"/>
      <c r="P384" s="18"/>
      <c r="Q384" s="18"/>
      <c r="R384" s="18"/>
      <c r="S384" s="18"/>
      <c r="T384" s="18"/>
      <c r="U384" s="18"/>
      <c r="V384" s="18"/>
      <c r="W384" s="18"/>
      <c r="X384" s="18"/>
      <c r="Y384" s="18"/>
      <c r="Z384" s="22"/>
      <c r="AA384" s="22"/>
      <c r="AB384" s="22"/>
      <c r="AC384" s="22"/>
      <c r="AD384" s="22"/>
      <c r="AE384" s="22"/>
      <c r="AF384" s="22"/>
      <c r="AG384" s="22"/>
      <c r="AH384" s="22"/>
      <c r="AI384" s="22"/>
    </row>
    <row r="385" spans="1:35" ht="13.5" customHeight="1">
      <c r="A385" s="98" t="str">
        <f t="array" ref="A385">IFERROR(INDEX('03.Muestra'!$B$8:$B$17,SMALL(IF("Documento no web"='03.Muestra'!$D$8:$D$17,ROW('03.Muestra'!$B$8:$B$17)-MIN(ROW('03.Muestra'!$D$8:$D$17))+1,""),ROW()-378)),"")</f>
        <v/>
      </c>
      <c r="B385" s="129" t="str">
        <f t="array" ref="B385">IFERROR(INDEX('03.Muestra'!$C$8:$C$17,SMALL(IF("Documento no web"='03.Muestra'!$D$8:$D$17,ROW('03.Muestra'!$C$8:$C$17)-MIN(ROW('03.Muestra'!$D$8:$D$17))+1,""),ROW()-378)),"")</f>
        <v/>
      </c>
      <c r="C385" s="129" t="str">
        <f t="array" ref="C385">IFERROR(INDEX('03.Muestra'!$F$8:$F$17,SMALL(IF("Documento no web"='03.Muestra'!$D$8:$D$17,ROW('03.Muestra'!$F$8:$F$17)-MIN(ROW('03.Muestra'!$D$8:$D$17))+1,""),ROW()-378)),"")</f>
        <v/>
      </c>
      <c r="D385" s="103" t="str">
        <f t="shared" si="46"/>
        <v/>
      </c>
      <c r="E385" s="66" t="str">
        <f t="shared" si="47"/>
        <v/>
      </c>
      <c r="F385" s="18"/>
      <c r="G385" s="18"/>
      <c r="H385" s="18"/>
      <c r="I385" s="18"/>
      <c r="J385" s="18"/>
      <c r="K385" s="148"/>
      <c r="L385" s="18"/>
      <c r="M385" s="18"/>
      <c r="N385" s="18"/>
      <c r="O385" s="18"/>
      <c r="P385" s="18"/>
      <c r="Q385" s="18"/>
      <c r="R385" s="18"/>
      <c r="S385" s="18"/>
      <c r="T385" s="18"/>
      <c r="U385" s="18"/>
      <c r="V385" s="18"/>
      <c r="W385" s="18"/>
      <c r="X385" s="18"/>
      <c r="Y385" s="18"/>
      <c r="Z385" s="22"/>
      <c r="AA385" s="22"/>
      <c r="AB385" s="22"/>
      <c r="AC385" s="22"/>
      <c r="AD385" s="22"/>
      <c r="AE385" s="22"/>
      <c r="AF385" s="22"/>
      <c r="AG385" s="22"/>
      <c r="AH385" s="22"/>
      <c r="AI385" s="22"/>
    </row>
    <row r="386" spans="1:35" ht="13.5" customHeight="1">
      <c r="A386" s="98" t="str">
        <f t="array" ref="A386">IFERROR(INDEX('03.Muestra'!$B$8:$B$17,SMALL(IF("Documento no web"='03.Muestra'!$D$8:$D$17,ROW('03.Muestra'!$B$8:$B$17)-MIN(ROW('03.Muestra'!$D$8:$D$17))+1,""),ROW()-378)),"")</f>
        <v/>
      </c>
      <c r="B386" s="129" t="str">
        <f t="array" ref="B386">IFERROR(INDEX('03.Muestra'!$C$8:$C$17,SMALL(IF("Documento no web"='03.Muestra'!$D$8:$D$17,ROW('03.Muestra'!$C$8:$C$17)-MIN(ROW('03.Muestra'!$D$8:$D$17))+1,""),ROW()-378)),"")</f>
        <v/>
      </c>
      <c r="C386" s="129" t="str">
        <f t="array" ref="C386">IFERROR(INDEX('03.Muestra'!$F$8:$F$17,SMALL(IF("Documento no web"='03.Muestra'!$D$8:$D$17,ROW('03.Muestra'!$F$8:$F$17)-MIN(ROW('03.Muestra'!$D$8:$D$17))+1,""),ROW()-378)),"")</f>
        <v/>
      </c>
      <c r="D386" s="103" t="str">
        <f t="shared" si="46"/>
        <v/>
      </c>
      <c r="E386" s="66" t="str">
        <f t="shared" si="47"/>
        <v/>
      </c>
      <c r="F386" s="18"/>
      <c r="G386" s="18"/>
      <c r="H386" s="18"/>
      <c r="I386" s="18"/>
      <c r="J386" s="18"/>
      <c r="K386" s="148"/>
      <c r="L386" s="18"/>
      <c r="M386" s="18"/>
      <c r="N386" s="18"/>
      <c r="O386" s="18"/>
      <c r="P386" s="18"/>
      <c r="Q386" s="18"/>
      <c r="R386" s="18"/>
      <c r="S386" s="18"/>
      <c r="T386" s="18"/>
      <c r="U386" s="18"/>
      <c r="V386" s="18"/>
      <c r="W386" s="18"/>
      <c r="X386" s="18"/>
      <c r="Y386" s="18"/>
      <c r="Z386" s="22"/>
      <c r="AA386" s="22"/>
      <c r="AB386" s="22"/>
      <c r="AC386" s="22"/>
      <c r="AD386" s="22"/>
      <c r="AE386" s="22"/>
      <c r="AF386" s="22"/>
      <c r="AG386" s="22"/>
      <c r="AH386" s="22"/>
      <c r="AI386" s="22"/>
    </row>
    <row r="387" spans="1:35" ht="13.5" customHeight="1">
      <c r="A387" s="98" t="str">
        <f t="array" ref="A387">IFERROR(INDEX('03.Muestra'!$B$8:$B$17,SMALL(IF("Documento no web"='03.Muestra'!$D$8:$D$17,ROW('03.Muestra'!$B$8:$B$17)-MIN(ROW('03.Muestra'!$D$8:$D$17))+1,""),ROW()-378)),"")</f>
        <v/>
      </c>
      <c r="B387" s="129" t="str">
        <f t="array" ref="B387">IFERROR(INDEX('03.Muestra'!$C$8:$C$17,SMALL(IF("Documento no web"='03.Muestra'!$D$8:$D$17,ROW('03.Muestra'!$C$8:$C$17)-MIN(ROW('03.Muestra'!$D$8:$D$17))+1,""),ROW()-378)),"")</f>
        <v/>
      </c>
      <c r="C387" s="129" t="str">
        <f t="array" ref="C387">IFERROR(INDEX('03.Muestra'!$F$8:$F$17,SMALL(IF("Documento no web"='03.Muestra'!$D$8:$D$17,ROW('03.Muestra'!$F$8:$F$17)-MIN(ROW('03.Muestra'!$D$8:$D$17))+1,""),ROW()-378)),"")</f>
        <v/>
      </c>
      <c r="D387" s="103" t="str">
        <f t="shared" si="46"/>
        <v/>
      </c>
      <c r="E387" s="66" t="str">
        <f t="shared" si="47"/>
        <v/>
      </c>
      <c r="F387" s="18"/>
      <c r="G387" s="18"/>
      <c r="H387" s="18"/>
      <c r="I387" s="18"/>
      <c r="J387" s="18"/>
      <c r="K387" s="148"/>
      <c r="L387" s="18"/>
      <c r="M387" s="18"/>
      <c r="N387" s="18"/>
      <c r="O387" s="18"/>
      <c r="P387" s="18"/>
      <c r="Q387" s="18"/>
      <c r="R387" s="18"/>
      <c r="S387" s="18"/>
      <c r="T387" s="18"/>
      <c r="U387" s="18"/>
      <c r="V387" s="18"/>
      <c r="W387" s="18"/>
      <c r="X387" s="18"/>
      <c r="Y387" s="18"/>
      <c r="Z387" s="22"/>
      <c r="AA387" s="22"/>
      <c r="AB387" s="22"/>
      <c r="AC387" s="22"/>
      <c r="AD387" s="22"/>
      <c r="AE387" s="22"/>
      <c r="AF387" s="22"/>
      <c r="AG387" s="22"/>
      <c r="AH387" s="22"/>
      <c r="AI387" s="22"/>
    </row>
    <row r="388" spans="1:35" ht="13.5" customHeight="1">
      <c r="A388" s="98" t="str">
        <f t="array" ref="A388">IFERROR(INDEX('03.Muestra'!$B$8:$B$17,SMALL(IF("Documento no web"='03.Muestra'!$D$8:$D$17,ROW('03.Muestra'!$B$8:$B$17)-MIN(ROW('03.Muestra'!$D$8:$D$17))+1,""),ROW()-378)),"")</f>
        <v/>
      </c>
      <c r="B388" s="129" t="str">
        <f t="array" ref="B388">IFERROR(INDEX('03.Muestra'!$C$8:$C$17,SMALL(IF("Documento no web"='03.Muestra'!$D$8:$D$17,ROW('03.Muestra'!$C$8:$C$17)-MIN(ROW('03.Muestra'!$D$8:$D$17))+1,""),ROW()-378)),"")</f>
        <v/>
      </c>
      <c r="C388" s="129" t="str">
        <f t="array" ref="C388">IFERROR(INDEX('03.Muestra'!$F$8:$F$17,SMALL(IF("Documento no web"='03.Muestra'!$D$8:$D$17,ROW('03.Muestra'!$F$8:$F$17)-MIN(ROW('03.Muestra'!$D$8:$D$17))+1,""),ROW()-378)),"")</f>
        <v/>
      </c>
      <c r="D388" s="103" t="str">
        <f t="shared" si="46"/>
        <v/>
      </c>
      <c r="E388" s="66" t="str">
        <f t="shared" si="47"/>
        <v/>
      </c>
      <c r="F388" s="18"/>
      <c r="G388" s="18"/>
      <c r="H388" s="18"/>
      <c r="I388" s="18"/>
      <c r="J388" s="18"/>
      <c r="K388" s="148"/>
      <c r="L388" s="18"/>
      <c r="M388" s="18"/>
      <c r="N388" s="18"/>
      <c r="O388" s="18"/>
      <c r="P388" s="18"/>
      <c r="Q388" s="18"/>
      <c r="R388" s="18"/>
      <c r="S388" s="18"/>
      <c r="T388" s="18"/>
      <c r="U388" s="18"/>
      <c r="V388" s="18"/>
      <c r="W388" s="18"/>
      <c r="X388" s="18"/>
      <c r="Y388" s="18"/>
      <c r="Z388" s="22"/>
      <c r="AA388" s="22"/>
      <c r="AB388" s="22"/>
      <c r="AC388" s="22"/>
      <c r="AD388" s="22"/>
      <c r="AE388" s="22"/>
      <c r="AF388" s="22"/>
      <c r="AG388" s="22"/>
      <c r="AH388" s="22"/>
      <c r="AI388" s="22"/>
    </row>
    <row r="389" spans="1:35" ht="12" customHeight="1">
      <c r="A389" s="63"/>
      <c r="B389" s="133"/>
      <c r="C389" s="133"/>
      <c r="D389" s="134"/>
      <c r="E389" s="66"/>
      <c r="F389" s="18"/>
      <c r="G389" s="18"/>
      <c r="H389" s="18"/>
      <c r="I389" s="18"/>
      <c r="J389" s="18"/>
      <c r="K389" s="22"/>
      <c r="L389" s="22"/>
      <c r="M389" s="22"/>
      <c r="N389" s="18"/>
      <c r="O389" s="18"/>
      <c r="P389" s="18"/>
      <c r="Q389" s="18"/>
      <c r="R389" s="18"/>
      <c r="S389" s="18"/>
      <c r="T389" s="18"/>
      <c r="U389" s="18"/>
      <c r="V389" s="22"/>
      <c r="W389" s="22"/>
      <c r="X389" s="22"/>
      <c r="Y389" s="22"/>
      <c r="Z389" s="22"/>
      <c r="AA389" s="22"/>
      <c r="AB389" s="22"/>
      <c r="AC389" s="22"/>
      <c r="AD389" s="18"/>
      <c r="AE389" s="22"/>
      <c r="AF389" s="22"/>
      <c r="AG389" s="22"/>
      <c r="AH389" s="22"/>
      <c r="AI389" s="22"/>
    </row>
    <row r="390" spans="1:35" ht="12" customHeight="1">
      <c r="A390" s="63"/>
      <c r="B390" s="133"/>
      <c r="C390" s="133"/>
      <c r="D390" s="134"/>
      <c r="E390" s="66"/>
      <c r="F390" s="18"/>
      <c r="G390" s="18"/>
      <c r="H390" s="18"/>
      <c r="I390" s="18"/>
      <c r="J390" s="18"/>
      <c r="K390" s="22"/>
      <c r="L390" s="22"/>
      <c r="M390" s="22"/>
      <c r="N390" s="18"/>
      <c r="O390" s="18"/>
      <c r="P390" s="18"/>
      <c r="Q390" s="18"/>
      <c r="R390" s="18"/>
      <c r="S390" s="18"/>
      <c r="T390" s="18"/>
      <c r="U390" s="18"/>
      <c r="V390" s="22"/>
      <c r="W390" s="22"/>
      <c r="X390" s="22"/>
      <c r="Y390" s="22"/>
      <c r="Z390" s="22"/>
      <c r="AA390" s="22"/>
      <c r="AB390" s="22"/>
      <c r="AC390" s="22"/>
      <c r="AD390" s="18"/>
      <c r="AE390" s="22"/>
      <c r="AF390" s="22"/>
      <c r="AG390" s="22"/>
      <c r="AH390" s="22"/>
      <c r="AI390" s="22"/>
    </row>
    <row r="391" spans="1:35" ht="12.75" customHeight="1">
      <c r="A391" s="111"/>
      <c r="B391" s="112"/>
      <c r="C391" s="111"/>
      <c r="D391" s="135"/>
      <c r="E391" s="66"/>
      <c r="F391" s="18"/>
      <c r="G391" s="18"/>
      <c r="H391" s="18"/>
      <c r="I391" s="18"/>
      <c r="J391" s="18"/>
      <c r="K391" s="22"/>
      <c r="L391" s="22"/>
      <c r="M391" s="22"/>
      <c r="N391" s="18"/>
      <c r="O391" s="18"/>
      <c r="P391" s="18"/>
      <c r="Q391" s="18"/>
      <c r="R391" s="18"/>
      <c r="S391" s="18"/>
      <c r="T391" s="18"/>
      <c r="U391" s="18"/>
      <c r="V391" s="22"/>
      <c r="W391" s="22"/>
      <c r="X391" s="22"/>
      <c r="Y391" s="22"/>
      <c r="Z391" s="22"/>
      <c r="AA391" s="22"/>
      <c r="AB391" s="22"/>
      <c r="AC391" s="22"/>
      <c r="AD391" s="18"/>
      <c r="AE391" s="22"/>
      <c r="AF391" s="22"/>
      <c r="AG391" s="22"/>
      <c r="AH391" s="22"/>
      <c r="AI391" s="22"/>
    </row>
    <row r="392" spans="1:35" ht="14.25" customHeight="1">
      <c r="A392" s="109"/>
      <c r="B392" s="109"/>
      <c r="C392" s="109"/>
      <c r="D392" s="136"/>
      <c r="E392" s="66"/>
      <c r="F392" s="92"/>
      <c r="G392" s="18"/>
      <c r="H392" s="18"/>
      <c r="I392" s="18"/>
      <c r="J392" s="18"/>
      <c r="K392" s="22"/>
      <c r="L392" s="22"/>
      <c r="M392" s="22"/>
      <c r="N392" s="18"/>
      <c r="O392" s="18"/>
      <c r="P392" s="18"/>
      <c r="Q392" s="18"/>
      <c r="R392" s="18"/>
      <c r="S392" s="18"/>
      <c r="T392" s="18"/>
      <c r="U392" s="18"/>
      <c r="V392" s="22"/>
      <c r="W392" s="22"/>
      <c r="X392" s="22"/>
      <c r="Y392" s="22"/>
      <c r="Z392" s="22"/>
      <c r="AA392" s="22"/>
      <c r="AB392" s="22"/>
      <c r="AC392" s="22"/>
      <c r="AD392" s="18"/>
      <c r="AE392" s="22"/>
      <c r="AF392" s="22"/>
      <c r="AG392" s="22"/>
      <c r="AH392" s="22"/>
      <c r="AI392" s="22"/>
    </row>
    <row r="393" spans="1:35" ht="13.5" customHeight="1">
      <c r="A393" s="22"/>
      <c r="B393" s="18"/>
      <c r="C393" s="18"/>
      <c r="D393" s="127"/>
      <c r="E393" s="18"/>
      <c r="F393" s="18"/>
      <c r="G393" s="18"/>
      <c r="H393" s="18"/>
      <c r="I393" s="18"/>
      <c r="J393" s="18"/>
      <c r="K393" s="148"/>
      <c r="L393" s="18"/>
      <c r="M393" s="18"/>
      <c r="N393" s="18"/>
      <c r="O393" s="18"/>
      <c r="P393" s="18"/>
      <c r="Q393" s="18"/>
      <c r="R393" s="18"/>
      <c r="S393" s="18"/>
      <c r="T393" s="18"/>
      <c r="U393" s="18"/>
      <c r="V393" s="18"/>
      <c r="W393" s="18"/>
      <c r="X393" s="18"/>
      <c r="Y393" s="18"/>
      <c r="Z393" s="22"/>
      <c r="AA393" s="22"/>
      <c r="AB393" s="22"/>
      <c r="AC393" s="22"/>
      <c r="AD393" s="22"/>
      <c r="AE393" s="22"/>
      <c r="AF393" s="22"/>
      <c r="AG393" s="22"/>
      <c r="AH393" s="22"/>
      <c r="AI393" s="22"/>
    </row>
    <row r="394" spans="1:35" ht="13.5" customHeight="1">
      <c r="A394" s="22"/>
      <c r="B394" s="153"/>
      <c r="C394" s="18"/>
      <c r="D394" s="127"/>
      <c r="E394" s="100"/>
      <c r="F394" s="18"/>
      <c r="G394" s="18"/>
      <c r="H394" s="18"/>
      <c r="I394" s="18"/>
      <c r="J394" s="18"/>
      <c r="K394" s="148"/>
      <c r="L394" s="18"/>
      <c r="M394" s="18"/>
      <c r="N394" s="18"/>
      <c r="O394" s="18"/>
      <c r="P394" s="18"/>
      <c r="Q394" s="18"/>
      <c r="R394" s="18"/>
      <c r="S394" s="18"/>
      <c r="T394" s="18"/>
      <c r="U394" s="18"/>
      <c r="V394" s="18"/>
      <c r="W394" s="18"/>
      <c r="X394" s="18"/>
      <c r="Y394" s="18"/>
      <c r="Z394" s="22"/>
      <c r="AA394" s="22"/>
      <c r="AB394" s="22"/>
      <c r="AC394" s="22"/>
      <c r="AD394" s="22"/>
      <c r="AE394" s="22"/>
      <c r="AF394" s="22"/>
      <c r="AG394" s="22"/>
      <c r="AH394" s="22"/>
      <c r="AI394" s="22"/>
    </row>
    <row r="395" spans="1:35" ht="30" customHeight="1">
      <c r="A395" s="94" t="s">
        <v>100</v>
      </c>
      <c r="B395" s="95" t="s">
        <v>86</v>
      </c>
      <c r="C395" s="96" t="s">
        <v>219</v>
      </c>
      <c r="D395" s="128" t="s">
        <v>106</v>
      </c>
      <c r="E395" s="114"/>
      <c r="F395" s="22"/>
      <c r="G395" s="22"/>
      <c r="H395" s="22"/>
      <c r="I395" s="22"/>
      <c r="J395" s="22"/>
      <c r="K395" s="148"/>
      <c r="L395" s="18"/>
      <c r="M395" s="18"/>
      <c r="N395" s="18"/>
      <c r="O395" s="18"/>
      <c r="P395" s="18"/>
      <c r="Q395" s="18"/>
      <c r="R395" s="18"/>
      <c r="S395" s="18"/>
      <c r="T395" s="18"/>
      <c r="U395" s="18"/>
      <c r="V395" s="18"/>
      <c r="W395" s="18"/>
      <c r="X395" s="18"/>
      <c r="Y395" s="18"/>
      <c r="Z395" s="22"/>
      <c r="AA395" s="22"/>
      <c r="AB395" s="22"/>
      <c r="AC395" s="22"/>
      <c r="AD395" s="22"/>
      <c r="AE395" s="22"/>
      <c r="AF395" s="22"/>
      <c r="AG395" s="22"/>
      <c r="AH395" s="22"/>
      <c r="AI395" s="22"/>
    </row>
    <row r="396" spans="1:35" ht="13.5" customHeight="1">
      <c r="A396" s="98" t="str">
        <f t="array" ref="A396">IFERROR(INDEX('03.Muestra'!$B$8:$B$17,SMALL(IF("Documento no web"='03.Muestra'!$D$8:$D$17,ROW('03.Muestra'!$B$8:$B$17)-MIN(ROW('03.Muestra'!$D$8:$D$17))+1,""),ROW()-395)),"")</f>
        <v/>
      </c>
      <c r="B396" s="129" t="str">
        <f t="array" ref="B396">IFERROR(INDEX('03.Muestra'!$C$8:$C$17,SMALL(IF("Documento no web"='03.Muestra'!$D$8:$D$17,ROW('03.Muestra'!$C$8:$C$17)-MIN(ROW('03.Muestra'!$D$8:$D$17))+1,""),ROW()-395)),"")</f>
        <v/>
      </c>
      <c r="C396" s="129" t="str">
        <f t="array" ref="C396">IFERROR(INDEX('03.Muestra'!$F$8:$F$17,SMALL(IF("Documento no web"='03.Muestra'!$D$8:$D$17,ROW('03.Muestra'!$F$8:$F$17)-MIN(ROW('03.Muestra'!$D$8:$D$17))+1,""),ROW()-395)),"")</f>
        <v/>
      </c>
      <c r="D396" s="103" t="str">
        <f t="shared" ref="D396:D405" si="48">IF(C396="","",$D$18)</f>
        <v/>
      </c>
      <c r="E396" s="66" t="str">
        <f t="shared" ref="E396:E405" si="49">IF(D396&lt;&gt;"",IF(AND(B396&lt;&gt;"",C396&lt;&gt;""),"","ERR"),"")</f>
        <v/>
      </c>
      <c r="F396" s="104" t="s">
        <v>89</v>
      </c>
      <c r="G396" s="89" t="s">
        <v>98</v>
      </c>
      <c r="H396" s="84" t="s">
        <v>93</v>
      </c>
      <c r="I396" s="105" t="s">
        <v>91</v>
      </c>
      <c r="J396" s="106" t="s">
        <v>87</v>
      </c>
      <c r="K396" s="131" t="s">
        <v>97</v>
      </c>
      <c r="L396" s="18"/>
      <c r="M396" s="18"/>
      <c r="N396" s="18"/>
      <c r="O396" s="18"/>
      <c r="P396" s="18"/>
      <c r="Q396" s="18"/>
      <c r="R396" s="18"/>
      <c r="S396" s="18"/>
      <c r="T396" s="18"/>
      <c r="U396" s="18"/>
      <c r="V396" s="18"/>
      <c r="W396" s="18"/>
      <c r="X396" s="18"/>
      <c r="Y396" s="18"/>
      <c r="Z396" s="22"/>
      <c r="AA396" s="22"/>
      <c r="AB396" s="22"/>
      <c r="AC396" s="22"/>
      <c r="AD396" s="22"/>
      <c r="AE396" s="22"/>
      <c r="AF396" s="22"/>
      <c r="AG396" s="22"/>
      <c r="AH396" s="22"/>
      <c r="AI396" s="22"/>
    </row>
    <row r="397" spans="1:35" ht="13.5" customHeight="1">
      <c r="A397" s="98" t="str">
        <f t="array" ref="A397">IFERROR(INDEX('03.Muestra'!$B$8:$B$17,SMALL(IF("Documento no web"='03.Muestra'!$D$8:$D$17,ROW('03.Muestra'!$B$8:$B$17)-MIN(ROW('03.Muestra'!$D$8:$D$17))+1,""),ROW()-395)),"")</f>
        <v/>
      </c>
      <c r="B397" s="129" t="str">
        <f t="array" ref="B397">IFERROR(INDEX('03.Muestra'!$C$8:$C$17,SMALL(IF("Documento no web"='03.Muestra'!$D$8:$D$17,ROW('03.Muestra'!$C$8:$C$17)-MIN(ROW('03.Muestra'!$D$8:$D$17))+1,""),ROW()-395)),"")</f>
        <v/>
      </c>
      <c r="C397" s="129" t="str">
        <f t="array" ref="C397">IFERROR(INDEX('03.Muestra'!$F$8:$F$17,SMALL(IF("Documento no web"='03.Muestra'!$D$8:$D$17,ROW('03.Muestra'!$F$8:$F$17)-MIN(ROW('03.Muestra'!$D$8:$D$17))+1,""),ROW()-395)),"")</f>
        <v/>
      </c>
      <c r="D397" s="103" t="str">
        <f t="shared" si="48"/>
        <v/>
      </c>
      <c r="E397" s="66" t="str">
        <f t="shared" si="49"/>
        <v/>
      </c>
      <c r="F397" s="107">
        <f ca="1">COUNTIF($D396:INDIRECT("$D" &amp;  SUM(ROW()-1,'03.Muestra'!$D$20)-1),F396)</f>
        <v>0</v>
      </c>
      <c r="G397" s="107">
        <f ca="1">COUNTIF($D396:INDIRECT("$D" &amp;  SUM(ROW()-1,'03.Muestra'!$D$20)-1),G396)</f>
        <v>0</v>
      </c>
      <c r="H397" s="107">
        <f ca="1">COUNTIF($D396:INDIRECT("$D" &amp;  SUM(ROW()-1,'03.Muestra'!$D$20)-1),H396)</f>
        <v>0</v>
      </c>
      <c r="I397" s="107">
        <f ca="1">COUNTIF($D396:INDIRECT("$D" &amp;  SUM(ROW()-1,'03.Muestra'!$D$20)-1),I396)</f>
        <v>0</v>
      </c>
      <c r="J397" s="107">
        <f ca="1">COUNTIF($D396:INDIRECT("$D" &amp;  SUM(ROW()-1,'03.Muestra'!$D$20)-1),J396)</f>
        <v>0</v>
      </c>
      <c r="K397" s="132">
        <f ca="1">IF(COUNTIF('03.Muestra'!$D$8:$D$17,"Documento no web")=0,0,COUNTBLANK($D396:INDIRECT("$D" &amp;  SUM(ROW()-1,COUNTIF('03.Muestra'!$D$8:$D$17,"Documento no web"))-1)))</f>
        <v>0</v>
      </c>
      <c r="L397" s="18"/>
      <c r="M397" s="18"/>
      <c r="N397" s="18"/>
      <c r="O397" s="18"/>
      <c r="P397" s="18"/>
      <c r="Q397" s="18"/>
      <c r="R397" s="18"/>
      <c r="S397" s="18"/>
      <c r="T397" s="18"/>
      <c r="U397" s="18"/>
      <c r="V397" s="18"/>
      <c r="W397" s="18"/>
      <c r="X397" s="18"/>
      <c r="Y397" s="18"/>
      <c r="Z397" s="22"/>
      <c r="AA397" s="22"/>
      <c r="AB397" s="22"/>
      <c r="AC397" s="22"/>
      <c r="AD397" s="22"/>
      <c r="AE397" s="22"/>
      <c r="AF397" s="22"/>
      <c r="AG397" s="22"/>
      <c r="AH397" s="22"/>
      <c r="AI397" s="22"/>
    </row>
    <row r="398" spans="1:35" ht="13.5" customHeight="1">
      <c r="A398" s="98" t="str">
        <f t="array" ref="A398">IFERROR(INDEX('03.Muestra'!$B$8:$B$17,SMALL(IF("Documento no web"='03.Muestra'!$D$8:$D$17,ROW('03.Muestra'!$B$8:$B$17)-MIN(ROW('03.Muestra'!$D$8:$D$17))+1,""),ROW()-395)),"")</f>
        <v/>
      </c>
      <c r="B398" s="129" t="str">
        <f t="array" ref="B398">IFERROR(INDEX('03.Muestra'!$C$8:$C$17,SMALL(IF("Documento no web"='03.Muestra'!$D$8:$D$17,ROW('03.Muestra'!$C$8:$C$17)-MIN(ROW('03.Muestra'!$D$8:$D$17))+1,""),ROW()-395)),"")</f>
        <v/>
      </c>
      <c r="C398" s="129" t="str">
        <f t="array" ref="C398">IFERROR(INDEX('03.Muestra'!$F$8:$F$17,SMALL(IF("Documento no web"='03.Muestra'!$D$8:$D$17,ROW('03.Muestra'!$F$8:$F$17)-MIN(ROW('03.Muestra'!$D$8:$D$17))+1,""),ROW()-395)),"")</f>
        <v/>
      </c>
      <c r="D398" s="103" t="str">
        <f t="shared" si="48"/>
        <v/>
      </c>
      <c r="E398" s="66" t="str">
        <f t="shared" si="49"/>
        <v/>
      </c>
      <c r="F398" s="22"/>
      <c r="G398" s="18"/>
      <c r="H398" s="18"/>
      <c r="I398" s="18"/>
      <c r="J398" s="18"/>
      <c r="K398" s="148"/>
      <c r="L398" s="18"/>
      <c r="M398" s="18"/>
      <c r="N398" s="18"/>
      <c r="O398" s="18"/>
      <c r="P398" s="18"/>
      <c r="Q398" s="18"/>
      <c r="R398" s="18"/>
      <c r="S398" s="18"/>
      <c r="T398" s="18"/>
      <c r="U398" s="18"/>
      <c r="V398" s="18"/>
      <c r="W398" s="18"/>
      <c r="X398" s="18"/>
      <c r="Y398" s="18"/>
      <c r="Z398" s="22"/>
      <c r="AA398" s="22"/>
      <c r="AB398" s="22"/>
      <c r="AC398" s="22"/>
      <c r="AD398" s="22"/>
      <c r="AE398" s="22"/>
      <c r="AF398" s="22"/>
      <c r="AG398" s="22"/>
      <c r="AH398" s="22"/>
      <c r="AI398" s="22"/>
    </row>
    <row r="399" spans="1:35" ht="13.5" customHeight="1">
      <c r="A399" s="98" t="str">
        <f t="array" ref="A399">IFERROR(INDEX('03.Muestra'!$B$8:$B$17,SMALL(IF("Documento no web"='03.Muestra'!$D$8:$D$17,ROW('03.Muestra'!$B$8:$B$17)-MIN(ROW('03.Muestra'!$D$8:$D$17))+1,""),ROW()-395)),"")</f>
        <v/>
      </c>
      <c r="B399" s="129" t="str">
        <f t="array" ref="B399">IFERROR(INDEX('03.Muestra'!$C$8:$C$17,SMALL(IF("Documento no web"='03.Muestra'!$D$8:$D$17,ROW('03.Muestra'!$C$8:$C$17)-MIN(ROW('03.Muestra'!$D$8:$D$17))+1,""),ROW()-395)),"")</f>
        <v/>
      </c>
      <c r="C399" s="129" t="str">
        <f t="array" ref="C399">IFERROR(INDEX('03.Muestra'!$F$8:$F$17,SMALL(IF("Documento no web"='03.Muestra'!$D$8:$D$17,ROW('03.Muestra'!$F$8:$F$17)-MIN(ROW('03.Muestra'!$D$8:$D$17))+1,""),ROW()-395)),"")</f>
        <v/>
      </c>
      <c r="D399" s="103" t="str">
        <f t="shared" si="48"/>
        <v/>
      </c>
      <c r="E399" s="66" t="str">
        <f t="shared" si="49"/>
        <v/>
      </c>
      <c r="F399" s="22"/>
      <c r="G399" s="18"/>
      <c r="H399" s="18"/>
      <c r="I399" s="18"/>
      <c r="J399" s="18"/>
      <c r="K399" s="148"/>
      <c r="L399" s="18"/>
      <c r="M399" s="18"/>
      <c r="N399" s="18"/>
      <c r="O399" s="18"/>
      <c r="P399" s="18"/>
      <c r="Q399" s="18"/>
      <c r="R399" s="18"/>
      <c r="S399" s="18"/>
      <c r="T399" s="18"/>
      <c r="U399" s="18"/>
      <c r="V399" s="18"/>
      <c r="W399" s="18"/>
      <c r="X399" s="18"/>
      <c r="Y399" s="18"/>
      <c r="Z399" s="22"/>
      <c r="AA399" s="22"/>
      <c r="AB399" s="22"/>
      <c r="AC399" s="22"/>
      <c r="AD399" s="22"/>
      <c r="AE399" s="22"/>
      <c r="AF399" s="22"/>
      <c r="AG399" s="22"/>
      <c r="AH399" s="22"/>
      <c r="AI399" s="22"/>
    </row>
    <row r="400" spans="1:35" ht="13.5" customHeight="1">
      <c r="A400" s="98" t="str">
        <f t="array" ref="A400">IFERROR(INDEX('03.Muestra'!$B$8:$B$17,SMALL(IF("Documento no web"='03.Muestra'!$D$8:$D$17,ROW('03.Muestra'!$B$8:$B$17)-MIN(ROW('03.Muestra'!$D$8:$D$17))+1,""),ROW()-395)),"")</f>
        <v/>
      </c>
      <c r="B400" s="129" t="str">
        <f t="array" ref="B400">IFERROR(INDEX('03.Muestra'!$C$8:$C$17,SMALL(IF("Documento no web"='03.Muestra'!$D$8:$D$17,ROW('03.Muestra'!$C$8:$C$17)-MIN(ROW('03.Muestra'!$D$8:$D$17))+1,""),ROW()-395)),"")</f>
        <v/>
      </c>
      <c r="C400" s="129" t="str">
        <f t="array" ref="C400">IFERROR(INDEX('03.Muestra'!$F$8:$F$17,SMALL(IF("Documento no web"='03.Muestra'!$D$8:$D$17,ROW('03.Muestra'!$F$8:$F$17)-MIN(ROW('03.Muestra'!$D$8:$D$17))+1,""),ROW()-395)),"")</f>
        <v/>
      </c>
      <c r="D400" s="103" t="str">
        <f t="shared" si="48"/>
        <v/>
      </c>
      <c r="E400" s="66" t="str">
        <f t="shared" si="49"/>
        <v/>
      </c>
      <c r="F400" s="22"/>
      <c r="G400" s="18"/>
      <c r="H400" s="18"/>
      <c r="I400" s="18"/>
      <c r="J400" s="18"/>
      <c r="K400" s="148"/>
      <c r="L400" s="18"/>
      <c r="M400" s="18"/>
      <c r="N400" s="18"/>
      <c r="O400" s="18"/>
      <c r="P400" s="18"/>
      <c r="Q400" s="18"/>
      <c r="R400" s="18"/>
      <c r="S400" s="18"/>
      <c r="T400" s="18"/>
      <c r="U400" s="18"/>
      <c r="V400" s="18"/>
      <c r="W400" s="18"/>
      <c r="X400" s="18"/>
      <c r="Y400" s="18"/>
      <c r="Z400" s="22"/>
      <c r="AA400" s="22"/>
      <c r="AB400" s="22"/>
      <c r="AC400" s="22"/>
      <c r="AD400" s="22"/>
      <c r="AE400" s="22"/>
      <c r="AF400" s="22"/>
      <c r="AG400" s="22"/>
      <c r="AH400" s="22"/>
      <c r="AI400" s="22"/>
    </row>
    <row r="401" spans="1:35" ht="13.5" customHeight="1">
      <c r="A401" s="98" t="str">
        <f t="array" ref="A401">IFERROR(INDEX('03.Muestra'!$B$8:$B$17,SMALL(IF("Documento no web"='03.Muestra'!$D$8:$D$17,ROW('03.Muestra'!$B$8:$B$17)-MIN(ROW('03.Muestra'!$D$8:$D$17))+1,""),ROW()-395)),"")</f>
        <v/>
      </c>
      <c r="B401" s="129" t="str">
        <f t="array" ref="B401">IFERROR(INDEX('03.Muestra'!$C$8:$C$17,SMALL(IF("Documento no web"='03.Muestra'!$D$8:$D$17,ROW('03.Muestra'!$C$8:$C$17)-MIN(ROW('03.Muestra'!$D$8:$D$17))+1,""),ROW()-395)),"")</f>
        <v/>
      </c>
      <c r="C401" s="129" t="str">
        <f t="array" ref="C401">IFERROR(INDEX('03.Muestra'!$F$8:$F$17,SMALL(IF("Documento no web"='03.Muestra'!$D$8:$D$17,ROW('03.Muestra'!$F$8:$F$17)-MIN(ROW('03.Muestra'!$D$8:$D$17))+1,""),ROW()-395)),"")</f>
        <v/>
      </c>
      <c r="D401" s="103" t="str">
        <f t="shared" si="48"/>
        <v/>
      </c>
      <c r="E401" s="66" t="str">
        <f t="shared" si="49"/>
        <v/>
      </c>
      <c r="F401" s="22"/>
      <c r="G401" s="18"/>
      <c r="H401" s="18"/>
      <c r="I401" s="18"/>
      <c r="J401" s="18"/>
      <c r="K401" s="148"/>
      <c r="L401" s="18"/>
      <c r="M401" s="18"/>
      <c r="N401" s="18"/>
      <c r="O401" s="18"/>
      <c r="P401" s="18"/>
      <c r="Q401" s="18"/>
      <c r="R401" s="18"/>
      <c r="S401" s="18"/>
      <c r="T401" s="18"/>
      <c r="U401" s="18"/>
      <c r="V401" s="18"/>
      <c r="W401" s="18"/>
      <c r="X401" s="18"/>
      <c r="Y401" s="18"/>
      <c r="Z401" s="22"/>
      <c r="AA401" s="22"/>
      <c r="AB401" s="22"/>
      <c r="AC401" s="22"/>
      <c r="AD401" s="22"/>
      <c r="AE401" s="22"/>
      <c r="AF401" s="22"/>
      <c r="AG401" s="22"/>
      <c r="AH401" s="22"/>
      <c r="AI401" s="22"/>
    </row>
    <row r="402" spans="1:35" ht="13.5" customHeight="1">
      <c r="A402" s="98" t="str">
        <f t="array" ref="A402">IFERROR(INDEX('03.Muestra'!$B$8:$B$17,SMALL(IF("Documento no web"='03.Muestra'!$D$8:$D$17,ROW('03.Muestra'!$B$8:$B$17)-MIN(ROW('03.Muestra'!$D$8:$D$17))+1,""),ROW()-395)),"")</f>
        <v/>
      </c>
      <c r="B402" s="129" t="str">
        <f t="array" ref="B402">IFERROR(INDEX('03.Muestra'!$C$8:$C$17,SMALL(IF("Documento no web"='03.Muestra'!$D$8:$D$17,ROW('03.Muestra'!$C$8:$C$17)-MIN(ROW('03.Muestra'!$D$8:$D$17))+1,""),ROW()-395)),"")</f>
        <v/>
      </c>
      <c r="C402" s="129" t="str">
        <f t="array" ref="C402">IFERROR(INDEX('03.Muestra'!$F$8:$F$17,SMALL(IF("Documento no web"='03.Muestra'!$D$8:$D$17,ROW('03.Muestra'!$F$8:$F$17)-MIN(ROW('03.Muestra'!$D$8:$D$17))+1,""),ROW()-395)),"")</f>
        <v/>
      </c>
      <c r="D402" s="103" t="str">
        <f t="shared" si="48"/>
        <v/>
      </c>
      <c r="E402" s="66" t="str">
        <f t="shared" si="49"/>
        <v/>
      </c>
      <c r="F402" s="18"/>
      <c r="G402" s="18"/>
      <c r="H402" s="18"/>
      <c r="I402" s="18"/>
      <c r="J402" s="18"/>
      <c r="K402" s="148"/>
      <c r="L402" s="18"/>
      <c r="M402" s="18"/>
      <c r="N402" s="18"/>
      <c r="O402" s="18"/>
      <c r="P402" s="18"/>
      <c r="Q402" s="18"/>
      <c r="R402" s="18"/>
      <c r="S402" s="18"/>
      <c r="T402" s="18"/>
      <c r="U402" s="18"/>
      <c r="V402" s="18"/>
      <c r="W402" s="18"/>
      <c r="X402" s="18"/>
      <c r="Y402" s="18"/>
      <c r="Z402" s="22"/>
      <c r="AA402" s="22"/>
      <c r="AB402" s="22"/>
      <c r="AC402" s="22"/>
      <c r="AD402" s="22"/>
      <c r="AE402" s="22"/>
      <c r="AF402" s="22"/>
      <c r="AG402" s="22"/>
      <c r="AH402" s="22"/>
      <c r="AI402" s="22"/>
    </row>
    <row r="403" spans="1:35" ht="13.5" customHeight="1">
      <c r="A403" s="98" t="str">
        <f t="array" ref="A403">IFERROR(INDEX('03.Muestra'!$B$8:$B$17,SMALL(IF("Documento no web"='03.Muestra'!$D$8:$D$17,ROW('03.Muestra'!$B$8:$B$17)-MIN(ROW('03.Muestra'!$D$8:$D$17))+1,""),ROW()-395)),"")</f>
        <v/>
      </c>
      <c r="B403" s="129" t="str">
        <f t="array" ref="B403">IFERROR(INDEX('03.Muestra'!$C$8:$C$17,SMALL(IF("Documento no web"='03.Muestra'!$D$8:$D$17,ROW('03.Muestra'!$C$8:$C$17)-MIN(ROW('03.Muestra'!$D$8:$D$17))+1,""),ROW()-395)),"")</f>
        <v/>
      </c>
      <c r="C403" s="129" t="str">
        <f t="array" ref="C403">IFERROR(INDEX('03.Muestra'!$F$8:$F$17,SMALL(IF("Documento no web"='03.Muestra'!$D$8:$D$17,ROW('03.Muestra'!$F$8:$F$17)-MIN(ROW('03.Muestra'!$D$8:$D$17))+1,""),ROW()-395)),"")</f>
        <v/>
      </c>
      <c r="D403" s="103" t="str">
        <f t="shared" si="48"/>
        <v/>
      </c>
      <c r="E403" s="66" t="str">
        <f t="shared" si="49"/>
        <v/>
      </c>
      <c r="F403" s="18"/>
      <c r="G403" s="18"/>
      <c r="H403" s="18"/>
      <c r="I403" s="18"/>
      <c r="J403" s="18"/>
      <c r="K403" s="148"/>
      <c r="L403" s="18"/>
      <c r="M403" s="18"/>
      <c r="N403" s="18"/>
      <c r="O403" s="18"/>
      <c r="P403" s="18"/>
      <c r="Q403" s="18"/>
      <c r="R403" s="18"/>
      <c r="S403" s="18"/>
      <c r="T403" s="18"/>
      <c r="U403" s="18"/>
      <c r="V403" s="18"/>
      <c r="W403" s="18"/>
      <c r="X403" s="18"/>
      <c r="Y403" s="18"/>
      <c r="Z403" s="22"/>
      <c r="AA403" s="22"/>
      <c r="AB403" s="22"/>
      <c r="AC403" s="22"/>
      <c r="AD403" s="22"/>
      <c r="AE403" s="22"/>
      <c r="AF403" s="22"/>
      <c r="AG403" s="22"/>
      <c r="AH403" s="22"/>
      <c r="AI403" s="22"/>
    </row>
    <row r="404" spans="1:35" ht="13.5" customHeight="1">
      <c r="A404" s="98" t="str">
        <f t="array" ref="A404">IFERROR(INDEX('03.Muestra'!$B$8:$B$17,SMALL(IF("Documento no web"='03.Muestra'!$D$8:$D$17,ROW('03.Muestra'!$B$8:$B$17)-MIN(ROW('03.Muestra'!$D$8:$D$17))+1,""),ROW()-395)),"")</f>
        <v/>
      </c>
      <c r="B404" s="129" t="str">
        <f t="array" ref="B404">IFERROR(INDEX('03.Muestra'!$C$8:$C$17,SMALL(IF("Documento no web"='03.Muestra'!$D$8:$D$17,ROW('03.Muestra'!$C$8:$C$17)-MIN(ROW('03.Muestra'!$D$8:$D$17))+1,""),ROW()-395)),"")</f>
        <v/>
      </c>
      <c r="C404" s="129" t="str">
        <f t="array" ref="C404">IFERROR(INDEX('03.Muestra'!$F$8:$F$17,SMALL(IF("Documento no web"='03.Muestra'!$D$8:$D$17,ROW('03.Muestra'!$F$8:$F$17)-MIN(ROW('03.Muestra'!$D$8:$D$17))+1,""),ROW()-395)),"")</f>
        <v/>
      </c>
      <c r="D404" s="103" t="str">
        <f t="shared" si="48"/>
        <v/>
      </c>
      <c r="E404" s="66" t="str">
        <f t="shared" si="49"/>
        <v/>
      </c>
      <c r="F404" s="18"/>
      <c r="G404" s="18"/>
      <c r="H404" s="18"/>
      <c r="I404" s="18"/>
      <c r="J404" s="18"/>
      <c r="K404" s="148"/>
      <c r="L404" s="18"/>
      <c r="M404" s="18"/>
      <c r="N404" s="18"/>
      <c r="O404" s="18"/>
      <c r="P404" s="18"/>
      <c r="Q404" s="18"/>
      <c r="R404" s="18"/>
      <c r="S404" s="18"/>
      <c r="T404" s="18"/>
      <c r="U404" s="18"/>
      <c r="V404" s="18"/>
      <c r="W404" s="18"/>
      <c r="X404" s="18"/>
      <c r="Y404" s="18"/>
      <c r="Z404" s="22"/>
      <c r="AA404" s="22"/>
      <c r="AB404" s="22"/>
      <c r="AC404" s="22"/>
      <c r="AD404" s="22"/>
      <c r="AE404" s="22"/>
      <c r="AF404" s="22"/>
      <c r="AG404" s="22"/>
      <c r="AH404" s="22"/>
      <c r="AI404" s="22"/>
    </row>
    <row r="405" spans="1:35" ht="13.5" customHeight="1">
      <c r="A405" s="98" t="str">
        <f t="array" ref="A405">IFERROR(INDEX('03.Muestra'!$B$8:$B$17,SMALL(IF("Documento no web"='03.Muestra'!$D$8:$D$17,ROW('03.Muestra'!$B$8:$B$17)-MIN(ROW('03.Muestra'!$D$8:$D$17))+1,""),ROW()-395)),"")</f>
        <v/>
      </c>
      <c r="B405" s="129" t="str">
        <f t="array" ref="B405">IFERROR(INDEX('03.Muestra'!$C$8:$C$17,SMALL(IF("Documento no web"='03.Muestra'!$D$8:$D$17,ROW('03.Muestra'!$C$8:$C$17)-MIN(ROW('03.Muestra'!$D$8:$D$17))+1,""),ROW()-395)),"")</f>
        <v/>
      </c>
      <c r="C405" s="129" t="str">
        <f t="array" ref="C405">IFERROR(INDEX('03.Muestra'!$F$8:$F$17,SMALL(IF("Documento no web"='03.Muestra'!$D$8:$D$17,ROW('03.Muestra'!$F$8:$F$17)-MIN(ROW('03.Muestra'!$D$8:$D$17))+1,""),ROW()-395)),"")</f>
        <v/>
      </c>
      <c r="D405" s="103" t="str">
        <f t="shared" si="48"/>
        <v/>
      </c>
      <c r="E405" s="66" t="str">
        <f t="shared" si="49"/>
        <v/>
      </c>
      <c r="F405" s="18"/>
      <c r="G405" s="18"/>
      <c r="H405" s="18"/>
      <c r="I405" s="18"/>
      <c r="J405" s="18"/>
      <c r="K405" s="148"/>
      <c r="L405" s="18"/>
      <c r="M405" s="18"/>
      <c r="N405" s="18"/>
      <c r="O405" s="18"/>
      <c r="P405" s="18"/>
      <c r="Q405" s="18"/>
      <c r="R405" s="18"/>
      <c r="S405" s="18"/>
      <c r="T405" s="18"/>
      <c r="U405" s="18"/>
      <c r="V405" s="18"/>
      <c r="W405" s="18"/>
      <c r="X405" s="18"/>
      <c r="Y405" s="18"/>
      <c r="Z405" s="22"/>
      <c r="AA405" s="22"/>
      <c r="AB405" s="22"/>
      <c r="AC405" s="22"/>
      <c r="AD405" s="22"/>
      <c r="AE405" s="22"/>
      <c r="AF405" s="22"/>
      <c r="AG405" s="22"/>
      <c r="AH405" s="22"/>
      <c r="AI405" s="22"/>
    </row>
    <row r="406" spans="1:35" ht="12" customHeight="1">
      <c r="A406" s="63"/>
      <c r="B406" s="133"/>
      <c r="C406" s="133"/>
      <c r="D406" s="134"/>
      <c r="E406" s="66"/>
      <c r="F406" s="18"/>
      <c r="G406" s="18"/>
      <c r="H406" s="18"/>
      <c r="I406" s="18"/>
      <c r="J406" s="18"/>
      <c r="K406" s="22"/>
      <c r="L406" s="22"/>
      <c r="M406" s="22"/>
      <c r="N406" s="18"/>
      <c r="O406" s="18"/>
      <c r="P406" s="18"/>
      <c r="Q406" s="18"/>
      <c r="R406" s="18"/>
      <c r="S406" s="18"/>
      <c r="T406" s="18"/>
      <c r="U406" s="18"/>
      <c r="V406" s="22"/>
      <c r="W406" s="22"/>
      <c r="X406" s="22"/>
      <c r="Y406" s="22"/>
      <c r="Z406" s="22"/>
      <c r="AA406" s="22"/>
      <c r="AB406" s="22"/>
      <c r="AC406" s="22"/>
      <c r="AD406" s="18"/>
      <c r="AE406" s="22"/>
      <c r="AF406" s="22"/>
      <c r="AG406" s="22"/>
      <c r="AH406" s="22"/>
      <c r="AI406" s="22"/>
    </row>
    <row r="407" spans="1:35" ht="12" customHeight="1">
      <c r="A407" s="63"/>
      <c r="B407" s="133"/>
      <c r="C407" s="133"/>
      <c r="D407" s="134"/>
      <c r="E407" s="66"/>
      <c r="F407" s="18"/>
      <c r="G407" s="18"/>
      <c r="H407" s="18"/>
      <c r="I407" s="18"/>
      <c r="J407" s="18"/>
      <c r="K407" s="22"/>
      <c r="L407" s="22"/>
      <c r="M407" s="22"/>
      <c r="N407" s="18"/>
      <c r="O407" s="18"/>
      <c r="P407" s="18"/>
      <c r="Q407" s="18"/>
      <c r="R407" s="18"/>
      <c r="S407" s="18"/>
      <c r="T407" s="18"/>
      <c r="U407" s="18"/>
      <c r="V407" s="22"/>
      <c r="W407" s="22"/>
      <c r="X407" s="22"/>
      <c r="Y407" s="22"/>
      <c r="Z407" s="22"/>
      <c r="AA407" s="22"/>
      <c r="AB407" s="22"/>
      <c r="AC407" s="22"/>
      <c r="AD407" s="18"/>
      <c r="AE407" s="22"/>
      <c r="AF407" s="22"/>
      <c r="AG407" s="22"/>
      <c r="AH407" s="22"/>
      <c r="AI407" s="22"/>
    </row>
    <row r="408" spans="1:35" ht="12.75" customHeight="1">
      <c r="A408" s="111"/>
      <c r="B408" s="112"/>
      <c r="C408" s="111"/>
      <c r="D408" s="135"/>
      <c r="E408" s="66"/>
      <c r="F408" s="18"/>
      <c r="G408" s="18"/>
      <c r="H408" s="18"/>
      <c r="I408" s="18"/>
      <c r="J408" s="18"/>
      <c r="K408" s="22"/>
      <c r="L408" s="22"/>
      <c r="M408" s="22"/>
      <c r="N408" s="18"/>
      <c r="O408" s="18"/>
      <c r="P408" s="18"/>
      <c r="Q408" s="18"/>
      <c r="R408" s="18"/>
      <c r="S408" s="18"/>
      <c r="T408" s="18"/>
      <c r="U408" s="18"/>
      <c r="V408" s="22"/>
      <c r="W408" s="22"/>
      <c r="X408" s="22"/>
      <c r="Y408" s="22"/>
      <c r="Z408" s="22"/>
      <c r="AA408" s="22"/>
      <c r="AB408" s="22"/>
      <c r="AC408" s="22"/>
      <c r="AD408" s="18"/>
      <c r="AE408" s="22"/>
      <c r="AF408" s="22"/>
      <c r="AG408" s="22"/>
      <c r="AH408" s="22"/>
      <c r="AI408" s="22"/>
    </row>
    <row r="409" spans="1:35" ht="14.25" customHeight="1">
      <c r="A409" s="109"/>
      <c r="B409" s="109"/>
      <c r="C409" s="109"/>
      <c r="D409" s="136"/>
      <c r="E409" s="66"/>
      <c r="F409" s="92"/>
      <c r="G409" s="18"/>
      <c r="H409" s="18"/>
      <c r="I409" s="18"/>
      <c r="J409" s="18"/>
      <c r="K409" s="22"/>
      <c r="L409" s="22"/>
      <c r="M409" s="22"/>
      <c r="N409" s="18"/>
      <c r="O409" s="18"/>
      <c r="P409" s="18"/>
      <c r="Q409" s="18"/>
      <c r="R409" s="18"/>
      <c r="S409" s="18"/>
      <c r="T409" s="18"/>
      <c r="U409" s="18"/>
      <c r="V409" s="22"/>
      <c r="W409" s="22"/>
      <c r="X409" s="22"/>
      <c r="Y409" s="22"/>
      <c r="Z409" s="22"/>
      <c r="AA409" s="22"/>
      <c r="AB409" s="22"/>
      <c r="AC409" s="22"/>
      <c r="AD409" s="18"/>
      <c r="AE409" s="22"/>
      <c r="AF409" s="22"/>
      <c r="AG409" s="22"/>
      <c r="AH409" s="22"/>
      <c r="AI409" s="22"/>
    </row>
    <row r="410" spans="1:35" ht="13.5" customHeight="1">
      <c r="A410" s="22"/>
      <c r="B410" s="18"/>
      <c r="C410" s="18"/>
      <c r="D410" s="126"/>
      <c r="E410" s="18"/>
      <c r="F410" s="18"/>
      <c r="G410" s="18"/>
      <c r="H410" s="18"/>
      <c r="I410" s="18"/>
      <c r="J410" s="18"/>
      <c r="K410" s="148"/>
      <c r="L410" s="18"/>
      <c r="M410" s="18"/>
      <c r="N410" s="18"/>
      <c r="O410" s="18"/>
      <c r="P410" s="18"/>
      <c r="Q410" s="18"/>
      <c r="R410" s="18"/>
      <c r="S410" s="18"/>
      <c r="T410" s="18"/>
      <c r="U410" s="18"/>
      <c r="V410" s="18"/>
      <c r="W410" s="18"/>
      <c r="X410" s="18"/>
      <c r="Y410" s="18"/>
      <c r="Z410" s="22"/>
      <c r="AA410" s="22"/>
      <c r="AB410" s="22"/>
      <c r="AC410" s="22"/>
      <c r="AD410" s="22"/>
      <c r="AE410" s="22"/>
      <c r="AF410" s="22"/>
      <c r="AG410" s="22"/>
      <c r="AH410" s="22"/>
      <c r="AI410" s="22"/>
    </row>
    <row r="411" spans="1:35" ht="13.5" customHeight="1">
      <c r="A411" s="22"/>
      <c r="B411" s="153"/>
      <c r="C411" s="18"/>
      <c r="D411" s="127"/>
      <c r="E411" s="100"/>
      <c r="F411" s="18"/>
      <c r="G411" s="18"/>
      <c r="H411" s="18"/>
      <c r="I411" s="18"/>
      <c r="J411" s="18"/>
      <c r="K411" s="148"/>
      <c r="L411" s="18"/>
      <c r="M411" s="18"/>
      <c r="N411" s="18"/>
      <c r="O411" s="18"/>
      <c r="P411" s="18"/>
      <c r="Q411" s="18"/>
      <c r="R411" s="18"/>
      <c r="S411" s="18"/>
      <c r="T411" s="18"/>
      <c r="U411" s="18"/>
      <c r="V411" s="18"/>
      <c r="W411" s="18"/>
      <c r="X411" s="18"/>
      <c r="Y411" s="18"/>
      <c r="Z411" s="22"/>
      <c r="AA411" s="22"/>
      <c r="AB411" s="22"/>
      <c r="AC411" s="22"/>
      <c r="AD411" s="22"/>
      <c r="AE411" s="22"/>
      <c r="AF411" s="22"/>
      <c r="AG411" s="22"/>
      <c r="AH411" s="22"/>
      <c r="AI411" s="22"/>
    </row>
    <row r="412" spans="1:35" ht="30" customHeight="1">
      <c r="A412" s="94" t="s">
        <v>100</v>
      </c>
      <c r="B412" s="95" t="s">
        <v>86</v>
      </c>
      <c r="C412" s="96" t="s">
        <v>220</v>
      </c>
      <c r="D412" s="128" t="s">
        <v>106</v>
      </c>
      <c r="E412" s="114"/>
      <c r="F412" s="22"/>
      <c r="G412" s="22"/>
      <c r="H412" s="22"/>
      <c r="I412" s="22"/>
      <c r="J412" s="22"/>
      <c r="K412" s="148"/>
      <c r="L412" s="18"/>
      <c r="M412" s="18"/>
      <c r="N412" s="18"/>
      <c r="O412" s="18"/>
      <c r="P412" s="18"/>
      <c r="Q412" s="18"/>
      <c r="R412" s="18"/>
      <c r="S412" s="18"/>
      <c r="T412" s="18"/>
      <c r="U412" s="18"/>
      <c r="V412" s="18"/>
      <c r="W412" s="18"/>
      <c r="X412" s="18"/>
      <c r="Y412" s="18"/>
      <c r="Z412" s="22"/>
      <c r="AA412" s="22"/>
      <c r="AB412" s="22"/>
      <c r="AC412" s="22"/>
      <c r="AD412" s="22"/>
      <c r="AE412" s="22"/>
      <c r="AF412" s="22"/>
      <c r="AG412" s="22"/>
      <c r="AH412" s="22"/>
      <c r="AI412" s="22"/>
    </row>
    <row r="413" spans="1:35" ht="13.5" customHeight="1">
      <c r="A413" s="98" t="str">
        <f t="array" ref="A413">IFERROR(INDEX('03.Muestra'!$B$8:$B$17,SMALL(IF("Documento no web"='03.Muestra'!$D$8:$D$17,ROW('03.Muestra'!$B$8:$B$17)-MIN(ROW('03.Muestra'!$D$8:$D$17))+1,""),ROW()-412)),"")</f>
        <v/>
      </c>
      <c r="B413" s="129" t="str">
        <f t="array" ref="B413">IFERROR(INDEX('03.Muestra'!$C$8:$C$17,SMALL(IF("Documento no web"='03.Muestra'!$D$8:$D$17,ROW('03.Muestra'!$C$8:$C$17)-MIN(ROW('03.Muestra'!$D$8:$D$17))+1,""),ROW()-412)),"")</f>
        <v/>
      </c>
      <c r="C413" s="129" t="str">
        <f t="array" ref="C413">IFERROR(INDEX('03.Muestra'!$F$8:$F$17,SMALL(IF("Documento no web"='03.Muestra'!$D$8:$D$17,ROW('03.Muestra'!$F$8:$F$17)-MIN(ROW('03.Muestra'!$D$8:$D$17))+1,""),ROW()-412)),"")</f>
        <v/>
      </c>
      <c r="D413" s="103" t="str">
        <f t="shared" ref="D413:D422" si="50">IF(C413="","",$D$18)</f>
        <v/>
      </c>
      <c r="E413" s="66" t="str">
        <f t="shared" ref="E413:E422" si="51">IF(D413&lt;&gt;"",IF(AND(B413&lt;&gt;"",C413&lt;&gt;""),"","ERR"),"")</f>
        <v/>
      </c>
      <c r="F413" s="104" t="s">
        <v>89</v>
      </c>
      <c r="G413" s="89" t="s">
        <v>98</v>
      </c>
      <c r="H413" s="84" t="s">
        <v>93</v>
      </c>
      <c r="I413" s="105" t="s">
        <v>91</v>
      </c>
      <c r="J413" s="106" t="s">
        <v>87</v>
      </c>
      <c r="K413" s="131" t="s">
        <v>97</v>
      </c>
      <c r="L413" s="18"/>
      <c r="M413" s="18"/>
      <c r="N413" s="18"/>
      <c r="O413" s="18"/>
      <c r="P413" s="18"/>
      <c r="Q413" s="18"/>
      <c r="R413" s="18"/>
      <c r="S413" s="18"/>
      <c r="T413" s="18"/>
      <c r="U413" s="18"/>
      <c r="V413" s="18"/>
      <c r="W413" s="18"/>
      <c r="X413" s="18"/>
      <c r="Y413" s="18"/>
      <c r="Z413" s="22"/>
      <c r="AA413" s="22"/>
      <c r="AB413" s="22"/>
      <c r="AC413" s="22"/>
      <c r="AD413" s="22"/>
      <c r="AE413" s="22"/>
      <c r="AF413" s="22"/>
      <c r="AG413" s="22"/>
      <c r="AH413" s="22"/>
      <c r="AI413" s="22"/>
    </row>
    <row r="414" spans="1:35" ht="13.5" customHeight="1">
      <c r="A414" s="98" t="str">
        <f t="array" ref="A414">IFERROR(INDEX('03.Muestra'!$B$8:$B$17,SMALL(IF("Documento no web"='03.Muestra'!$D$8:$D$17,ROW('03.Muestra'!$B$8:$B$17)-MIN(ROW('03.Muestra'!$D$8:$D$17))+1,""),ROW()-412)),"")</f>
        <v/>
      </c>
      <c r="B414" s="129" t="str">
        <f t="array" ref="B414">IFERROR(INDEX('03.Muestra'!$C$8:$C$17,SMALL(IF("Documento no web"='03.Muestra'!$D$8:$D$17,ROW('03.Muestra'!$C$8:$C$17)-MIN(ROW('03.Muestra'!$D$8:$D$17))+1,""),ROW()-412)),"")</f>
        <v/>
      </c>
      <c r="C414" s="129" t="str">
        <f t="array" ref="C414">IFERROR(INDEX('03.Muestra'!$F$8:$F$17,SMALL(IF("Documento no web"='03.Muestra'!$D$8:$D$17,ROW('03.Muestra'!$F$8:$F$17)-MIN(ROW('03.Muestra'!$D$8:$D$17))+1,""),ROW()-412)),"")</f>
        <v/>
      </c>
      <c r="D414" s="103" t="str">
        <f t="shared" si="50"/>
        <v/>
      </c>
      <c r="E414" s="66" t="str">
        <f t="shared" si="51"/>
        <v/>
      </c>
      <c r="F414" s="107">
        <f ca="1">COUNTIF($D413:INDIRECT("$D" &amp;  SUM(ROW()-1,'03.Muestra'!$D$20)-1),F413)</f>
        <v>0</v>
      </c>
      <c r="G414" s="107">
        <f ca="1">COUNTIF($D413:INDIRECT("$D" &amp;  SUM(ROW()-1,'03.Muestra'!$D$20)-1),G413)</f>
        <v>0</v>
      </c>
      <c r="H414" s="107">
        <f ca="1">COUNTIF($D413:INDIRECT("$D" &amp;  SUM(ROW()-1,'03.Muestra'!$D$20)-1),H413)</f>
        <v>0</v>
      </c>
      <c r="I414" s="107">
        <f ca="1">COUNTIF($D413:INDIRECT("$D" &amp;  SUM(ROW()-1,'03.Muestra'!$D$20)-1),I413)</f>
        <v>0</v>
      </c>
      <c r="J414" s="107">
        <f ca="1">COUNTIF($D413:INDIRECT("$D" &amp;  SUM(ROW()-1,'03.Muestra'!$D$20)-1),J413)</f>
        <v>0</v>
      </c>
      <c r="K414" s="132">
        <f ca="1">IF(COUNTIF('03.Muestra'!$D$8:$D$17,"Documento no web")=0,0,COUNTBLANK($D413:INDIRECT("$D" &amp;  SUM(ROW()-1,COUNTIF('03.Muestra'!$D$8:$D$17,"Documento no web"))-1)))</f>
        <v>0</v>
      </c>
      <c r="L414" s="18"/>
      <c r="M414" s="18"/>
      <c r="N414" s="18"/>
      <c r="O414" s="18"/>
      <c r="P414" s="18"/>
      <c r="Q414" s="18"/>
      <c r="R414" s="18"/>
      <c r="S414" s="18"/>
      <c r="T414" s="18"/>
      <c r="U414" s="18"/>
      <c r="V414" s="18"/>
      <c r="W414" s="18"/>
      <c r="X414" s="18"/>
      <c r="Y414" s="18"/>
      <c r="Z414" s="22"/>
      <c r="AA414" s="22"/>
      <c r="AB414" s="22"/>
      <c r="AC414" s="22"/>
      <c r="AD414" s="22"/>
      <c r="AE414" s="22"/>
      <c r="AF414" s="22"/>
      <c r="AG414" s="22"/>
      <c r="AH414" s="22"/>
      <c r="AI414" s="22"/>
    </row>
    <row r="415" spans="1:35" ht="13.5" customHeight="1">
      <c r="A415" s="98" t="str">
        <f t="array" ref="A415">IFERROR(INDEX('03.Muestra'!$B$8:$B$17,SMALL(IF("Documento no web"='03.Muestra'!$D$8:$D$17,ROW('03.Muestra'!$B$8:$B$17)-MIN(ROW('03.Muestra'!$D$8:$D$17))+1,""),ROW()-412)),"")</f>
        <v/>
      </c>
      <c r="B415" s="129" t="str">
        <f t="array" ref="B415">IFERROR(INDEX('03.Muestra'!$C$8:$C$17,SMALL(IF("Documento no web"='03.Muestra'!$D$8:$D$17,ROW('03.Muestra'!$C$8:$C$17)-MIN(ROW('03.Muestra'!$D$8:$D$17))+1,""),ROW()-412)),"")</f>
        <v/>
      </c>
      <c r="C415" s="129" t="str">
        <f t="array" ref="C415">IFERROR(INDEX('03.Muestra'!$F$8:$F$17,SMALL(IF("Documento no web"='03.Muestra'!$D$8:$D$17,ROW('03.Muestra'!$F$8:$F$17)-MIN(ROW('03.Muestra'!$D$8:$D$17))+1,""),ROW()-412)),"")</f>
        <v/>
      </c>
      <c r="D415" s="103" t="str">
        <f t="shared" si="50"/>
        <v/>
      </c>
      <c r="E415" s="66" t="str">
        <f t="shared" si="51"/>
        <v/>
      </c>
      <c r="F415" s="22"/>
      <c r="G415" s="18"/>
      <c r="H415" s="18"/>
      <c r="I415" s="18"/>
      <c r="J415" s="18"/>
      <c r="K415" s="148"/>
      <c r="L415" s="18"/>
      <c r="M415" s="18"/>
      <c r="N415" s="18"/>
      <c r="O415" s="18"/>
      <c r="P415" s="18"/>
      <c r="Q415" s="18"/>
      <c r="R415" s="18"/>
      <c r="S415" s="18"/>
      <c r="T415" s="18"/>
      <c r="U415" s="18"/>
      <c r="V415" s="18"/>
      <c r="W415" s="18"/>
      <c r="X415" s="18"/>
      <c r="Y415" s="18"/>
      <c r="Z415" s="22"/>
      <c r="AA415" s="22"/>
      <c r="AB415" s="22"/>
      <c r="AC415" s="22"/>
      <c r="AD415" s="22"/>
      <c r="AE415" s="22"/>
      <c r="AF415" s="22"/>
      <c r="AG415" s="22"/>
      <c r="AH415" s="22"/>
      <c r="AI415" s="22"/>
    </row>
    <row r="416" spans="1:35" ht="13.5" customHeight="1">
      <c r="A416" s="98" t="str">
        <f t="array" ref="A416">IFERROR(INDEX('03.Muestra'!$B$8:$B$17,SMALL(IF("Documento no web"='03.Muestra'!$D$8:$D$17,ROW('03.Muestra'!$B$8:$B$17)-MIN(ROW('03.Muestra'!$D$8:$D$17))+1,""),ROW()-412)),"")</f>
        <v/>
      </c>
      <c r="B416" s="129" t="str">
        <f t="array" ref="B416">IFERROR(INDEX('03.Muestra'!$C$8:$C$17,SMALL(IF("Documento no web"='03.Muestra'!$D$8:$D$17,ROW('03.Muestra'!$C$8:$C$17)-MIN(ROW('03.Muestra'!$D$8:$D$17))+1,""),ROW()-412)),"")</f>
        <v/>
      </c>
      <c r="C416" s="129" t="str">
        <f t="array" ref="C416">IFERROR(INDEX('03.Muestra'!$F$8:$F$17,SMALL(IF("Documento no web"='03.Muestra'!$D$8:$D$17,ROW('03.Muestra'!$F$8:$F$17)-MIN(ROW('03.Muestra'!$D$8:$D$17))+1,""),ROW()-412)),"")</f>
        <v/>
      </c>
      <c r="D416" s="103" t="str">
        <f t="shared" si="50"/>
        <v/>
      </c>
      <c r="E416" s="66" t="str">
        <f t="shared" si="51"/>
        <v/>
      </c>
      <c r="F416" s="22"/>
      <c r="G416" s="18"/>
      <c r="H416" s="18"/>
      <c r="I416" s="18"/>
      <c r="J416" s="18"/>
      <c r="K416" s="148"/>
      <c r="L416" s="18"/>
      <c r="M416" s="18"/>
      <c r="N416" s="18"/>
      <c r="O416" s="18"/>
      <c r="P416" s="18"/>
      <c r="Q416" s="18"/>
      <c r="R416" s="18"/>
      <c r="S416" s="18"/>
      <c r="T416" s="18"/>
      <c r="U416" s="18"/>
      <c r="V416" s="18"/>
      <c r="W416" s="18"/>
      <c r="X416" s="18"/>
      <c r="Y416" s="18"/>
      <c r="Z416" s="22"/>
      <c r="AA416" s="22"/>
      <c r="AB416" s="22"/>
      <c r="AC416" s="22"/>
      <c r="AD416" s="22"/>
      <c r="AE416" s="22"/>
      <c r="AF416" s="22"/>
      <c r="AG416" s="22"/>
      <c r="AH416" s="22"/>
      <c r="AI416" s="22"/>
    </row>
    <row r="417" spans="1:35" ht="13.5" customHeight="1">
      <c r="A417" s="98" t="str">
        <f t="array" ref="A417">IFERROR(INDEX('03.Muestra'!$B$8:$B$17,SMALL(IF("Documento no web"='03.Muestra'!$D$8:$D$17,ROW('03.Muestra'!$B$8:$B$17)-MIN(ROW('03.Muestra'!$D$8:$D$17))+1,""),ROW()-412)),"")</f>
        <v/>
      </c>
      <c r="B417" s="129" t="str">
        <f t="array" ref="B417">IFERROR(INDEX('03.Muestra'!$C$8:$C$17,SMALL(IF("Documento no web"='03.Muestra'!$D$8:$D$17,ROW('03.Muestra'!$C$8:$C$17)-MIN(ROW('03.Muestra'!$D$8:$D$17))+1,""),ROW()-412)),"")</f>
        <v/>
      </c>
      <c r="C417" s="129" t="str">
        <f t="array" ref="C417">IFERROR(INDEX('03.Muestra'!$F$8:$F$17,SMALL(IF("Documento no web"='03.Muestra'!$D$8:$D$17,ROW('03.Muestra'!$F$8:$F$17)-MIN(ROW('03.Muestra'!$D$8:$D$17))+1,""),ROW()-412)),"")</f>
        <v/>
      </c>
      <c r="D417" s="103" t="str">
        <f t="shared" si="50"/>
        <v/>
      </c>
      <c r="E417" s="66" t="str">
        <f t="shared" si="51"/>
        <v/>
      </c>
      <c r="F417" s="22"/>
      <c r="G417" s="18"/>
      <c r="H417" s="18"/>
      <c r="I417" s="18"/>
      <c r="J417" s="18"/>
      <c r="K417" s="148"/>
      <c r="L417" s="18"/>
      <c r="M417" s="18"/>
      <c r="N417" s="18"/>
      <c r="O417" s="18"/>
      <c r="P417" s="18"/>
      <c r="Q417" s="18"/>
      <c r="R417" s="18"/>
      <c r="S417" s="18"/>
      <c r="T417" s="18"/>
      <c r="U417" s="18"/>
      <c r="V417" s="18"/>
      <c r="W417" s="18"/>
      <c r="X417" s="18"/>
      <c r="Y417" s="18"/>
      <c r="Z417" s="22"/>
      <c r="AA417" s="22"/>
      <c r="AB417" s="22"/>
      <c r="AC417" s="22"/>
      <c r="AD417" s="22"/>
      <c r="AE417" s="22"/>
      <c r="AF417" s="22"/>
      <c r="AG417" s="22"/>
      <c r="AH417" s="22"/>
      <c r="AI417" s="22"/>
    </row>
    <row r="418" spans="1:35" ht="13.5" customHeight="1">
      <c r="A418" s="98" t="str">
        <f t="array" ref="A418">IFERROR(INDEX('03.Muestra'!$B$8:$B$17,SMALL(IF("Documento no web"='03.Muestra'!$D$8:$D$17,ROW('03.Muestra'!$B$8:$B$17)-MIN(ROW('03.Muestra'!$D$8:$D$17))+1,""),ROW()-412)),"")</f>
        <v/>
      </c>
      <c r="B418" s="129" t="str">
        <f t="array" ref="B418">IFERROR(INDEX('03.Muestra'!$C$8:$C$17,SMALL(IF("Documento no web"='03.Muestra'!$D$8:$D$17,ROW('03.Muestra'!$C$8:$C$17)-MIN(ROW('03.Muestra'!$D$8:$D$17))+1,""),ROW()-412)),"")</f>
        <v/>
      </c>
      <c r="C418" s="129" t="str">
        <f t="array" ref="C418">IFERROR(INDEX('03.Muestra'!$F$8:$F$17,SMALL(IF("Documento no web"='03.Muestra'!$D$8:$D$17,ROW('03.Muestra'!$F$8:$F$17)-MIN(ROW('03.Muestra'!$D$8:$D$17))+1,""),ROW()-412)),"")</f>
        <v/>
      </c>
      <c r="D418" s="103" t="str">
        <f t="shared" si="50"/>
        <v/>
      </c>
      <c r="E418" s="66" t="str">
        <f t="shared" si="51"/>
        <v/>
      </c>
      <c r="F418" s="22"/>
      <c r="G418" s="18"/>
      <c r="H418" s="18"/>
      <c r="I418" s="18"/>
      <c r="J418" s="18"/>
      <c r="K418" s="148"/>
      <c r="L418" s="18"/>
      <c r="M418" s="18"/>
      <c r="N418" s="18"/>
      <c r="O418" s="18"/>
      <c r="P418" s="18"/>
      <c r="Q418" s="18"/>
      <c r="R418" s="18"/>
      <c r="S418" s="18"/>
      <c r="T418" s="18"/>
      <c r="U418" s="18"/>
      <c r="V418" s="18"/>
      <c r="W418" s="18"/>
      <c r="X418" s="18"/>
      <c r="Y418" s="18"/>
      <c r="Z418" s="22"/>
      <c r="AA418" s="22"/>
      <c r="AB418" s="22"/>
      <c r="AC418" s="22"/>
      <c r="AD418" s="22"/>
      <c r="AE418" s="22"/>
      <c r="AF418" s="22"/>
      <c r="AG418" s="22"/>
      <c r="AH418" s="22"/>
      <c r="AI418" s="22"/>
    </row>
    <row r="419" spans="1:35" ht="13.5" customHeight="1">
      <c r="A419" s="98" t="str">
        <f t="array" ref="A419">IFERROR(INDEX('03.Muestra'!$B$8:$B$17,SMALL(IF("Documento no web"='03.Muestra'!$D$8:$D$17,ROW('03.Muestra'!$B$8:$B$17)-MIN(ROW('03.Muestra'!$D$8:$D$17))+1,""),ROW()-412)),"")</f>
        <v/>
      </c>
      <c r="B419" s="129" t="str">
        <f t="array" ref="B419">IFERROR(INDEX('03.Muestra'!$C$8:$C$17,SMALL(IF("Documento no web"='03.Muestra'!$D$8:$D$17,ROW('03.Muestra'!$C$8:$C$17)-MIN(ROW('03.Muestra'!$D$8:$D$17))+1,""),ROW()-412)),"")</f>
        <v/>
      </c>
      <c r="C419" s="129" t="str">
        <f t="array" ref="C419">IFERROR(INDEX('03.Muestra'!$F$8:$F$17,SMALL(IF("Documento no web"='03.Muestra'!$D$8:$D$17,ROW('03.Muestra'!$F$8:$F$17)-MIN(ROW('03.Muestra'!$D$8:$D$17))+1,""),ROW()-412)),"")</f>
        <v/>
      </c>
      <c r="D419" s="103" t="str">
        <f t="shared" si="50"/>
        <v/>
      </c>
      <c r="E419" s="66" t="str">
        <f t="shared" si="51"/>
        <v/>
      </c>
      <c r="F419" s="18"/>
      <c r="G419" s="18"/>
      <c r="H419" s="18"/>
      <c r="I419" s="18"/>
      <c r="J419" s="18"/>
      <c r="K419" s="148"/>
      <c r="L419" s="18"/>
      <c r="M419" s="18"/>
      <c r="N419" s="18"/>
      <c r="O419" s="18"/>
      <c r="P419" s="18"/>
      <c r="Q419" s="18"/>
      <c r="R419" s="18"/>
      <c r="S419" s="18"/>
      <c r="T419" s="18"/>
      <c r="U419" s="18"/>
      <c r="V419" s="18"/>
      <c r="W419" s="18"/>
      <c r="X419" s="18"/>
      <c r="Y419" s="18"/>
      <c r="Z419" s="22"/>
      <c r="AA419" s="22"/>
      <c r="AB419" s="22"/>
      <c r="AC419" s="22"/>
      <c r="AD419" s="22"/>
      <c r="AE419" s="22"/>
      <c r="AF419" s="22"/>
      <c r="AG419" s="22"/>
      <c r="AH419" s="22"/>
      <c r="AI419" s="22"/>
    </row>
    <row r="420" spans="1:35" ht="13.5" customHeight="1">
      <c r="A420" s="98" t="str">
        <f t="array" ref="A420">IFERROR(INDEX('03.Muestra'!$B$8:$B$17,SMALL(IF("Documento no web"='03.Muestra'!$D$8:$D$17,ROW('03.Muestra'!$B$8:$B$17)-MIN(ROW('03.Muestra'!$D$8:$D$17))+1,""),ROW()-412)),"")</f>
        <v/>
      </c>
      <c r="B420" s="129" t="str">
        <f t="array" ref="B420">IFERROR(INDEX('03.Muestra'!$C$8:$C$17,SMALL(IF("Documento no web"='03.Muestra'!$D$8:$D$17,ROW('03.Muestra'!$C$8:$C$17)-MIN(ROW('03.Muestra'!$D$8:$D$17))+1,""),ROW()-412)),"")</f>
        <v/>
      </c>
      <c r="C420" s="129" t="str">
        <f t="array" ref="C420">IFERROR(INDEX('03.Muestra'!$F$8:$F$17,SMALL(IF("Documento no web"='03.Muestra'!$D$8:$D$17,ROW('03.Muestra'!$F$8:$F$17)-MIN(ROW('03.Muestra'!$D$8:$D$17))+1,""),ROW()-412)),"")</f>
        <v/>
      </c>
      <c r="D420" s="103" t="str">
        <f t="shared" si="50"/>
        <v/>
      </c>
      <c r="E420" s="66" t="str">
        <f t="shared" si="51"/>
        <v/>
      </c>
      <c r="F420" s="18"/>
      <c r="G420" s="18"/>
      <c r="H420" s="18"/>
      <c r="I420" s="18"/>
      <c r="J420" s="18"/>
      <c r="K420" s="148"/>
      <c r="L420" s="18"/>
      <c r="M420" s="18"/>
      <c r="N420" s="18"/>
      <c r="O420" s="18"/>
      <c r="P420" s="18"/>
      <c r="Q420" s="18"/>
      <c r="R420" s="18"/>
      <c r="S420" s="18"/>
      <c r="T420" s="18"/>
      <c r="U420" s="18"/>
      <c r="V420" s="18"/>
      <c r="W420" s="18"/>
      <c r="X420" s="18"/>
      <c r="Y420" s="18"/>
      <c r="Z420" s="22"/>
      <c r="AA420" s="22"/>
      <c r="AB420" s="22"/>
      <c r="AC420" s="22"/>
      <c r="AD420" s="22"/>
      <c r="AE420" s="22"/>
      <c r="AF420" s="22"/>
      <c r="AG420" s="22"/>
      <c r="AH420" s="22"/>
      <c r="AI420" s="22"/>
    </row>
    <row r="421" spans="1:35" ht="13.5" customHeight="1">
      <c r="A421" s="98" t="str">
        <f t="array" ref="A421">IFERROR(INDEX('03.Muestra'!$B$8:$B$17,SMALL(IF("Documento no web"='03.Muestra'!$D$8:$D$17,ROW('03.Muestra'!$B$8:$B$17)-MIN(ROW('03.Muestra'!$D$8:$D$17))+1,""),ROW()-412)),"")</f>
        <v/>
      </c>
      <c r="B421" s="129" t="str">
        <f t="array" ref="B421">IFERROR(INDEX('03.Muestra'!$C$8:$C$17,SMALL(IF("Documento no web"='03.Muestra'!$D$8:$D$17,ROW('03.Muestra'!$C$8:$C$17)-MIN(ROW('03.Muestra'!$D$8:$D$17))+1,""),ROW()-412)),"")</f>
        <v/>
      </c>
      <c r="C421" s="129" t="str">
        <f t="array" ref="C421">IFERROR(INDEX('03.Muestra'!$F$8:$F$17,SMALL(IF("Documento no web"='03.Muestra'!$D$8:$D$17,ROW('03.Muestra'!$F$8:$F$17)-MIN(ROW('03.Muestra'!$D$8:$D$17))+1,""),ROW()-412)),"")</f>
        <v/>
      </c>
      <c r="D421" s="103" t="str">
        <f t="shared" si="50"/>
        <v/>
      </c>
      <c r="E421" s="66" t="str">
        <f t="shared" si="51"/>
        <v/>
      </c>
      <c r="F421" s="18"/>
      <c r="G421" s="18"/>
      <c r="H421" s="18"/>
      <c r="I421" s="18"/>
      <c r="J421" s="18"/>
      <c r="K421" s="148"/>
      <c r="L421" s="18"/>
      <c r="M421" s="18"/>
      <c r="N421" s="18"/>
      <c r="O421" s="18"/>
      <c r="P421" s="18"/>
      <c r="Q421" s="18"/>
      <c r="R421" s="18"/>
      <c r="S421" s="18"/>
      <c r="T421" s="18"/>
      <c r="U421" s="18"/>
      <c r="V421" s="18"/>
      <c r="W421" s="18"/>
      <c r="X421" s="18"/>
      <c r="Y421" s="18"/>
      <c r="Z421" s="22"/>
      <c r="AA421" s="22"/>
      <c r="AB421" s="22"/>
      <c r="AC421" s="22"/>
      <c r="AD421" s="22"/>
      <c r="AE421" s="22"/>
      <c r="AF421" s="22"/>
      <c r="AG421" s="22"/>
      <c r="AH421" s="22"/>
      <c r="AI421" s="22"/>
    </row>
    <row r="422" spans="1:35" ht="13.5" customHeight="1">
      <c r="A422" s="98" t="str">
        <f t="array" ref="A422">IFERROR(INDEX('03.Muestra'!$B$8:$B$17,SMALL(IF("Documento no web"='03.Muestra'!$D$8:$D$17,ROW('03.Muestra'!$B$8:$B$17)-MIN(ROW('03.Muestra'!$D$8:$D$17))+1,""),ROW()-412)),"")</f>
        <v/>
      </c>
      <c r="B422" s="129" t="str">
        <f t="array" ref="B422">IFERROR(INDEX('03.Muestra'!$C$8:$C$17,SMALL(IF("Documento no web"='03.Muestra'!$D$8:$D$17,ROW('03.Muestra'!$C$8:$C$17)-MIN(ROW('03.Muestra'!$D$8:$D$17))+1,""),ROW()-412)),"")</f>
        <v/>
      </c>
      <c r="C422" s="129" t="str">
        <f t="array" ref="C422">IFERROR(INDEX('03.Muestra'!$F$8:$F$17,SMALL(IF("Documento no web"='03.Muestra'!$D$8:$D$17,ROW('03.Muestra'!$F$8:$F$17)-MIN(ROW('03.Muestra'!$D$8:$D$17))+1,""),ROW()-412)),"")</f>
        <v/>
      </c>
      <c r="D422" s="103" t="str">
        <f t="shared" si="50"/>
        <v/>
      </c>
      <c r="E422" s="66" t="str">
        <f t="shared" si="51"/>
        <v/>
      </c>
      <c r="F422" s="18"/>
      <c r="G422" s="18"/>
      <c r="H422" s="18"/>
      <c r="I422" s="18"/>
      <c r="J422" s="18"/>
      <c r="K422" s="148"/>
      <c r="L422" s="18"/>
      <c r="M422" s="18"/>
      <c r="N422" s="18"/>
      <c r="O422" s="18"/>
      <c r="P422" s="18"/>
      <c r="Q422" s="18"/>
      <c r="R422" s="18"/>
      <c r="S422" s="18"/>
      <c r="T422" s="18"/>
      <c r="U422" s="18"/>
      <c r="V422" s="18"/>
      <c r="W422" s="18"/>
      <c r="X422" s="18"/>
      <c r="Y422" s="18"/>
      <c r="Z422" s="22"/>
      <c r="AA422" s="22"/>
      <c r="AB422" s="22"/>
      <c r="AC422" s="22"/>
      <c r="AD422" s="22"/>
      <c r="AE422" s="22"/>
      <c r="AF422" s="22"/>
      <c r="AG422" s="22"/>
      <c r="AH422" s="22"/>
      <c r="AI422" s="22"/>
    </row>
    <row r="423" spans="1:35" ht="12" customHeight="1">
      <c r="A423" s="63"/>
      <c r="B423" s="133"/>
      <c r="C423" s="133"/>
      <c r="D423" s="134"/>
      <c r="E423" s="66"/>
      <c r="F423" s="18"/>
      <c r="G423" s="18"/>
      <c r="H423" s="18"/>
      <c r="I423" s="18"/>
      <c r="J423" s="18"/>
      <c r="K423" s="22"/>
      <c r="L423" s="22"/>
      <c r="M423" s="22"/>
      <c r="N423" s="18"/>
      <c r="O423" s="18"/>
      <c r="P423" s="18"/>
      <c r="Q423" s="18"/>
      <c r="R423" s="18"/>
      <c r="S423" s="18"/>
      <c r="T423" s="18"/>
      <c r="U423" s="18"/>
      <c r="V423" s="22"/>
      <c r="W423" s="22"/>
      <c r="X423" s="22"/>
      <c r="Y423" s="22"/>
      <c r="Z423" s="22"/>
      <c r="AA423" s="22"/>
      <c r="AB423" s="22"/>
      <c r="AC423" s="22"/>
      <c r="AD423" s="18"/>
      <c r="AE423" s="22"/>
      <c r="AF423" s="22"/>
      <c r="AG423" s="22"/>
      <c r="AH423" s="22"/>
      <c r="AI423" s="22"/>
    </row>
    <row r="424" spans="1:35" ht="12" customHeight="1">
      <c r="A424" s="63"/>
      <c r="B424" s="133"/>
      <c r="C424" s="133"/>
      <c r="D424" s="134"/>
      <c r="E424" s="66"/>
      <c r="F424" s="18"/>
      <c r="G424" s="18"/>
      <c r="H424" s="18"/>
      <c r="I424" s="18"/>
      <c r="J424" s="18"/>
      <c r="K424" s="22"/>
      <c r="L424" s="22"/>
      <c r="M424" s="22"/>
      <c r="N424" s="18"/>
      <c r="O424" s="18"/>
      <c r="P424" s="18"/>
      <c r="Q424" s="18"/>
      <c r="R424" s="18"/>
      <c r="S424" s="18"/>
      <c r="T424" s="18"/>
      <c r="U424" s="18"/>
      <c r="V424" s="22"/>
      <c r="W424" s="22"/>
      <c r="X424" s="22"/>
      <c r="Y424" s="22"/>
      <c r="Z424" s="22"/>
      <c r="AA424" s="22"/>
      <c r="AB424" s="22"/>
      <c r="AC424" s="22"/>
      <c r="AD424" s="18"/>
      <c r="AE424" s="22"/>
      <c r="AF424" s="22"/>
      <c r="AG424" s="22"/>
      <c r="AH424" s="22"/>
      <c r="AI424" s="22"/>
    </row>
    <row r="425" spans="1:35" ht="12.75" customHeight="1">
      <c r="A425" s="111"/>
      <c r="B425" s="112"/>
      <c r="C425" s="111"/>
      <c r="D425" s="135"/>
      <c r="E425" s="66"/>
      <c r="F425" s="18"/>
      <c r="G425" s="18"/>
      <c r="H425" s="18"/>
      <c r="I425" s="18"/>
      <c r="J425" s="18"/>
      <c r="K425" s="22"/>
      <c r="L425" s="22"/>
      <c r="M425" s="22"/>
      <c r="N425" s="18"/>
      <c r="O425" s="18"/>
      <c r="P425" s="18"/>
      <c r="Q425" s="18"/>
      <c r="R425" s="18"/>
      <c r="S425" s="18"/>
      <c r="T425" s="18"/>
      <c r="U425" s="18"/>
      <c r="V425" s="22"/>
      <c r="W425" s="22"/>
      <c r="X425" s="22"/>
      <c r="Y425" s="22"/>
      <c r="Z425" s="22"/>
      <c r="AA425" s="22"/>
      <c r="AB425" s="22"/>
      <c r="AC425" s="22"/>
      <c r="AD425" s="18"/>
      <c r="AE425" s="22"/>
      <c r="AF425" s="22"/>
      <c r="AG425" s="22"/>
      <c r="AH425" s="22"/>
      <c r="AI425" s="22"/>
    </row>
    <row r="426" spans="1:35" ht="14.25" customHeight="1">
      <c r="A426" s="109"/>
      <c r="B426" s="109"/>
      <c r="C426" s="109"/>
      <c r="D426" s="136"/>
      <c r="E426" s="66"/>
      <c r="F426" s="92"/>
      <c r="G426" s="18"/>
      <c r="H426" s="18"/>
      <c r="I426" s="18"/>
      <c r="J426" s="18"/>
      <c r="K426" s="22"/>
      <c r="L426" s="22"/>
      <c r="M426" s="22"/>
      <c r="N426" s="18"/>
      <c r="O426" s="18"/>
      <c r="P426" s="18"/>
      <c r="Q426" s="18"/>
      <c r="R426" s="18"/>
      <c r="S426" s="18"/>
      <c r="T426" s="18"/>
      <c r="U426" s="18"/>
      <c r="V426" s="22"/>
      <c r="W426" s="22"/>
      <c r="X426" s="22"/>
      <c r="Y426" s="22"/>
      <c r="Z426" s="22"/>
      <c r="AA426" s="22"/>
      <c r="AB426" s="22"/>
      <c r="AC426" s="22"/>
      <c r="AD426" s="18"/>
      <c r="AE426" s="22"/>
      <c r="AF426" s="22"/>
      <c r="AG426" s="22"/>
      <c r="AH426" s="22"/>
      <c r="AI426" s="22"/>
    </row>
    <row r="427" spans="1:35" ht="13.5" customHeight="1">
      <c r="A427" s="22"/>
      <c r="B427" s="18"/>
      <c r="C427" s="18"/>
      <c r="D427" s="127"/>
      <c r="E427" s="18"/>
      <c r="F427" s="18"/>
      <c r="G427" s="18"/>
      <c r="H427" s="18"/>
      <c r="I427" s="18"/>
      <c r="J427" s="18"/>
      <c r="K427" s="148"/>
      <c r="L427" s="18"/>
      <c r="M427" s="18"/>
      <c r="N427" s="18"/>
      <c r="O427" s="18"/>
      <c r="P427" s="18"/>
      <c r="Q427" s="18"/>
      <c r="R427" s="18"/>
      <c r="S427" s="18"/>
      <c r="T427" s="18"/>
      <c r="U427" s="18"/>
      <c r="V427" s="18"/>
      <c r="W427" s="18"/>
      <c r="X427" s="18"/>
      <c r="Y427" s="18"/>
      <c r="Z427" s="22"/>
      <c r="AA427" s="22"/>
      <c r="AB427" s="22"/>
      <c r="AC427" s="22"/>
      <c r="AD427" s="22"/>
      <c r="AE427" s="22"/>
      <c r="AF427" s="22"/>
      <c r="AG427" s="22"/>
      <c r="AH427" s="22"/>
      <c r="AI427" s="22"/>
    </row>
    <row r="428" spans="1:35" ht="13.5" customHeight="1">
      <c r="A428" s="22"/>
      <c r="B428" s="153"/>
      <c r="C428" s="18"/>
      <c r="D428" s="127"/>
      <c r="E428" s="100"/>
      <c r="F428" s="18"/>
      <c r="G428" s="18"/>
      <c r="H428" s="18"/>
      <c r="I428" s="18"/>
      <c r="J428" s="18"/>
      <c r="K428" s="148"/>
      <c r="L428" s="18"/>
      <c r="M428" s="18"/>
      <c r="N428" s="18"/>
      <c r="O428" s="18"/>
      <c r="P428" s="18"/>
      <c r="Q428" s="18"/>
      <c r="R428" s="18"/>
      <c r="S428" s="18"/>
      <c r="T428" s="18"/>
      <c r="U428" s="18"/>
      <c r="V428" s="18"/>
      <c r="W428" s="18"/>
      <c r="X428" s="18"/>
      <c r="Y428" s="18"/>
      <c r="Z428" s="22"/>
      <c r="AA428" s="22"/>
      <c r="AB428" s="22"/>
      <c r="AC428" s="22"/>
      <c r="AD428" s="22"/>
      <c r="AE428" s="22"/>
      <c r="AF428" s="22"/>
      <c r="AG428" s="22"/>
      <c r="AH428" s="22"/>
      <c r="AI428" s="22"/>
    </row>
    <row r="429" spans="1:35" ht="30" customHeight="1">
      <c r="A429" s="94" t="s">
        <v>100</v>
      </c>
      <c r="B429" s="95" t="s">
        <v>86</v>
      </c>
      <c r="C429" s="96" t="s">
        <v>221</v>
      </c>
      <c r="D429" s="128" t="s">
        <v>106</v>
      </c>
      <c r="E429" s="114"/>
      <c r="F429" s="22"/>
      <c r="G429" s="22"/>
      <c r="H429" s="22"/>
      <c r="I429" s="22"/>
      <c r="J429" s="22"/>
      <c r="K429" s="148"/>
      <c r="L429" s="18"/>
      <c r="M429" s="18"/>
      <c r="N429" s="18"/>
      <c r="O429" s="18"/>
      <c r="P429" s="18"/>
      <c r="Q429" s="18"/>
      <c r="R429" s="18"/>
      <c r="S429" s="18"/>
      <c r="T429" s="18"/>
      <c r="U429" s="18"/>
      <c r="V429" s="18"/>
      <c r="W429" s="18"/>
      <c r="X429" s="18"/>
      <c r="Y429" s="18"/>
      <c r="Z429" s="22"/>
      <c r="AA429" s="22"/>
      <c r="AB429" s="22"/>
      <c r="AC429" s="22"/>
      <c r="AD429" s="22"/>
      <c r="AE429" s="22"/>
      <c r="AF429" s="22"/>
      <c r="AG429" s="22"/>
      <c r="AH429" s="22"/>
      <c r="AI429" s="22"/>
    </row>
    <row r="430" spans="1:35" ht="13.5" customHeight="1">
      <c r="A430" s="98" t="str">
        <f t="array" ref="A430">IFERROR(INDEX('03.Muestra'!$B$8:$B$17,SMALL(IF("Documento no web"='03.Muestra'!$D$8:$D$17,ROW('03.Muestra'!$B$8:$B$17)-MIN(ROW('03.Muestra'!$D$8:$D$17))+1,""),ROW()-429)),"")</f>
        <v/>
      </c>
      <c r="B430" s="129" t="str">
        <f t="array" ref="B430">IFERROR(INDEX('03.Muestra'!$C$8:$C$17,SMALL(IF("Documento no web"='03.Muestra'!$D$8:$D$17,ROW('03.Muestra'!$C$8:$C$17)-MIN(ROW('03.Muestra'!$D$8:$D$17))+1,""),ROW()-429)),"")</f>
        <v/>
      </c>
      <c r="C430" s="129" t="str">
        <f t="array" ref="C430">IFERROR(INDEX('03.Muestra'!$F$8:$F$17,SMALL(IF("Documento no web"='03.Muestra'!$D$8:$D$17,ROW('03.Muestra'!$F$8:$F$17)-MIN(ROW('03.Muestra'!$D$8:$D$17))+1,""),ROW()-429)),"")</f>
        <v/>
      </c>
      <c r="D430" s="103" t="str">
        <f t="shared" ref="D430:D439" si="52">IF(C430="","",$D$18)</f>
        <v/>
      </c>
      <c r="E430" s="66" t="str">
        <f t="shared" ref="E430:E439" si="53">IF(D430&lt;&gt;"",IF(AND(B430&lt;&gt;"",C430&lt;&gt;""),"","ERR"),"")</f>
        <v/>
      </c>
      <c r="F430" s="104" t="s">
        <v>89</v>
      </c>
      <c r="G430" s="89" t="s">
        <v>98</v>
      </c>
      <c r="H430" s="84" t="s">
        <v>93</v>
      </c>
      <c r="I430" s="105" t="s">
        <v>91</v>
      </c>
      <c r="J430" s="106" t="s">
        <v>87</v>
      </c>
      <c r="K430" s="131" t="s">
        <v>97</v>
      </c>
      <c r="L430" s="18"/>
      <c r="M430" s="18"/>
      <c r="N430" s="18"/>
      <c r="O430" s="18"/>
      <c r="P430" s="18"/>
      <c r="Q430" s="18"/>
      <c r="R430" s="18"/>
      <c r="S430" s="18"/>
      <c r="T430" s="18"/>
      <c r="U430" s="18"/>
      <c r="V430" s="18"/>
      <c r="W430" s="18"/>
      <c r="X430" s="18"/>
      <c r="Y430" s="18"/>
      <c r="Z430" s="22"/>
      <c r="AA430" s="22"/>
      <c r="AB430" s="22"/>
      <c r="AC430" s="22"/>
      <c r="AD430" s="22"/>
      <c r="AE430" s="22"/>
      <c r="AF430" s="22"/>
      <c r="AG430" s="22"/>
      <c r="AH430" s="22"/>
      <c r="AI430" s="22"/>
    </row>
    <row r="431" spans="1:35" ht="13.5" customHeight="1">
      <c r="A431" s="98" t="str">
        <f t="array" ref="A431">IFERROR(INDEX('03.Muestra'!$B$8:$B$17,SMALL(IF("Documento no web"='03.Muestra'!$D$8:$D$17,ROW('03.Muestra'!$B$8:$B$17)-MIN(ROW('03.Muestra'!$D$8:$D$17))+1,""),ROW()-429)),"")</f>
        <v/>
      </c>
      <c r="B431" s="129" t="str">
        <f t="array" ref="B431">IFERROR(INDEX('03.Muestra'!$C$8:$C$17,SMALL(IF("Documento no web"='03.Muestra'!$D$8:$D$17,ROW('03.Muestra'!$C$8:$C$17)-MIN(ROW('03.Muestra'!$D$8:$D$17))+1,""),ROW()-429)),"")</f>
        <v/>
      </c>
      <c r="C431" s="129" t="str">
        <f t="array" ref="C431">IFERROR(INDEX('03.Muestra'!$F$8:$F$17,SMALL(IF("Documento no web"='03.Muestra'!$D$8:$D$17,ROW('03.Muestra'!$F$8:$F$17)-MIN(ROW('03.Muestra'!$D$8:$D$17))+1,""),ROW()-429)),"")</f>
        <v/>
      </c>
      <c r="D431" s="103" t="str">
        <f t="shared" si="52"/>
        <v/>
      </c>
      <c r="E431" s="66" t="str">
        <f t="shared" si="53"/>
        <v/>
      </c>
      <c r="F431" s="107">
        <f ca="1">COUNTIF($D430:INDIRECT("$D" &amp;  SUM(ROW()-1,'03.Muestra'!$D$20)-1),F430)</f>
        <v>0</v>
      </c>
      <c r="G431" s="107">
        <f ca="1">COUNTIF($D430:INDIRECT("$D" &amp;  SUM(ROW()-1,'03.Muestra'!$D$20)-1),G430)</f>
        <v>0</v>
      </c>
      <c r="H431" s="107">
        <f ca="1">COUNTIF($D430:INDIRECT("$D" &amp;  SUM(ROW()-1,'03.Muestra'!$D$20)-1),H430)</f>
        <v>0</v>
      </c>
      <c r="I431" s="107">
        <f ca="1">COUNTIF($D430:INDIRECT("$D" &amp;  SUM(ROW()-1,'03.Muestra'!$D$20)-1),I430)</f>
        <v>0</v>
      </c>
      <c r="J431" s="107">
        <f ca="1">COUNTIF($D430:INDIRECT("$D" &amp;  SUM(ROW()-1,'03.Muestra'!$D$20)-1),J430)</f>
        <v>0</v>
      </c>
      <c r="K431" s="132">
        <f ca="1">IF(COUNTIF('03.Muestra'!$D$8:$D$17,"Documento no web")=0,0,COUNTBLANK($D430:INDIRECT("$D" &amp;  SUM(ROW()-1,COUNTIF('03.Muestra'!$D$8:$D$17,"Documento no web"))-1)))</f>
        <v>0</v>
      </c>
      <c r="L431" s="18"/>
      <c r="M431" s="18"/>
      <c r="N431" s="18"/>
      <c r="O431" s="18"/>
      <c r="P431" s="18"/>
      <c r="Q431" s="18"/>
      <c r="R431" s="18"/>
      <c r="S431" s="18"/>
      <c r="T431" s="18"/>
      <c r="U431" s="18"/>
      <c r="V431" s="18"/>
      <c r="W431" s="18"/>
      <c r="X431" s="18"/>
      <c r="Y431" s="18"/>
      <c r="Z431" s="22"/>
      <c r="AA431" s="22"/>
      <c r="AB431" s="22"/>
      <c r="AC431" s="22"/>
      <c r="AD431" s="22"/>
      <c r="AE431" s="22"/>
      <c r="AF431" s="22"/>
      <c r="AG431" s="22"/>
      <c r="AH431" s="22"/>
      <c r="AI431" s="22"/>
    </row>
    <row r="432" spans="1:35" ht="13.5" customHeight="1">
      <c r="A432" s="98" t="str">
        <f t="array" ref="A432">IFERROR(INDEX('03.Muestra'!$B$8:$B$17,SMALL(IF("Documento no web"='03.Muestra'!$D$8:$D$17,ROW('03.Muestra'!$B$8:$B$17)-MIN(ROW('03.Muestra'!$D$8:$D$17))+1,""),ROW()-429)),"")</f>
        <v/>
      </c>
      <c r="B432" s="129" t="str">
        <f t="array" ref="B432">IFERROR(INDEX('03.Muestra'!$C$8:$C$17,SMALL(IF("Documento no web"='03.Muestra'!$D$8:$D$17,ROW('03.Muestra'!$C$8:$C$17)-MIN(ROW('03.Muestra'!$D$8:$D$17))+1,""),ROW()-429)),"")</f>
        <v/>
      </c>
      <c r="C432" s="129" t="str">
        <f t="array" ref="C432">IFERROR(INDEX('03.Muestra'!$F$8:$F$17,SMALL(IF("Documento no web"='03.Muestra'!$D$8:$D$17,ROW('03.Muestra'!$F$8:$F$17)-MIN(ROW('03.Muestra'!$D$8:$D$17))+1,""),ROW()-429)),"")</f>
        <v/>
      </c>
      <c r="D432" s="103" t="str">
        <f t="shared" si="52"/>
        <v/>
      </c>
      <c r="E432" s="66" t="str">
        <f t="shared" si="53"/>
        <v/>
      </c>
      <c r="F432" s="22"/>
      <c r="G432" s="18"/>
      <c r="H432" s="18"/>
      <c r="I432" s="18"/>
      <c r="J432" s="18"/>
      <c r="K432" s="148"/>
      <c r="L432" s="18"/>
      <c r="M432" s="18"/>
      <c r="N432" s="18"/>
      <c r="O432" s="18"/>
      <c r="P432" s="18"/>
      <c r="Q432" s="18"/>
      <c r="R432" s="18"/>
      <c r="S432" s="18"/>
      <c r="T432" s="18"/>
      <c r="U432" s="18"/>
      <c r="V432" s="18"/>
      <c r="W432" s="18"/>
      <c r="X432" s="18"/>
      <c r="Y432" s="18"/>
      <c r="Z432" s="22"/>
      <c r="AA432" s="22"/>
      <c r="AB432" s="22"/>
      <c r="AC432" s="22"/>
      <c r="AD432" s="22"/>
      <c r="AE432" s="22"/>
      <c r="AF432" s="22"/>
      <c r="AG432" s="22"/>
      <c r="AH432" s="22"/>
      <c r="AI432" s="22"/>
    </row>
    <row r="433" spans="1:35" ht="13.5" customHeight="1">
      <c r="A433" s="98" t="str">
        <f t="array" ref="A433">IFERROR(INDEX('03.Muestra'!$B$8:$B$17,SMALL(IF("Documento no web"='03.Muestra'!$D$8:$D$17,ROW('03.Muestra'!$B$8:$B$17)-MIN(ROW('03.Muestra'!$D$8:$D$17))+1,""),ROW()-429)),"")</f>
        <v/>
      </c>
      <c r="B433" s="129" t="str">
        <f t="array" ref="B433">IFERROR(INDEX('03.Muestra'!$C$8:$C$17,SMALL(IF("Documento no web"='03.Muestra'!$D$8:$D$17,ROW('03.Muestra'!$C$8:$C$17)-MIN(ROW('03.Muestra'!$D$8:$D$17))+1,""),ROW()-429)),"")</f>
        <v/>
      </c>
      <c r="C433" s="129" t="str">
        <f t="array" ref="C433">IFERROR(INDEX('03.Muestra'!$F$8:$F$17,SMALL(IF("Documento no web"='03.Muestra'!$D$8:$D$17,ROW('03.Muestra'!$F$8:$F$17)-MIN(ROW('03.Muestra'!$D$8:$D$17))+1,""),ROW()-429)),"")</f>
        <v/>
      </c>
      <c r="D433" s="103" t="str">
        <f t="shared" si="52"/>
        <v/>
      </c>
      <c r="E433" s="66" t="str">
        <f t="shared" si="53"/>
        <v/>
      </c>
      <c r="F433" s="22"/>
      <c r="G433" s="18"/>
      <c r="H433" s="18"/>
      <c r="I433" s="18"/>
      <c r="J433" s="18"/>
      <c r="K433" s="148"/>
      <c r="L433" s="18"/>
      <c r="M433" s="18"/>
      <c r="N433" s="18"/>
      <c r="O433" s="18"/>
      <c r="P433" s="18"/>
      <c r="Q433" s="18"/>
      <c r="R433" s="18"/>
      <c r="S433" s="18"/>
      <c r="T433" s="18"/>
      <c r="U433" s="18"/>
      <c r="V433" s="18"/>
      <c r="W433" s="18"/>
      <c r="X433" s="18"/>
      <c r="Y433" s="18"/>
      <c r="Z433" s="22"/>
      <c r="AA433" s="22"/>
      <c r="AB433" s="22"/>
      <c r="AC433" s="22"/>
      <c r="AD433" s="22"/>
      <c r="AE433" s="22"/>
      <c r="AF433" s="22"/>
      <c r="AG433" s="22"/>
      <c r="AH433" s="22"/>
      <c r="AI433" s="22"/>
    </row>
    <row r="434" spans="1:35" ht="13.5" customHeight="1">
      <c r="A434" s="98" t="str">
        <f t="array" ref="A434">IFERROR(INDEX('03.Muestra'!$B$8:$B$17,SMALL(IF("Documento no web"='03.Muestra'!$D$8:$D$17,ROW('03.Muestra'!$B$8:$B$17)-MIN(ROW('03.Muestra'!$D$8:$D$17))+1,""),ROW()-429)),"")</f>
        <v/>
      </c>
      <c r="B434" s="129" t="str">
        <f t="array" ref="B434">IFERROR(INDEX('03.Muestra'!$C$8:$C$17,SMALL(IF("Documento no web"='03.Muestra'!$D$8:$D$17,ROW('03.Muestra'!$C$8:$C$17)-MIN(ROW('03.Muestra'!$D$8:$D$17))+1,""),ROW()-429)),"")</f>
        <v/>
      </c>
      <c r="C434" s="129" t="str">
        <f t="array" ref="C434">IFERROR(INDEX('03.Muestra'!$F$8:$F$17,SMALL(IF("Documento no web"='03.Muestra'!$D$8:$D$17,ROW('03.Muestra'!$F$8:$F$17)-MIN(ROW('03.Muestra'!$D$8:$D$17))+1,""),ROW()-429)),"")</f>
        <v/>
      </c>
      <c r="D434" s="103" t="str">
        <f t="shared" si="52"/>
        <v/>
      </c>
      <c r="E434" s="66" t="str">
        <f t="shared" si="53"/>
        <v/>
      </c>
      <c r="F434" s="22"/>
      <c r="G434" s="18"/>
      <c r="H434" s="18"/>
      <c r="I434" s="18"/>
      <c r="J434" s="18"/>
      <c r="K434" s="148"/>
      <c r="L434" s="18"/>
      <c r="M434" s="18"/>
      <c r="N434" s="18"/>
      <c r="O434" s="18"/>
      <c r="P434" s="18"/>
      <c r="Q434" s="18"/>
      <c r="R434" s="18"/>
      <c r="S434" s="18"/>
      <c r="T434" s="18"/>
      <c r="U434" s="18"/>
      <c r="V434" s="18"/>
      <c r="W434" s="18"/>
      <c r="X434" s="18"/>
      <c r="Y434" s="18"/>
      <c r="Z434" s="22"/>
      <c r="AA434" s="22"/>
      <c r="AB434" s="22"/>
      <c r="AC434" s="22"/>
      <c r="AD434" s="22"/>
      <c r="AE434" s="22"/>
      <c r="AF434" s="22"/>
      <c r="AG434" s="22"/>
      <c r="AH434" s="22"/>
      <c r="AI434" s="22"/>
    </row>
    <row r="435" spans="1:35" ht="13.5" customHeight="1">
      <c r="A435" s="98" t="str">
        <f t="array" ref="A435">IFERROR(INDEX('03.Muestra'!$B$8:$B$17,SMALL(IF("Documento no web"='03.Muestra'!$D$8:$D$17,ROW('03.Muestra'!$B$8:$B$17)-MIN(ROW('03.Muestra'!$D$8:$D$17))+1,""),ROW()-429)),"")</f>
        <v/>
      </c>
      <c r="B435" s="129" t="str">
        <f t="array" ref="B435">IFERROR(INDEX('03.Muestra'!$C$8:$C$17,SMALL(IF("Documento no web"='03.Muestra'!$D$8:$D$17,ROW('03.Muestra'!$C$8:$C$17)-MIN(ROW('03.Muestra'!$D$8:$D$17))+1,""),ROW()-429)),"")</f>
        <v/>
      </c>
      <c r="C435" s="129" t="str">
        <f t="array" ref="C435">IFERROR(INDEX('03.Muestra'!$F$8:$F$17,SMALL(IF("Documento no web"='03.Muestra'!$D$8:$D$17,ROW('03.Muestra'!$F$8:$F$17)-MIN(ROW('03.Muestra'!$D$8:$D$17))+1,""),ROW()-429)),"")</f>
        <v/>
      </c>
      <c r="D435" s="103" t="str">
        <f t="shared" si="52"/>
        <v/>
      </c>
      <c r="E435" s="66" t="str">
        <f t="shared" si="53"/>
        <v/>
      </c>
      <c r="F435" s="22"/>
      <c r="G435" s="18"/>
      <c r="H435" s="18"/>
      <c r="I435" s="18"/>
      <c r="J435" s="18"/>
      <c r="K435" s="148"/>
      <c r="L435" s="18"/>
      <c r="M435" s="18"/>
      <c r="N435" s="18"/>
      <c r="O435" s="18"/>
      <c r="P435" s="18"/>
      <c r="Q435" s="18"/>
      <c r="R435" s="18"/>
      <c r="S435" s="18"/>
      <c r="T435" s="18"/>
      <c r="U435" s="18"/>
      <c r="V435" s="18"/>
      <c r="W435" s="18"/>
      <c r="X435" s="18"/>
      <c r="Y435" s="18"/>
      <c r="Z435" s="22"/>
      <c r="AA435" s="22"/>
      <c r="AB435" s="22"/>
      <c r="AC435" s="22"/>
      <c r="AD435" s="22"/>
      <c r="AE435" s="22"/>
      <c r="AF435" s="22"/>
      <c r="AG435" s="22"/>
      <c r="AH435" s="22"/>
      <c r="AI435" s="22"/>
    </row>
    <row r="436" spans="1:35" ht="13.5" customHeight="1">
      <c r="A436" s="98" t="str">
        <f t="array" ref="A436">IFERROR(INDEX('03.Muestra'!$B$8:$B$17,SMALL(IF("Documento no web"='03.Muestra'!$D$8:$D$17,ROW('03.Muestra'!$B$8:$B$17)-MIN(ROW('03.Muestra'!$D$8:$D$17))+1,""),ROW()-429)),"")</f>
        <v/>
      </c>
      <c r="B436" s="129" t="str">
        <f t="array" ref="B436">IFERROR(INDEX('03.Muestra'!$C$8:$C$17,SMALL(IF("Documento no web"='03.Muestra'!$D$8:$D$17,ROW('03.Muestra'!$C$8:$C$17)-MIN(ROW('03.Muestra'!$D$8:$D$17))+1,""),ROW()-429)),"")</f>
        <v/>
      </c>
      <c r="C436" s="129" t="str">
        <f t="array" ref="C436">IFERROR(INDEX('03.Muestra'!$F$8:$F$17,SMALL(IF("Documento no web"='03.Muestra'!$D$8:$D$17,ROW('03.Muestra'!$F$8:$F$17)-MIN(ROW('03.Muestra'!$D$8:$D$17))+1,""),ROW()-429)),"")</f>
        <v/>
      </c>
      <c r="D436" s="103" t="str">
        <f t="shared" si="52"/>
        <v/>
      </c>
      <c r="E436" s="66" t="str">
        <f t="shared" si="53"/>
        <v/>
      </c>
      <c r="F436" s="18"/>
      <c r="G436" s="18"/>
      <c r="H436" s="18"/>
      <c r="I436" s="18"/>
      <c r="J436" s="18"/>
      <c r="K436" s="148"/>
      <c r="L436" s="18"/>
      <c r="M436" s="18"/>
      <c r="N436" s="18"/>
      <c r="O436" s="18"/>
      <c r="P436" s="18"/>
      <c r="Q436" s="18"/>
      <c r="R436" s="18"/>
      <c r="S436" s="18"/>
      <c r="T436" s="18"/>
      <c r="U436" s="18"/>
      <c r="V436" s="18"/>
      <c r="W436" s="18"/>
      <c r="X436" s="18"/>
      <c r="Y436" s="18"/>
      <c r="Z436" s="22"/>
      <c r="AA436" s="22"/>
      <c r="AB436" s="22"/>
      <c r="AC436" s="22"/>
      <c r="AD436" s="22"/>
      <c r="AE436" s="22"/>
      <c r="AF436" s="22"/>
      <c r="AG436" s="22"/>
      <c r="AH436" s="22"/>
      <c r="AI436" s="22"/>
    </row>
    <row r="437" spans="1:35" ht="13.5" customHeight="1">
      <c r="A437" s="98" t="str">
        <f t="array" ref="A437">IFERROR(INDEX('03.Muestra'!$B$8:$B$17,SMALL(IF("Documento no web"='03.Muestra'!$D$8:$D$17,ROW('03.Muestra'!$B$8:$B$17)-MIN(ROW('03.Muestra'!$D$8:$D$17))+1,""),ROW()-429)),"")</f>
        <v/>
      </c>
      <c r="B437" s="129" t="str">
        <f t="array" ref="B437">IFERROR(INDEX('03.Muestra'!$C$8:$C$17,SMALL(IF("Documento no web"='03.Muestra'!$D$8:$D$17,ROW('03.Muestra'!$C$8:$C$17)-MIN(ROW('03.Muestra'!$D$8:$D$17))+1,""),ROW()-429)),"")</f>
        <v/>
      </c>
      <c r="C437" s="129" t="str">
        <f t="array" ref="C437">IFERROR(INDEX('03.Muestra'!$F$8:$F$17,SMALL(IF("Documento no web"='03.Muestra'!$D$8:$D$17,ROW('03.Muestra'!$F$8:$F$17)-MIN(ROW('03.Muestra'!$D$8:$D$17))+1,""),ROW()-429)),"")</f>
        <v/>
      </c>
      <c r="D437" s="103" t="str">
        <f t="shared" si="52"/>
        <v/>
      </c>
      <c r="E437" s="66" t="str">
        <f t="shared" si="53"/>
        <v/>
      </c>
      <c r="F437" s="18"/>
      <c r="G437" s="18"/>
      <c r="H437" s="18"/>
      <c r="I437" s="18"/>
      <c r="J437" s="18"/>
      <c r="K437" s="148"/>
      <c r="L437" s="18"/>
      <c r="M437" s="18"/>
      <c r="N437" s="18"/>
      <c r="O437" s="18"/>
      <c r="P437" s="18"/>
      <c r="Q437" s="18"/>
      <c r="R437" s="18"/>
      <c r="S437" s="18"/>
      <c r="T437" s="18"/>
      <c r="U437" s="18"/>
      <c r="V437" s="18"/>
      <c r="W437" s="18"/>
      <c r="X437" s="18"/>
      <c r="Y437" s="18"/>
      <c r="Z437" s="22"/>
      <c r="AA437" s="22"/>
      <c r="AB437" s="22"/>
      <c r="AC437" s="22"/>
      <c r="AD437" s="22"/>
      <c r="AE437" s="22"/>
      <c r="AF437" s="22"/>
      <c r="AG437" s="22"/>
      <c r="AH437" s="22"/>
      <c r="AI437" s="22"/>
    </row>
    <row r="438" spans="1:35" ht="13.5" customHeight="1">
      <c r="A438" s="98" t="str">
        <f t="array" ref="A438">IFERROR(INDEX('03.Muestra'!$B$8:$B$17,SMALL(IF("Documento no web"='03.Muestra'!$D$8:$D$17,ROW('03.Muestra'!$B$8:$B$17)-MIN(ROW('03.Muestra'!$D$8:$D$17))+1,""),ROW()-429)),"")</f>
        <v/>
      </c>
      <c r="B438" s="129" t="str">
        <f t="array" ref="B438">IFERROR(INDEX('03.Muestra'!$C$8:$C$17,SMALL(IF("Documento no web"='03.Muestra'!$D$8:$D$17,ROW('03.Muestra'!$C$8:$C$17)-MIN(ROW('03.Muestra'!$D$8:$D$17))+1,""),ROW()-429)),"")</f>
        <v/>
      </c>
      <c r="C438" s="129" t="str">
        <f t="array" ref="C438">IFERROR(INDEX('03.Muestra'!$F$8:$F$17,SMALL(IF("Documento no web"='03.Muestra'!$D$8:$D$17,ROW('03.Muestra'!$F$8:$F$17)-MIN(ROW('03.Muestra'!$D$8:$D$17))+1,""),ROW()-429)),"")</f>
        <v/>
      </c>
      <c r="D438" s="103" t="str">
        <f t="shared" si="52"/>
        <v/>
      </c>
      <c r="E438" s="66" t="str">
        <f t="shared" si="53"/>
        <v/>
      </c>
      <c r="F438" s="18"/>
      <c r="G438" s="18"/>
      <c r="H438" s="18"/>
      <c r="I438" s="18"/>
      <c r="J438" s="18"/>
      <c r="K438" s="148"/>
      <c r="L438" s="18"/>
      <c r="M438" s="18"/>
      <c r="N438" s="18"/>
      <c r="O438" s="18"/>
      <c r="P438" s="18"/>
      <c r="Q438" s="18"/>
      <c r="R438" s="18"/>
      <c r="S438" s="18"/>
      <c r="T438" s="18"/>
      <c r="U438" s="18"/>
      <c r="V438" s="18"/>
      <c r="W438" s="18"/>
      <c r="X438" s="18"/>
      <c r="Y438" s="18"/>
      <c r="Z438" s="22"/>
      <c r="AA438" s="22"/>
      <c r="AB438" s="22"/>
      <c r="AC438" s="22"/>
      <c r="AD438" s="22"/>
      <c r="AE438" s="22"/>
      <c r="AF438" s="22"/>
      <c r="AG438" s="22"/>
      <c r="AH438" s="22"/>
      <c r="AI438" s="22"/>
    </row>
    <row r="439" spans="1:35" ht="13.5" customHeight="1">
      <c r="A439" s="98" t="str">
        <f t="array" ref="A439">IFERROR(INDEX('03.Muestra'!$B$8:$B$17,SMALL(IF("Documento no web"='03.Muestra'!$D$8:$D$17,ROW('03.Muestra'!$B$8:$B$17)-MIN(ROW('03.Muestra'!$D$8:$D$17))+1,""),ROW()-429)),"")</f>
        <v/>
      </c>
      <c r="B439" s="129" t="str">
        <f t="array" ref="B439">IFERROR(INDEX('03.Muestra'!$C$8:$C$17,SMALL(IF("Documento no web"='03.Muestra'!$D$8:$D$17,ROW('03.Muestra'!$C$8:$C$17)-MIN(ROW('03.Muestra'!$D$8:$D$17))+1,""),ROW()-429)),"")</f>
        <v/>
      </c>
      <c r="C439" s="129" t="str">
        <f t="array" ref="C439">IFERROR(INDEX('03.Muestra'!$F$8:$F$17,SMALL(IF("Documento no web"='03.Muestra'!$D$8:$D$17,ROW('03.Muestra'!$F$8:$F$17)-MIN(ROW('03.Muestra'!$D$8:$D$17))+1,""),ROW()-429)),"")</f>
        <v/>
      </c>
      <c r="D439" s="103" t="str">
        <f t="shared" si="52"/>
        <v/>
      </c>
      <c r="E439" s="66" t="str">
        <f t="shared" si="53"/>
        <v/>
      </c>
      <c r="F439" s="18"/>
      <c r="G439" s="18"/>
      <c r="H439" s="18"/>
      <c r="I439" s="18"/>
      <c r="J439" s="18"/>
      <c r="K439" s="148"/>
      <c r="L439" s="18"/>
      <c r="M439" s="18"/>
      <c r="N439" s="18"/>
      <c r="O439" s="18"/>
      <c r="P439" s="18"/>
      <c r="Q439" s="18"/>
      <c r="R439" s="18"/>
      <c r="S439" s="18"/>
      <c r="T439" s="18"/>
      <c r="U439" s="18"/>
      <c r="V439" s="18"/>
      <c r="W439" s="18"/>
      <c r="X439" s="18"/>
      <c r="Y439" s="18"/>
      <c r="Z439" s="22"/>
      <c r="AA439" s="22"/>
      <c r="AB439" s="22"/>
      <c r="AC439" s="22"/>
      <c r="AD439" s="22"/>
      <c r="AE439" s="22"/>
      <c r="AF439" s="22"/>
      <c r="AG439" s="22"/>
      <c r="AH439" s="22"/>
      <c r="AI439" s="22"/>
    </row>
    <row r="440" spans="1:35" ht="12" customHeight="1">
      <c r="A440" s="63"/>
      <c r="B440" s="133"/>
      <c r="C440" s="133"/>
      <c r="D440" s="134"/>
      <c r="E440" s="66"/>
      <c r="F440" s="18"/>
      <c r="G440" s="18"/>
      <c r="H440" s="18"/>
      <c r="I440" s="18"/>
      <c r="J440" s="18"/>
      <c r="K440" s="22"/>
      <c r="L440" s="22"/>
      <c r="M440" s="22"/>
      <c r="N440" s="18"/>
      <c r="O440" s="18"/>
      <c r="P440" s="18"/>
      <c r="Q440" s="18"/>
      <c r="R440" s="18"/>
      <c r="S440" s="18"/>
      <c r="T440" s="18"/>
      <c r="U440" s="18"/>
      <c r="V440" s="22"/>
      <c r="W440" s="22"/>
      <c r="X440" s="22"/>
      <c r="Y440" s="22"/>
      <c r="Z440" s="22"/>
      <c r="AA440" s="22"/>
      <c r="AB440" s="22"/>
      <c r="AC440" s="22"/>
      <c r="AD440" s="18"/>
      <c r="AE440" s="22"/>
      <c r="AF440" s="22"/>
      <c r="AG440" s="22"/>
      <c r="AH440" s="22"/>
      <c r="AI440" s="22"/>
    </row>
    <row r="441" spans="1:35" ht="12" customHeight="1">
      <c r="A441" s="63"/>
      <c r="B441" s="133"/>
      <c r="C441" s="133"/>
      <c r="D441" s="134"/>
      <c r="E441" s="66"/>
      <c r="F441" s="18"/>
      <c r="G441" s="18"/>
      <c r="H441" s="18"/>
      <c r="I441" s="18"/>
      <c r="J441" s="18"/>
      <c r="K441" s="22"/>
      <c r="L441" s="22"/>
      <c r="M441" s="22"/>
      <c r="N441" s="18"/>
      <c r="O441" s="18"/>
      <c r="P441" s="18"/>
      <c r="Q441" s="18"/>
      <c r="R441" s="18"/>
      <c r="S441" s="18"/>
      <c r="T441" s="18"/>
      <c r="U441" s="18"/>
      <c r="V441" s="22"/>
      <c r="W441" s="22"/>
      <c r="X441" s="22"/>
      <c r="Y441" s="22"/>
      <c r="Z441" s="22"/>
      <c r="AA441" s="22"/>
      <c r="AB441" s="22"/>
      <c r="AC441" s="22"/>
      <c r="AD441" s="18"/>
      <c r="AE441" s="22"/>
      <c r="AF441" s="22"/>
      <c r="AG441" s="22"/>
      <c r="AH441" s="22"/>
      <c r="AI441" s="22"/>
    </row>
    <row r="442" spans="1:35" ht="12.75" customHeight="1">
      <c r="A442" s="111"/>
      <c r="B442" s="112"/>
      <c r="C442" s="111"/>
      <c r="D442" s="135"/>
      <c r="E442" s="66"/>
      <c r="F442" s="18"/>
      <c r="G442" s="18"/>
      <c r="H442" s="18"/>
      <c r="I442" s="18"/>
      <c r="J442" s="18"/>
      <c r="K442" s="22"/>
      <c r="L442" s="22"/>
      <c r="M442" s="22"/>
      <c r="N442" s="18"/>
      <c r="O442" s="18"/>
      <c r="P442" s="18"/>
      <c r="Q442" s="18"/>
      <c r="R442" s="18"/>
      <c r="S442" s="18"/>
      <c r="T442" s="18"/>
      <c r="U442" s="18"/>
      <c r="V442" s="22"/>
      <c r="W442" s="22"/>
      <c r="X442" s="22"/>
      <c r="Y442" s="22"/>
      <c r="Z442" s="22"/>
      <c r="AA442" s="22"/>
      <c r="AB442" s="22"/>
      <c r="AC442" s="22"/>
      <c r="AD442" s="18"/>
      <c r="AE442" s="22"/>
      <c r="AF442" s="22"/>
      <c r="AG442" s="22"/>
      <c r="AH442" s="22"/>
      <c r="AI442" s="22"/>
    </row>
    <row r="443" spans="1:35" ht="14.25" customHeight="1">
      <c r="A443" s="109"/>
      <c r="B443" s="109"/>
      <c r="C443" s="109"/>
      <c r="D443" s="136"/>
      <c r="E443" s="66"/>
      <c r="F443" s="92"/>
      <c r="G443" s="18"/>
      <c r="H443" s="18"/>
      <c r="I443" s="18"/>
      <c r="J443" s="18"/>
      <c r="K443" s="22"/>
      <c r="L443" s="22"/>
      <c r="M443" s="22"/>
      <c r="N443" s="18"/>
      <c r="O443" s="18"/>
      <c r="P443" s="18"/>
      <c r="Q443" s="18"/>
      <c r="R443" s="18"/>
      <c r="S443" s="18"/>
      <c r="T443" s="18"/>
      <c r="U443" s="18"/>
      <c r="V443" s="22"/>
      <c r="W443" s="22"/>
      <c r="X443" s="22"/>
      <c r="Y443" s="22"/>
      <c r="Z443" s="22"/>
      <c r="AA443" s="22"/>
      <c r="AB443" s="22"/>
      <c r="AC443" s="22"/>
      <c r="AD443" s="18"/>
      <c r="AE443" s="22"/>
      <c r="AF443" s="22"/>
      <c r="AG443" s="22"/>
      <c r="AH443" s="22"/>
      <c r="AI443" s="22"/>
    </row>
    <row r="444" spans="1:35" ht="13.5" customHeight="1">
      <c r="A444" s="22"/>
      <c r="B444" s="18"/>
      <c r="C444" s="18"/>
      <c r="D444" s="127"/>
      <c r="E444" s="18"/>
      <c r="F444" s="18"/>
      <c r="G444" s="18"/>
      <c r="H444" s="18"/>
      <c r="I444" s="18"/>
      <c r="J444" s="18"/>
      <c r="K444" s="148"/>
      <c r="L444" s="18"/>
      <c r="M444" s="18"/>
      <c r="N444" s="18"/>
      <c r="O444" s="18"/>
      <c r="P444" s="18"/>
      <c r="Q444" s="18"/>
      <c r="R444" s="18"/>
      <c r="S444" s="18"/>
      <c r="T444" s="18"/>
      <c r="U444" s="18"/>
      <c r="V444" s="18"/>
      <c r="W444" s="18"/>
      <c r="X444" s="18"/>
      <c r="Y444" s="18"/>
      <c r="Z444" s="22"/>
      <c r="AA444" s="22"/>
      <c r="AB444" s="22"/>
      <c r="AC444" s="22"/>
      <c r="AD444" s="22"/>
      <c r="AE444" s="22"/>
      <c r="AF444" s="22"/>
      <c r="AG444" s="22"/>
      <c r="AH444" s="22"/>
      <c r="AI444" s="22"/>
    </row>
    <row r="445" spans="1:35" ht="13.5" customHeight="1">
      <c r="A445" s="22"/>
      <c r="B445" s="153"/>
      <c r="C445" s="18"/>
      <c r="D445" s="127"/>
      <c r="E445" s="100"/>
      <c r="F445" s="18"/>
      <c r="G445" s="18"/>
      <c r="H445" s="18"/>
      <c r="I445" s="18"/>
      <c r="J445" s="18"/>
      <c r="K445" s="148"/>
      <c r="L445" s="18"/>
      <c r="M445" s="18"/>
      <c r="N445" s="18"/>
      <c r="O445" s="18"/>
      <c r="P445" s="18"/>
      <c r="Q445" s="18"/>
      <c r="R445" s="18"/>
      <c r="S445" s="18"/>
      <c r="T445" s="18"/>
      <c r="U445" s="18"/>
      <c r="V445" s="18"/>
      <c r="W445" s="18"/>
      <c r="X445" s="18"/>
      <c r="Y445" s="18"/>
      <c r="Z445" s="22"/>
      <c r="AA445" s="22"/>
      <c r="AB445" s="22"/>
      <c r="AC445" s="22"/>
      <c r="AD445" s="22"/>
      <c r="AE445" s="22"/>
      <c r="AF445" s="22"/>
      <c r="AG445" s="22"/>
      <c r="AH445" s="22"/>
      <c r="AI445" s="22"/>
    </row>
    <row r="446" spans="1:35" ht="30" customHeight="1">
      <c r="A446" s="94" t="s">
        <v>100</v>
      </c>
      <c r="B446" s="95" t="s">
        <v>86</v>
      </c>
      <c r="C446" s="96" t="s">
        <v>222</v>
      </c>
      <c r="D446" s="128" t="s">
        <v>106</v>
      </c>
      <c r="E446" s="114"/>
      <c r="F446" s="22"/>
      <c r="G446" s="22"/>
      <c r="H446" s="22"/>
      <c r="I446" s="22"/>
      <c r="J446" s="22"/>
      <c r="K446" s="148"/>
      <c r="L446" s="18"/>
      <c r="M446" s="18"/>
      <c r="N446" s="18"/>
      <c r="O446" s="18"/>
      <c r="P446" s="18"/>
      <c r="Q446" s="18"/>
      <c r="R446" s="18"/>
      <c r="S446" s="18"/>
      <c r="T446" s="18"/>
      <c r="U446" s="18"/>
      <c r="V446" s="18"/>
      <c r="W446" s="18"/>
      <c r="X446" s="18"/>
      <c r="Y446" s="18"/>
      <c r="Z446" s="22"/>
      <c r="AA446" s="22"/>
      <c r="AB446" s="22"/>
      <c r="AC446" s="22"/>
      <c r="AD446" s="22"/>
      <c r="AE446" s="22"/>
      <c r="AF446" s="22"/>
      <c r="AG446" s="22"/>
      <c r="AH446" s="22"/>
      <c r="AI446" s="22"/>
    </row>
    <row r="447" spans="1:35" ht="13.5" customHeight="1">
      <c r="A447" s="98" t="str">
        <f t="array" ref="A447">IFERROR(INDEX('03.Muestra'!$B$8:$B$17,SMALL(IF("Documento no web"='03.Muestra'!$D$8:$D$17,ROW('03.Muestra'!$B$8:$B$17)-MIN(ROW('03.Muestra'!$D$8:$D$17))+1,""),ROW()-446)),"")</f>
        <v/>
      </c>
      <c r="B447" s="129" t="str">
        <f t="array" ref="B447">IFERROR(INDEX('03.Muestra'!$C$8:$C$17,SMALL(IF("Documento no web"='03.Muestra'!$D$8:$D$17,ROW('03.Muestra'!$C$8:$C$17)-MIN(ROW('03.Muestra'!$D$8:$D$17))+1,""),ROW()-446)),"")</f>
        <v/>
      </c>
      <c r="C447" s="129" t="str">
        <f t="array" ref="C447">IFERROR(INDEX('03.Muestra'!$F$8:$F$17,SMALL(IF("Documento no web"='03.Muestra'!$D$8:$D$17,ROW('03.Muestra'!$F$8:$F$17)-MIN(ROW('03.Muestra'!$D$8:$D$17))+1,""),ROW()-446)),"")</f>
        <v/>
      </c>
      <c r="D447" s="103" t="str">
        <f t="shared" ref="D447:D456" si="54">IF(C447="","",$D$18)</f>
        <v/>
      </c>
      <c r="E447" s="66" t="str">
        <f t="shared" ref="E447:E456" si="55">IF(D447&lt;&gt;"",IF(AND(B447&lt;&gt;"",C447&lt;&gt;""),"","ERR"),"")</f>
        <v/>
      </c>
      <c r="F447" s="104" t="s">
        <v>89</v>
      </c>
      <c r="G447" s="89" t="s">
        <v>98</v>
      </c>
      <c r="H447" s="84" t="s">
        <v>93</v>
      </c>
      <c r="I447" s="105" t="s">
        <v>91</v>
      </c>
      <c r="J447" s="106" t="s">
        <v>87</v>
      </c>
      <c r="K447" s="131" t="s">
        <v>97</v>
      </c>
      <c r="L447" s="18"/>
      <c r="M447" s="18"/>
      <c r="N447" s="18"/>
      <c r="O447" s="18"/>
      <c r="P447" s="18"/>
      <c r="Q447" s="18"/>
      <c r="R447" s="18"/>
      <c r="S447" s="18"/>
      <c r="T447" s="18"/>
      <c r="U447" s="18"/>
      <c r="V447" s="18"/>
      <c r="W447" s="18"/>
      <c r="X447" s="18"/>
      <c r="Y447" s="18"/>
      <c r="Z447" s="22"/>
      <c r="AA447" s="22"/>
      <c r="AB447" s="22"/>
      <c r="AC447" s="22"/>
      <c r="AD447" s="22"/>
      <c r="AE447" s="22"/>
      <c r="AF447" s="22"/>
      <c r="AG447" s="22"/>
      <c r="AH447" s="22"/>
      <c r="AI447" s="22"/>
    </row>
    <row r="448" spans="1:35" ht="13.5" customHeight="1">
      <c r="A448" s="98" t="str">
        <f t="array" ref="A448">IFERROR(INDEX('03.Muestra'!$B$8:$B$17,SMALL(IF("Documento no web"='03.Muestra'!$D$8:$D$17,ROW('03.Muestra'!$B$8:$B$17)-MIN(ROW('03.Muestra'!$D$8:$D$17))+1,""),ROW()-446)),"")</f>
        <v/>
      </c>
      <c r="B448" s="129" t="str">
        <f t="array" ref="B448">IFERROR(INDEX('03.Muestra'!$C$8:$C$17,SMALL(IF("Documento no web"='03.Muestra'!$D$8:$D$17,ROW('03.Muestra'!$C$8:$C$17)-MIN(ROW('03.Muestra'!$D$8:$D$17))+1,""),ROW()-446)),"")</f>
        <v/>
      </c>
      <c r="C448" s="129" t="str">
        <f t="array" ref="C448">IFERROR(INDEX('03.Muestra'!$F$8:$F$17,SMALL(IF("Documento no web"='03.Muestra'!$D$8:$D$17,ROW('03.Muestra'!$F$8:$F$17)-MIN(ROW('03.Muestra'!$D$8:$D$17))+1,""),ROW()-446)),"")</f>
        <v/>
      </c>
      <c r="D448" s="103" t="str">
        <f t="shared" si="54"/>
        <v/>
      </c>
      <c r="E448" s="66" t="str">
        <f t="shared" si="55"/>
        <v/>
      </c>
      <c r="F448" s="107">
        <f ca="1">COUNTIF($D447:INDIRECT("$D" &amp;  SUM(ROW()-1,'03.Muestra'!$D$20)-1),F447)</f>
        <v>0</v>
      </c>
      <c r="G448" s="107">
        <f ca="1">COUNTIF($D447:INDIRECT("$D" &amp;  SUM(ROW()-1,'03.Muestra'!$D$20)-1),G447)</f>
        <v>0</v>
      </c>
      <c r="H448" s="107">
        <f ca="1">COUNTIF($D447:INDIRECT("$D" &amp;  SUM(ROW()-1,'03.Muestra'!$D$20)-1),H447)</f>
        <v>0</v>
      </c>
      <c r="I448" s="107">
        <f ca="1">COUNTIF($D447:INDIRECT("$D" &amp;  SUM(ROW()-1,'03.Muestra'!$D$20)-1),I447)</f>
        <v>0</v>
      </c>
      <c r="J448" s="107">
        <f ca="1">COUNTIF($D447:INDIRECT("$D" &amp;  SUM(ROW()-1,'03.Muestra'!$D$20)-1),J447)</f>
        <v>0</v>
      </c>
      <c r="K448" s="132">
        <f ca="1">IF(COUNTIF('03.Muestra'!$D$8:$D$17,"Documento no web")=0,0,COUNTBLANK($D447:INDIRECT("$D" &amp;  SUM(ROW()-1,COUNTIF('03.Muestra'!$D$8:$D$17,"Documento no web"))-1)))</f>
        <v>0</v>
      </c>
      <c r="L448" s="18"/>
      <c r="M448" s="18"/>
      <c r="N448" s="18"/>
      <c r="O448" s="18"/>
      <c r="P448" s="18"/>
      <c r="Q448" s="18"/>
      <c r="R448" s="18"/>
      <c r="S448" s="18"/>
      <c r="T448" s="18"/>
      <c r="U448" s="18"/>
      <c r="V448" s="18"/>
      <c r="W448" s="18"/>
      <c r="X448" s="18"/>
      <c r="Y448" s="18"/>
      <c r="Z448" s="22"/>
      <c r="AA448" s="22"/>
      <c r="AB448" s="22"/>
      <c r="AC448" s="22"/>
      <c r="AD448" s="22"/>
      <c r="AE448" s="22"/>
      <c r="AF448" s="22"/>
      <c r="AG448" s="22"/>
      <c r="AH448" s="22"/>
      <c r="AI448" s="22"/>
    </row>
    <row r="449" spans="1:35" ht="13.5" customHeight="1">
      <c r="A449" s="98" t="str">
        <f t="array" ref="A449">IFERROR(INDEX('03.Muestra'!$B$8:$B$17,SMALL(IF("Documento no web"='03.Muestra'!$D$8:$D$17,ROW('03.Muestra'!$B$8:$B$17)-MIN(ROW('03.Muestra'!$D$8:$D$17))+1,""),ROW()-446)),"")</f>
        <v/>
      </c>
      <c r="B449" s="129" t="str">
        <f t="array" ref="B449">IFERROR(INDEX('03.Muestra'!$C$8:$C$17,SMALL(IF("Documento no web"='03.Muestra'!$D$8:$D$17,ROW('03.Muestra'!$C$8:$C$17)-MIN(ROW('03.Muestra'!$D$8:$D$17))+1,""),ROW()-446)),"")</f>
        <v/>
      </c>
      <c r="C449" s="129" t="str">
        <f t="array" ref="C449">IFERROR(INDEX('03.Muestra'!$F$8:$F$17,SMALL(IF("Documento no web"='03.Muestra'!$D$8:$D$17,ROW('03.Muestra'!$F$8:$F$17)-MIN(ROW('03.Muestra'!$D$8:$D$17))+1,""),ROW()-446)),"")</f>
        <v/>
      </c>
      <c r="D449" s="103" t="str">
        <f t="shared" si="54"/>
        <v/>
      </c>
      <c r="E449" s="66" t="str">
        <f t="shared" si="55"/>
        <v/>
      </c>
      <c r="F449" s="22"/>
      <c r="G449" s="18"/>
      <c r="H449" s="18"/>
      <c r="I449" s="18"/>
      <c r="J449" s="18"/>
      <c r="K449" s="148"/>
      <c r="L449" s="18"/>
      <c r="M449" s="18"/>
      <c r="N449" s="18"/>
      <c r="O449" s="18"/>
      <c r="P449" s="18"/>
      <c r="Q449" s="18"/>
      <c r="R449" s="18"/>
      <c r="S449" s="18"/>
      <c r="T449" s="18"/>
      <c r="U449" s="18"/>
      <c r="V449" s="18"/>
      <c r="W449" s="18"/>
      <c r="X449" s="18"/>
      <c r="Y449" s="18"/>
      <c r="Z449" s="22"/>
      <c r="AA449" s="22"/>
      <c r="AB449" s="22"/>
      <c r="AC449" s="22"/>
      <c r="AD449" s="22"/>
      <c r="AE449" s="22"/>
      <c r="AF449" s="22"/>
      <c r="AG449" s="22"/>
      <c r="AH449" s="22"/>
      <c r="AI449" s="22"/>
    </row>
    <row r="450" spans="1:35" ht="13.5" customHeight="1">
      <c r="A450" s="98" t="str">
        <f t="array" ref="A450">IFERROR(INDEX('03.Muestra'!$B$8:$B$17,SMALL(IF("Documento no web"='03.Muestra'!$D$8:$D$17,ROW('03.Muestra'!$B$8:$B$17)-MIN(ROW('03.Muestra'!$D$8:$D$17))+1,""),ROW()-446)),"")</f>
        <v/>
      </c>
      <c r="B450" s="129" t="str">
        <f t="array" ref="B450">IFERROR(INDEX('03.Muestra'!$C$8:$C$17,SMALL(IF("Documento no web"='03.Muestra'!$D$8:$D$17,ROW('03.Muestra'!$C$8:$C$17)-MIN(ROW('03.Muestra'!$D$8:$D$17))+1,""),ROW()-446)),"")</f>
        <v/>
      </c>
      <c r="C450" s="129" t="str">
        <f t="array" ref="C450">IFERROR(INDEX('03.Muestra'!$F$8:$F$17,SMALL(IF("Documento no web"='03.Muestra'!$D$8:$D$17,ROW('03.Muestra'!$F$8:$F$17)-MIN(ROW('03.Muestra'!$D$8:$D$17))+1,""),ROW()-446)),"")</f>
        <v/>
      </c>
      <c r="D450" s="103" t="str">
        <f t="shared" si="54"/>
        <v/>
      </c>
      <c r="E450" s="66" t="str">
        <f t="shared" si="55"/>
        <v/>
      </c>
      <c r="F450" s="22"/>
      <c r="G450" s="18"/>
      <c r="H450" s="18"/>
      <c r="I450" s="18"/>
      <c r="J450" s="18"/>
      <c r="K450" s="148"/>
      <c r="L450" s="18"/>
      <c r="M450" s="18"/>
      <c r="N450" s="18"/>
      <c r="O450" s="18"/>
      <c r="P450" s="18"/>
      <c r="Q450" s="18"/>
      <c r="R450" s="18"/>
      <c r="S450" s="18"/>
      <c r="T450" s="18"/>
      <c r="U450" s="18"/>
      <c r="V450" s="18"/>
      <c r="W450" s="18"/>
      <c r="X450" s="18"/>
      <c r="Y450" s="18"/>
      <c r="Z450" s="22"/>
      <c r="AA450" s="22"/>
      <c r="AB450" s="22"/>
      <c r="AC450" s="22"/>
      <c r="AD450" s="22"/>
      <c r="AE450" s="22"/>
      <c r="AF450" s="22"/>
      <c r="AG450" s="22"/>
      <c r="AH450" s="22"/>
      <c r="AI450" s="22"/>
    </row>
    <row r="451" spans="1:35" ht="13.5" customHeight="1">
      <c r="A451" s="98" t="str">
        <f t="array" ref="A451">IFERROR(INDEX('03.Muestra'!$B$8:$B$17,SMALL(IF("Documento no web"='03.Muestra'!$D$8:$D$17,ROW('03.Muestra'!$B$8:$B$17)-MIN(ROW('03.Muestra'!$D$8:$D$17))+1,""),ROW()-446)),"")</f>
        <v/>
      </c>
      <c r="B451" s="129" t="str">
        <f t="array" ref="B451">IFERROR(INDEX('03.Muestra'!$C$8:$C$17,SMALL(IF("Documento no web"='03.Muestra'!$D$8:$D$17,ROW('03.Muestra'!$C$8:$C$17)-MIN(ROW('03.Muestra'!$D$8:$D$17))+1,""),ROW()-446)),"")</f>
        <v/>
      </c>
      <c r="C451" s="129" t="str">
        <f t="array" ref="C451">IFERROR(INDEX('03.Muestra'!$F$8:$F$17,SMALL(IF("Documento no web"='03.Muestra'!$D$8:$D$17,ROW('03.Muestra'!$F$8:$F$17)-MIN(ROW('03.Muestra'!$D$8:$D$17))+1,""),ROW()-446)),"")</f>
        <v/>
      </c>
      <c r="D451" s="103" t="str">
        <f t="shared" si="54"/>
        <v/>
      </c>
      <c r="E451" s="66" t="str">
        <f t="shared" si="55"/>
        <v/>
      </c>
      <c r="F451" s="22"/>
      <c r="G451" s="18"/>
      <c r="H451" s="18"/>
      <c r="I451" s="18"/>
      <c r="J451" s="18"/>
      <c r="K451" s="148"/>
      <c r="L451" s="18"/>
      <c r="M451" s="18"/>
      <c r="N451" s="18"/>
      <c r="O451" s="18"/>
      <c r="P451" s="18"/>
      <c r="Q451" s="18"/>
      <c r="R451" s="18"/>
      <c r="S451" s="18"/>
      <c r="T451" s="18"/>
      <c r="U451" s="18"/>
      <c r="V451" s="18"/>
      <c r="W451" s="18"/>
      <c r="X451" s="18"/>
      <c r="Y451" s="18"/>
      <c r="Z451" s="22"/>
      <c r="AA451" s="22"/>
      <c r="AB451" s="22"/>
      <c r="AC451" s="22"/>
      <c r="AD451" s="22"/>
      <c r="AE451" s="22"/>
      <c r="AF451" s="22"/>
      <c r="AG451" s="22"/>
      <c r="AH451" s="22"/>
      <c r="AI451" s="22"/>
    </row>
    <row r="452" spans="1:35" ht="13.5" customHeight="1">
      <c r="A452" s="98" t="str">
        <f t="array" ref="A452">IFERROR(INDEX('03.Muestra'!$B$8:$B$17,SMALL(IF("Documento no web"='03.Muestra'!$D$8:$D$17,ROW('03.Muestra'!$B$8:$B$17)-MIN(ROW('03.Muestra'!$D$8:$D$17))+1,""),ROW()-446)),"")</f>
        <v/>
      </c>
      <c r="B452" s="129" t="str">
        <f t="array" ref="B452">IFERROR(INDEX('03.Muestra'!$C$8:$C$17,SMALL(IF("Documento no web"='03.Muestra'!$D$8:$D$17,ROW('03.Muestra'!$C$8:$C$17)-MIN(ROW('03.Muestra'!$D$8:$D$17))+1,""),ROW()-446)),"")</f>
        <v/>
      </c>
      <c r="C452" s="129" t="str">
        <f t="array" ref="C452">IFERROR(INDEX('03.Muestra'!$F$8:$F$17,SMALL(IF("Documento no web"='03.Muestra'!$D$8:$D$17,ROW('03.Muestra'!$F$8:$F$17)-MIN(ROW('03.Muestra'!$D$8:$D$17))+1,""),ROW()-446)),"")</f>
        <v/>
      </c>
      <c r="D452" s="103" t="str">
        <f t="shared" si="54"/>
        <v/>
      </c>
      <c r="E452" s="66" t="str">
        <f t="shared" si="55"/>
        <v/>
      </c>
      <c r="F452" s="22"/>
      <c r="G452" s="18"/>
      <c r="H452" s="18"/>
      <c r="I452" s="18"/>
      <c r="J452" s="18"/>
      <c r="K452" s="148"/>
      <c r="L452" s="18"/>
      <c r="M452" s="18"/>
      <c r="N452" s="18"/>
      <c r="O452" s="18"/>
      <c r="P452" s="18"/>
      <c r="Q452" s="18"/>
      <c r="R452" s="18"/>
      <c r="S452" s="18"/>
      <c r="T452" s="18"/>
      <c r="U452" s="18"/>
      <c r="V452" s="18"/>
      <c r="W452" s="18"/>
      <c r="X452" s="18"/>
      <c r="Y452" s="18"/>
      <c r="Z452" s="22"/>
      <c r="AA452" s="22"/>
      <c r="AB452" s="22"/>
      <c r="AC452" s="22"/>
      <c r="AD452" s="22"/>
      <c r="AE452" s="22"/>
      <c r="AF452" s="22"/>
      <c r="AG452" s="22"/>
      <c r="AH452" s="22"/>
      <c r="AI452" s="22"/>
    </row>
    <row r="453" spans="1:35" ht="13.5" customHeight="1">
      <c r="A453" s="98" t="str">
        <f t="array" ref="A453">IFERROR(INDEX('03.Muestra'!$B$8:$B$17,SMALL(IF("Documento no web"='03.Muestra'!$D$8:$D$17,ROW('03.Muestra'!$B$8:$B$17)-MIN(ROW('03.Muestra'!$D$8:$D$17))+1,""),ROW()-446)),"")</f>
        <v/>
      </c>
      <c r="B453" s="129" t="str">
        <f t="array" ref="B453">IFERROR(INDEX('03.Muestra'!$C$8:$C$17,SMALL(IF("Documento no web"='03.Muestra'!$D$8:$D$17,ROW('03.Muestra'!$C$8:$C$17)-MIN(ROW('03.Muestra'!$D$8:$D$17))+1,""),ROW()-446)),"")</f>
        <v/>
      </c>
      <c r="C453" s="129" t="str">
        <f t="array" ref="C453">IFERROR(INDEX('03.Muestra'!$F$8:$F$17,SMALL(IF("Documento no web"='03.Muestra'!$D$8:$D$17,ROW('03.Muestra'!$F$8:$F$17)-MIN(ROW('03.Muestra'!$D$8:$D$17))+1,""),ROW()-446)),"")</f>
        <v/>
      </c>
      <c r="D453" s="103" t="str">
        <f t="shared" si="54"/>
        <v/>
      </c>
      <c r="E453" s="66" t="str">
        <f t="shared" si="55"/>
        <v/>
      </c>
      <c r="F453" s="18"/>
      <c r="G453" s="18"/>
      <c r="H453" s="18"/>
      <c r="I453" s="18"/>
      <c r="J453" s="18"/>
      <c r="K453" s="148"/>
      <c r="L453" s="18"/>
      <c r="M453" s="18"/>
      <c r="N453" s="18"/>
      <c r="O453" s="18"/>
      <c r="P453" s="18"/>
      <c r="Q453" s="18"/>
      <c r="R453" s="18"/>
      <c r="S453" s="18"/>
      <c r="T453" s="18"/>
      <c r="U453" s="18"/>
      <c r="V453" s="18"/>
      <c r="W453" s="18"/>
      <c r="X453" s="18"/>
      <c r="Y453" s="18"/>
      <c r="Z453" s="22"/>
      <c r="AA453" s="22"/>
      <c r="AB453" s="22"/>
      <c r="AC453" s="22"/>
      <c r="AD453" s="22"/>
      <c r="AE453" s="22"/>
      <c r="AF453" s="22"/>
      <c r="AG453" s="22"/>
      <c r="AH453" s="22"/>
      <c r="AI453" s="22"/>
    </row>
    <row r="454" spans="1:35" ht="13.5" customHeight="1">
      <c r="A454" s="98" t="str">
        <f t="array" ref="A454">IFERROR(INDEX('03.Muestra'!$B$8:$B$17,SMALL(IF("Documento no web"='03.Muestra'!$D$8:$D$17,ROW('03.Muestra'!$B$8:$B$17)-MIN(ROW('03.Muestra'!$D$8:$D$17))+1,""),ROW()-446)),"")</f>
        <v/>
      </c>
      <c r="B454" s="129" t="str">
        <f t="array" ref="B454">IFERROR(INDEX('03.Muestra'!$C$8:$C$17,SMALL(IF("Documento no web"='03.Muestra'!$D$8:$D$17,ROW('03.Muestra'!$C$8:$C$17)-MIN(ROW('03.Muestra'!$D$8:$D$17))+1,""),ROW()-446)),"")</f>
        <v/>
      </c>
      <c r="C454" s="129" t="str">
        <f t="array" ref="C454">IFERROR(INDEX('03.Muestra'!$F$8:$F$17,SMALL(IF("Documento no web"='03.Muestra'!$D$8:$D$17,ROW('03.Muestra'!$F$8:$F$17)-MIN(ROW('03.Muestra'!$D$8:$D$17))+1,""),ROW()-446)),"")</f>
        <v/>
      </c>
      <c r="D454" s="103" t="str">
        <f t="shared" si="54"/>
        <v/>
      </c>
      <c r="E454" s="66" t="str">
        <f t="shared" si="55"/>
        <v/>
      </c>
      <c r="F454" s="18"/>
      <c r="G454" s="18"/>
      <c r="H454" s="18"/>
      <c r="I454" s="18"/>
      <c r="J454" s="18"/>
      <c r="K454" s="148"/>
      <c r="L454" s="18"/>
      <c r="M454" s="18"/>
      <c r="N454" s="18"/>
      <c r="O454" s="18"/>
      <c r="P454" s="18"/>
      <c r="Q454" s="18"/>
      <c r="R454" s="18"/>
      <c r="S454" s="18"/>
      <c r="T454" s="18"/>
      <c r="U454" s="18"/>
      <c r="V454" s="18"/>
      <c r="W454" s="18"/>
      <c r="X454" s="18"/>
      <c r="Y454" s="18"/>
      <c r="Z454" s="22"/>
      <c r="AA454" s="22"/>
      <c r="AB454" s="22"/>
      <c r="AC454" s="22"/>
      <c r="AD454" s="22"/>
      <c r="AE454" s="22"/>
      <c r="AF454" s="22"/>
      <c r="AG454" s="22"/>
      <c r="AH454" s="22"/>
      <c r="AI454" s="22"/>
    </row>
    <row r="455" spans="1:35" ht="13.5" customHeight="1">
      <c r="A455" s="98" t="str">
        <f t="array" ref="A455">IFERROR(INDEX('03.Muestra'!$B$8:$B$17,SMALL(IF("Documento no web"='03.Muestra'!$D$8:$D$17,ROW('03.Muestra'!$B$8:$B$17)-MIN(ROW('03.Muestra'!$D$8:$D$17))+1,""),ROW()-446)),"")</f>
        <v/>
      </c>
      <c r="B455" s="129" t="str">
        <f t="array" ref="B455">IFERROR(INDEX('03.Muestra'!$C$8:$C$17,SMALL(IF("Documento no web"='03.Muestra'!$D$8:$D$17,ROW('03.Muestra'!$C$8:$C$17)-MIN(ROW('03.Muestra'!$D$8:$D$17))+1,""),ROW()-446)),"")</f>
        <v/>
      </c>
      <c r="C455" s="129" t="str">
        <f t="array" ref="C455">IFERROR(INDEX('03.Muestra'!$F$8:$F$17,SMALL(IF("Documento no web"='03.Muestra'!$D$8:$D$17,ROW('03.Muestra'!$F$8:$F$17)-MIN(ROW('03.Muestra'!$D$8:$D$17))+1,""),ROW()-446)),"")</f>
        <v/>
      </c>
      <c r="D455" s="103" t="str">
        <f t="shared" si="54"/>
        <v/>
      </c>
      <c r="E455" s="66" t="str">
        <f t="shared" si="55"/>
        <v/>
      </c>
      <c r="F455" s="18"/>
      <c r="G455" s="18"/>
      <c r="H455" s="18"/>
      <c r="I455" s="18"/>
      <c r="J455" s="18"/>
      <c r="K455" s="148"/>
      <c r="L455" s="18"/>
      <c r="M455" s="18"/>
      <c r="N455" s="18"/>
      <c r="O455" s="18"/>
      <c r="P455" s="18"/>
      <c r="Q455" s="18"/>
      <c r="R455" s="18"/>
      <c r="S455" s="18"/>
      <c r="T455" s="18"/>
      <c r="U455" s="18"/>
      <c r="V455" s="18"/>
      <c r="W455" s="18"/>
      <c r="X455" s="18"/>
      <c r="Y455" s="18"/>
      <c r="Z455" s="22"/>
      <c r="AA455" s="22"/>
      <c r="AB455" s="22"/>
      <c r="AC455" s="22"/>
      <c r="AD455" s="22"/>
      <c r="AE455" s="22"/>
      <c r="AF455" s="22"/>
      <c r="AG455" s="22"/>
      <c r="AH455" s="22"/>
      <c r="AI455" s="22"/>
    </row>
    <row r="456" spans="1:35" ht="13.5" customHeight="1">
      <c r="A456" s="98" t="str">
        <f t="array" ref="A456">IFERROR(INDEX('03.Muestra'!$B$8:$B$17,SMALL(IF("Documento no web"='03.Muestra'!$D$8:$D$17,ROW('03.Muestra'!$B$8:$B$17)-MIN(ROW('03.Muestra'!$D$8:$D$17))+1,""),ROW()-446)),"")</f>
        <v/>
      </c>
      <c r="B456" s="129" t="str">
        <f t="array" ref="B456">IFERROR(INDEX('03.Muestra'!$C$8:$C$17,SMALL(IF("Documento no web"='03.Muestra'!$D$8:$D$17,ROW('03.Muestra'!$C$8:$C$17)-MIN(ROW('03.Muestra'!$D$8:$D$17))+1,""),ROW()-446)),"")</f>
        <v/>
      </c>
      <c r="C456" s="129" t="str">
        <f t="array" ref="C456">IFERROR(INDEX('03.Muestra'!$F$8:$F$17,SMALL(IF("Documento no web"='03.Muestra'!$D$8:$D$17,ROW('03.Muestra'!$F$8:$F$17)-MIN(ROW('03.Muestra'!$D$8:$D$17))+1,""),ROW()-446)),"")</f>
        <v/>
      </c>
      <c r="D456" s="103" t="str">
        <f t="shared" si="54"/>
        <v/>
      </c>
      <c r="E456" s="66" t="str">
        <f t="shared" si="55"/>
        <v/>
      </c>
      <c r="F456" s="18"/>
      <c r="G456" s="18"/>
      <c r="H456" s="18"/>
      <c r="I456" s="18"/>
      <c r="J456" s="18"/>
      <c r="K456" s="148"/>
      <c r="L456" s="18"/>
      <c r="M456" s="18"/>
      <c r="N456" s="18"/>
      <c r="O456" s="18"/>
      <c r="P456" s="18"/>
      <c r="Q456" s="18"/>
      <c r="R456" s="18"/>
      <c r="S456" s="18"/>
      <c r="T456" s="18"/>
      <c r="U456" s="18"/>
      <c r="V456" s="18"/>
      <c r="W456" s="18"/>
      <c r="X456" s="18"/>
      <c r="Y456" s="18"/>
      <c r="Z456" s="22"/>
      <c r="AA456" s="22"/>
      <c r="AB456" s="22"/>
      <c r="AC456" s="22"/>
      <c r="AD456" s="22"/>
      <c r="AE456" s="22"/>
      <c r="AF456" s="22"/>
      <c r="AG456" s="22"/>
      <c r="AH456" s="22"/>
      <c r="AI456" s="22"/>
    </row>
    <row r="457" spans="1:35" ht="12" customHeight="1">
      <c r="A457" s="63"/>
      <c r="B457" s="133"/>
      <c r="C457" s="133"/>
      <c r="D457" s="134"/>
      <c r="E457" s="66"/>
      <c r="F457" s="18"/>
      <c r="G457" s="18"/>
      <c r="H457" s="18"/>
      <c r="I457" s="18"/>
      <c r="J457" s="18"/>
      <c r="K457" s="22"/>
      <c r="L457" s="22"/>
      <c r="M457" s="22"/>
      <c r="N457" s="18"/>
      <c r="O457" s="18"/>
      <c r="P457" s="18"/>
      <c r="Q457" s="18"/>
      <c r="R457" s="18"/>
      <c r="S457" s="18"/>
      <c r="T457" s="18"/>
      <c r="U457" s="18"/>
      <c r="V457" s="22"/>
      <c r="W457" s="22"/>
      <c r="X457" s="22"/>
      <c r="Y457" s="22"/>
      <c r="Z457" s="22"/>
      <c r="AA457" s="22"/>
      <c r="AB457" s="22"/>
      <c r="AC457" s="22"/>
      <c r="AD457" s="18"/>
      <c r="AE457" s="22"/>
      <c r="AF457" s="22"/>
      <c r="AG457" s="22"/>
      <c r="AH457" s="22"/>
      <c r="AI457" s="22"/>
    </row>
    <row r="458" spans="1:35" ht="12" customHeight="1">
      <c r="A458" s="63"/>
      <c r="B458" s="133"/>
      <c r="C458" s="133"/>
      <c r="D458" s="134"/>
      <c r="E458" s="66"/>
      <c r="F458" s="18"/>
      <c r="G458" s="18"/>
      <c r="H458" s="18"/>
      <c r="I458" s="18"/>
      <c r="J458" s="18"/>
      <c r="K458" s="22"/>
      <c r="L458" s="22"/>
      <c r="M458" s="22"/>
      <c r="N458" s="18"/>
      <c r="O458" s="18"/>
      <c r="P458" s="18"/>
      <c r="Q458" s="18"/>
      <c r="R458" s="18"/>
      <c r="S458" s="18"/>
      <c r="T458" s="18"/>
      <c r="U458" s="18"/>
      <c r="V458" s="22"/>
      <c r="W458" s="22"/>
      <c r="X458" s="22"/>
      <c r="Y458" s="22"/>
      <c r="Z458" s="22"/>
      <c r="AA458" s="22"/>
      <c r="AB458" s="22"/>
      <c r="AC458" s="22"/>
      <c r="AD458" s="18"/>
      <c r="AE458" s="22"/>
      <c r="AF458" s="22"/>
      <c r="AG458" s="22"/>
      <c r="AH458" s="22"/>
      <c r="AI458" s="22"/>
    </row>
    <row r="459" spans="1:35" ht="12.75" customHeight="1">
      <c r="A459" s="111"/>
      <c r="B459" s="112"/>
      <c r="C459" s="111"/>
      <c r="D459" s="135"/>
      <c r="E459" s="66"/>
      <c r="F459" s="18"/>
      <c r="G459" s="18"/>
      <c r="H459" s="18"/>
      <c r="I459" s="18"/>
      <c r="J459" s="18"/>
      <c r="K459" s="22"/>
      <c r="L459" s="22"/>
      <c r="M459" s="22"/>
      <c r="N459" s="18"/>
      <c r="O459" s="18"/>
      <c r="P459" s="18"/>
      <c r="Q459" s="18"/>
      <c r="R459" s="18"/>
      <c r="S459" s="18"/>
      <c r="T459" s="18"/>
      <c r="U459" s="18"/>
      <c r="V459" s="22"/>
      <c r="W459" s="22"/>
      <c r="X459" s="22"/>
      <c r="Y459" s="22"/>
      <c r="Z459" s="22"/>
      <c r="AA459" s="22"/>
      <c r="AB459" s="22"/>
      <c r="AC459" s="22"/>
      <c r="AD459" s="18"/>
      <c r="AE459" s="22"/>
      <c r="AF459" s="22"/>
      <c r="AG459" s="22"/>
      <c r="AH459" s="22"/>
      <c r="AI459" s="22"/>
    </row>
    <row r="460" spans="1:35" ht="14.25" customHeight="1">
      <c r="A460" s="109"/>
      <c r="B460" s="109"/>
      <c r="C460" s="109"/>
      <c r="D460" s="136"/>
      <c r="E460" s="66"/>
      <c r="F460" s="92"/>
      <c r="G460" s="18"/>
      <c r="H460" s="18"/>
      <c r="I460" s="18"/>
      <c r="J460" s="18"/>
      <c r="K460" s="22"/>
      <c r="L460" s="22"/>
      <c r="M460" s="22"/>
      <c r="N460" s="18"/>
      <c r="O460" s="18"/>
      <c r="P460" s="18"/>
      <c r="Q460" s="18"/>
      <c r="R460" s="18"/>
      <c r="S460" s="18"/>
      <c r="T460" s="18"/>
      <c r="U460" s="18"/>
      <c r="V460" s="22"/>
      <c r="W460" s="22"/>
      <c r="X460" s="22"/>
      <c r="Y460" s="22"/>
      <c r="Z460" s="22"/>
      <c r="AA460" s="22"/>
      <c r="AB460" s="22"/>
      <c r="AC460" s="22"/>
      <c r="AD460" s="18"/>
      <c r="AE460" s="22"/>
      <c r="AF460" s="22"/>
      <c r="AG460" s="22"/>
      <c r="AH460" s="22"/>
      <c r="AI460" s="22"/>
    </row>
    <row r="461" spans="1:35" ht="13.5" customHeight="1">
      <c r="A461" s="22"/>
      <c r="B461" s="18"/>
      <c r="C461" s="18"/>
      <c r="D461" s="127"/>
      <c r="E461" s="66" t="str">
        <f>IF(D461&lt;&gt;"",IF(AND(B461&lt;&gt;"",C461&lt;&gt;""),"","ERR"),"")</f>
        <v/>
      </c>
      <c r="F461" s="18"/>
      <c r="G461" s="18"/>
      <c r="H461" s="18"/>
      <c r="I461" s="18"/>
      <c r="J461" s="18"/>
      <c r="K461" s="148"/>
      <c r="L461" s="18"/>
      <c r="M461" s="18"/>
      <c r="N461" s="18"/>
      <c r="O461" s="18"/>
      <c r="P461" s="18"/>
      <c r="Q461" s="18"/>
      <c r="R461" s="18"/>
      <c r="S461" s="18"/>
      <c r="T461" s="18"/>
      <c r="U461" s="18"/>
      <c r="V461" s="18"/>
      <c r="W461" s="18"/>
      <c r="X461" s="18"/>
      <c r="Y461" s="18"/>
      <c r="Z461" s="22"/>
      <c r="AA461" s="22"/>
      <c r="AB461" s="22"/>
      <c r="AC461" s="22"/>
      <c r="AD461" s="22"/>
      <c r="AE461" s="22"/>
      <c r="AF461" s="22"/>
      <c r="AG461" s="22"/>
      <c r="AH461" s="22"/>
      <c r="AI461" s="22"/>
    </row>
    <row r="462" spans="1:35" ht="13.5" customHeight="1">
      <c r="A462" s="22"/>
      <c r="B462" s="153"/>
      <c r="C462" s="18"/>
      <c r="D462" s="127"/>
      <c r="E462" s="100"/>
      <c r="F462" s="18"/>
      <c r="G462" s="18"/>
      <c r="H462" s="18"/>
      <c r="I462" s="18"/>
      <c r="J462" s="18"/>
      <c r="K462" s="148"/>
      <c r="L462" s="18"/>
      <c r="M462" s="18"/>
      <c r="N462" s="18"/>
      <c r="O462" s="18"/>
      <c r="P462" s="18"/>
      <c r="Q462" s="18"/>
      <c r="R462" s="18"/>
      <c r="S462" s="18"/>
      <c r="T462" s="18"/>
      <c r="U462" s="18"/>
      <c r="V462" s="18"/>
      <c r="W462" s="18"/>
      <c r="X462" s="18"/>
      <c r="Y462" s="18"/>
      <c r="Z462" s="22"/>
      <c r="AA462" s="22"/>
      <c r="AB462" s="22"/>
      <c r="AC462" s="22"/>
      <c r="AD462" s="22"/>
      <c r="AE462" s="22"/>
      <c r="AF462" s="22"/>
      <c r="AG462" s="22"/>
      <c r="AH462" s="22"/>
      <c r="AI462" s="22"/>
    </row>
    <row r="463" spans="1:35" ht="30" customHeight="1">
      <c r="A463" s="94" t="s">
        <v>100</v>
      </c>
      <c r="B463" s="95" t="s">
        <v>86</v>
      </c>
      <c r="C463" s="96" t="s">
        <v>223</v>
      </c>
      <c r="D463" s="128" t="s">
        <v>106</v>
      </c>
      <c r="E463" s="114"/>
      <c r="F463" s="22"/>
      <c r="G463" s="22"/>
      <c r="H463" s="22"/>
      <c r="I463" s="22"/>
      <c r="J463" s="22"/>
      <c r="K463" s="148"/>
      <c r="L463" s="18"/>
      <c r="M463" s="18"/>
      <c r="N463" s="18"/>
      <c r="O463" s="18"/>
      <c r="P463" s="18"/>
      <c r="Q463" s="18"/>
      <c r="R463" s="18"/>
      <c r="S463" s="18"/>
      <c r="T463" s="18"/>
      <c r="U463" s="18"/>
      <c r="V463" s="18"/>
      <c r="W463" s="18"/>
      <c r="X463" s="18"/>
      <c r="Y463" s="18"/>
      <c r="Z463" s="22"/>
      <c r="AA463" s="22"/>
      <c r="AB463" s="22"/>
      <c r="AC463" s="22"/>
      <c r="AD463" s="22"/>
      <c r="AE463" s="22"/>
      <c r="AF463" s="22"/>
      <c r="AG463" s="22"/>
      <c r="AH463" s="22"/>
      <c r="AI463" s="22"/>
    </row>
    <row r="464" spans="1:35" ht="13.5" customHeight="1">
      <c r="A464" s="98" t="str">
        <f t="array" ref="A464">IFERROR(INDEX('03.Muestra'!$B$8:$B$17,SMALL(IF("Documento no web"='03.Muestra'!$D$8:$D$17,ROW('03.Muestra'!$B$8:$B$17)-MIN(ROW('03.Muestra'!$D$8:$D$17))+1,""),ROW()-463)),"")</f>
        <v/>
      </c>
      <c r="B464" s="129" t="str">
        <f t="array" ref="B464">IFERROR(INDEX('03.Muestra'!$C$8:$C$17,SMALL(IF("Documento no web"='03.Muestra'!$D$8:$D$17,ROW('03.Muestra'!$C$8:$C$17)-MIN(ROW('03.Muestra'!$D$8:$D$17))+1,""),ROW()-463)),"")</f>
        <v/>
      </c>
      <c r="C464" s="129" t="str">
        <f t="array" ref="C464">IFERROR(INDEX('03.Muestra'!$F$8:$F$17,SMALL(IF("Documento no web"='03.Muestra'!$D$8:$D$17,ROW('03.Muestra'!$F$8:$F$17)-MIN(ROW('03.Muestra'!$D$8:$D$17))+1,""),ROW()-463)),"")</f>
        <v/>
      </c>
      <c r="D464" s="103" t="str">
        <f t="shared" ref="D464:D473" si="56">IF(C464="","",$D$18)</f>
        <v/>
      </c>
      <c r="E464" s="66" t="str">
        <f t="shared" ref="E464:E473" si="57">IF(D464&lt;&gt;"",IF(AND(B464&lt;&gt;"",C464&lt;&gt;""),"","ERR"),"")</f>
        <v/>
      </c>
      <c r="F464" s="104" t="s">
        <v>89</v>
      </c>
      <c r="G464" s="89" t="s">
        <v>98</v>
      </c>
      <c r="H464" s="84" t="s">
        <v>93</v>
      </c>
      <c r="I464" s="105" t="s">
        <v>91</v>
      </c>
      <c r="J464" s="106" t="s">
        <v>87</v>
      </c>
      <c r="K464" s="131" t="s">
        <v>97</v>
      </c>
      <c r="L464" s="18"/>
      <c r="M464" s="18"/>
      <c r="N464" s="18"/>
      <c r="O464" s="18"/>
      <c r="P464" s="18"/>
      <c r="Q464" s="18"/>
      <c r="R464" s="18"/>
      <c r="S464" s="18"/>
      <c r="T464" s="18"/>
      <c r="U464" s="18"/>
      <c r="V464" s="18"/>
      <c r="W464" s="18"/>
      <c r="X464" s="18"/>
      <c r="Y464" s="18"/>
      <c r="Z464" s="22"/>
      <c r="AA464" s="22"/>
      <c r="AB464" s="22"/>
      <c r="AC464" s="22"/>
      <c r="AD464" s="22"/>
      <c r="AE464" s="22"/>
      <c r="AF464" s="22"/>
      <c r="AG464" s="22"/>
      <c r="AH464" s="22"/>
      <c r="AI464" s="22"/>
    </row>
    <row r="465" spans="1:35" ht="13.5" customHeight="1">
      <c r="A465" s="98" t="str">
        <f t="array" ref="A465">IFERROR(INDEX('03.Muestra'!$B$8:$B$17,SMALL(IF("Documento no web"='03.Muestra'!$D$8:$D$17,ROW('03.Muestra'!$B$8:$B$17)-MIN(ROW('03.Muestra'!$D$8:$D$17))+1,""),ROW()-463)),"")</f>
        <v/>
      </c>
      <c r="B465" s="129" t="str">
        <f t="array" ref="B465">IFERROR(INDEX('03.Muestra'!$C$8:$C$17,SMALL(IF("Documento no web"='03.Muestra'!$D$8:$D$17,ROW('03.Muestra'!$C$8:$C$17)-MIN(ROW('03.Muestra'!$D$8:$D$17))+1,""),ROW()-463)),"")</f>
        <v/>
      </c>
      <c r="C465" s="129" t="str">
        <f t="array" ref="C465">IFERROR(INDEX('03.Muestra'!$F$8:$F$17,SMALL(IF("Documento no web"='03.Muestra'!$D$8:$D$17,ROW('03.Muestra'!$F$8:$F$17)-MIN(ROW('03.Muestra'!$D$8:$D$17))+1,""),ROW()-463)),"")</f>
        <v/>
      </c>
      <c r="D465" s="103" t="str">
        <f t="shared" si="56"/>
        <v/>
      </c>
      <c r="E465" s="66" t="str">
        <f t="shared" si="57"/>
        <v/>
      </c>
      <c r="F465" s="107">
        <f ca="1">COUNTIF($D464:INDIRECT("$D" &amp;  SUM(ROW()-1,'03.Muestra'!$D$20)-1),F464)</f>
        <v>0</v>
      </c>
      <c r="G465" s="107">
        <f ca="1">COUNTIF($D464:INDIRECT("$D" &amp;  SUM(ROW()-1,'03.Muestra'!$D$20)-1),G464)</f>
        <v>0</v>
      </c>
      <c r="H465" s="107">
        <f ca="1">COUNTIF($D464:INDIRECT("$D" &amp;  SUM(ROW()-1,'03.Muestra'!$D$20)-1),H464)</f>
        <v>0</v>
      </c>
      <c r="I465" s="107">
        <f ca="1">COUNTIF($D464:INDIRECT("$D" &amp;  SUM(ROW()-1,'03.Muestra'!$D$20)-1),I464)</f>
        <v>0</v>
      </c>
      <c r="J465" s="107">
        <f ca="1">COUNTIF($D464:INDIRECT("$D" &amp;  SUM(ROW()-1,'03.Muestra'!$D$20)-1),J464)</f>
        <v>0</v>
      </c>
      <c r="K465" s="132">
        <f ca="1">IF(COUNTIF('03.Muestra'!$D$8:$D$17,"Documento no web")=0,0,COUNTBLANK($D464:INDIRECT("$D" &amp;  SUM(ROW()-1,COUNTIF('03.Muestra'!$D$8:$D$17,"Documento no web"))-1)))</f>
        <v>0</v>
      </c>
      <c r="L465" s="18"/>
      <c r="M465" s="18"/>
      <c r="N465" s="18"/>
      <c r="O465" s="18"/>
      <c r="P465" s="18"/>
      <c r="Q465" s="18"/>
      <c r="R465" s="18"/>
      <c r="S465" s="18"/>
      <c r="T465" s="18"/>
      <c r="U465" s="18"/>
      <c r="V465" s="18"/>
      <c r="W465" s="18"/>
      <c r="X465" s="18"/>
      <c r="Y465" s="18"/>
      <c r="Z465" s="22"/>
      <c r="AA465" s="22"/>
      <c r="AB465" s="22"/>
      <c r="AC465" s="22"/>
      <c r="AD465" s="22"/>
      <c r="AE465" s="22"/>
      <c r="AF465" s="22"/>
      <c r="AG465" s="22"/>
      <c r="AH465" s="22"/>
      <c r="AI465" s="22"/>
    </row>
    <row r="466" spans="1:35" ht="13.5" customHeight="1">
      <c r="A466" s="98" t="str">
        <f t="array" ref="A466">IFERROR(INDEX('03.Muestra'!$B$8:$B$17,SMALL(IF("Documento no web"='03.Muestra'!$D$8:$D$17,ROW('03.Muestra'!$B$8:$B$17)-MIN(ROW('03.Muestra'!$D$8:$D$17))+1,""),ROW()-463)),"")</f>
        <v/>
      </c>
      <c r="B466" s="129" t="str">
        <f t="array" ref="B466">IFERROR(INDEX('03.Muestra'!$C$8:$C$17,SMALL(IF("Documento no web"='03.Muestra'!$D$8:$D$17,ROW('03.Muestra'!$C$8:$C$17)-MIN(ROW('03.Muestra'!$D$8:$D$17))+1,""),ROW()-463)),"")</f>
        <v/>
      </c>
      <c r="C466" s="129" t="str">
        <f t="array" ref="C466">IFERROR(INDEX('03.Muestra'!$F$8:$F$17,SMALL(IF("Documento no web"='03.Muestra'!$D$8:$D$17,ROW('03.Muestra'!$F$8:$F$17)-MIN(ROW('03.Muestra'!$D$8:$D$17))+1,""),ROW()-463)),"")</f>
        <v/>
      </c>
      <c r="D466" s="103" t="str">
        <f t="shared" si="56"/>
        <v/>
      </c>
      <c r="E466" s="66" t="str">
        <f t="shared" si="57"/>
        <v/>
      </c>
      <c r="F466" s="22"/>
      <c r="G466" s="18"/>
      <c r="H466" s="18"/>
      <c r="I466" s="18"/>
      <c r="J466" s="18"/>
      <c r="K466" s="148"/>
      <c r="L466" s="18"/>
      <c r="M466" s="18"/>
      <c r="N466" s="18"/>
      <c r="O466" s="18"/>
      <c r="P466" s="18"/>
      <c r="Q466" s="18"/>
      <c r="R466" s="18"/>
      <c r="S466" s="18"/>
      <c r="T466" s="18"/>
      <c r="U466" s="18"/>
      <c r="V466" s="18"/>
      <c r="W466" s="18"/>
      <c r="X466" s="18"/>
      <c r="Y466" s="18"/>
      <c r="Z466" s="22"/>
      <c r="AA466" s="22"/>
      <c r="AB466" s="22"/>
      <c r="AC466" s="22"/>
      <c r="AD466" s="22"/>
      <c r="AE466" s="22"/>
      <c r="AF466" s="22"/>
      <c r="AG466" s="22"/>
      <c r="AH466" s="22"/>
      <c r="AI466" s="22"/>
    </row>
    <row r="467" spans="1:35" ht="13.5" customHeight="1">
      <c r="A467" s="98" t="str">
        <f t="array" ref="A467">IFERROR(INDEX('03.Muestra'!$B$8:$B$17,SMALL(IF("Documento no web"='03.Muestra'!$D$8:$D$17,ROW('03.Muestra'!$B$8:$B$17)-MIN(ROW('03.Muestra'!$D$8:$D$17))+1,""),ROW()-463)),"")</f>
        <v/>
      </c>
      <c r="B467" s="129" t="str">
        <f t="array" ref="B467">IFERROR(INDEX('03.Muestra'!$C$8:$C$17,SMALL(IF("Documento no web"='03.Muestra'!$D$8:$D$17,ROW('03.Muestra'!$C$8:$C$17)-MIN(ROW('03.Muestra'!$D$8:$D$17))+1,""),ROW()-463)),"")</f>
        <v/>
      </c>
      <c r="C467" s="129" t="str">
        <f t="array" ref="C467">IFERROR(INDEX('03.Muestra'!$F$8:$F$17,SMALL(IF("Documento no web"='03.Muestra'!$D$8:$D$17,ROW('03.Muestra'!$F$8:$F$17)-MIN(ROW('03.Muestra'!$D$8:$D$17))+1,""),ROW()-463)),"")</f>
        <v/>
      </c>
      <c r="D467" s="103" t="str">
        <f t="shared" si="56"/>
        <v/>
      </c>
      <c r="E467" s="66" t="str">
        <f t="shared" si="57"/>
        <v/>
      </c>
      <c r="F467" s="22"/>
      <c r="G467" s="18"/>
      <c r="H467" s="18"/>
      <c r="I467" s="18"/>
      <c r="J467" s="18"/>
      <c r="K467" s="148"/>
      <c r="L467" s="18"/>
      <c r="M467" s="18"/>
      <c r="N467" s="18"/>
      <c r="O467" s="18"/>
      <c r="P467" s="18"/>
      <c r="Q467" s="18"/>
      <c r="R467" s="18"/>
      <c r="S467" s="18"/>
      <c r="T467" s="18"/>
      <c r="U467" s="18"/>
      <c r="V467" s="18"/>
      <c r="W467" s="18"/>
      <c r="X467" s="18"/>
      <c r="Y467" s="18"/>
      <c r="Z467" s="22"/>
      <c r="AA467" s="22"/>
      <c r="AB467" s="22"/>
      <c r="AC467" s="22"/>
      <c r="AD467" s="22"/>
      <c r="AE467" s="22"/>
      <c r="AF467" s="22"/>
      <c r="AG467" s="22"/>
      <c r="AH467" s="22"/>
      <c r="AI467" s="22"/>
    </row>
    <row r="468" spans="1:35" ht="13.5" customHeight="1">
      <c r="A468" s="98" t="str">
        <f t="array" ref="A468">IFERROR(INDEX('03.Muestra'!$B$8:$B$17,SMALL(IF("Documento no web"='03.Muestra'!$D$8:$D$17,ROW('03.Muestra'!$B$8:$B$17)-MIN(ROW('03.Muestra'!$D$8:$D$17))+1,""),ROW()-463)),"")</f>
        <v/>
      </c>
      <c r="B468" s="129" t="str">
        <f t="array" ref="B468">IFERROR(INDEX('03.Muestra'!$C$8:$C$17,SMALL(IF("Documento no web"='03.Muestra'!$D$8:$D$17,ROW('03.Muestra'!$C$8:$C$17)-MIN(ROW('03.Muestra'!$D$8:$D$17))+1,""),ROW()-463)),"")</f>
        <v/>
      </c>
      <c r="C468" s="129" t="str">
        <f t="array" ref="C468">IFERROR(INDEX('03.Muestra'!$F$8:$F$17,SMALL(IF("Documento no web"='03.Muestra'!$D$8:$D$17,ROW('03.Muestra'!$F$8:$F$17)-MIN(ROW('03.Muestra'!$D$8:$D$17))+1,""),ROW()-463)),"")</f>
        <v/>
      </c>
      <c r="D468" s="103" t="str">
        <f t="shared" si="56"/>
        <v/>
      </c>
      <c r="E468" s="66" t="str">
        <f t="shared" si="57"/>
        <v/>
      </c>
      <c r="F468" s="22"/>
      <c r="G468" s="18"/>
      <c r="H468" s="18"/>
      <c r="I468" s="18"/>
      <c r="J468" s="18"/>
      <c r="K468" s="148"/>
      <c r="L468" s="18"/>
      <c r="M468" s="18"/>
      <c r="N468" s="18"/>
      <c r="O468" s="18"/>
      <c r="P468" s="18"/>
      <c r="Q468" s="18"/>
      <c r="R468" s="18"/>
      <c r="S468" s="18"/>
      <c r="T468" s="18"/>
      <c r="U468" s="18"/>
      <c r="V468" s="18"/>
      <c r="W468" s="18"/>
      <c r="X468" s="18"/>
      <c r="Y468" s="18"/>
      <c r="Z468" s="22"/>
      <c r="AA468" s="22"/>
      <c r="AB468" s="22"/>
      <c r="AC468" s="22"/>
      <c r="AD468" s="22"/>
      <c r="AE468" s="22"/>
      <c r="AF468" s="22"/>
      <c r="AG468" s="22"/>
      <c r="AH468" s="22"/>
      <c r="AI468" s="22"/>
    </row>
    <row r="469" spans="1:35" ht="13.5" customHeight="1">
      <c r="A469" s="98" t="str">
        <f t="array" ref="A469">IFERROR(INDEX('03.Muestra'!$B$8:$B$17,SMALL(IF("Documento no web"='03.Muestra'!$D$8:$D$17,ROW('03.Muestra'!$B$8:$B$17)-MIN(ROW('03.Muestra'!$D$8:$D$17))+1,""),ROW()-463)),"")</f>
        <v/>
      </c>
      <c r="B469" s="129" t="str">
        <f t="array" ref="B469">IFERROR(INDEX('03.Muestra'!$C$8:$C$17,SMALL(IF("Documento no web"='03.Muestra'!$D$8:$D$17,ROW('03.Muestra'!$C$8:$C$17)-MIN(ROW('03.Muestra'!$D$8:$D$17))+1,""),ROW()-463)),"")</f>
        <v/>
      </c>
      <c r="C469" s="129" t="str">
        <f t="array" ref="C469">IFERROR(INDEX('03.Muestra'!$F$8:$F$17,SMALL(IF("Documento no web"='03.Muestra'!$D$8:$D$17,ROW('03.Muestra'!$F$8:$F$17)-MIN(ROW('03.Muestra'!$D$8:$D$17))+1,""),ROW()-463)),"")</f>
        <v/>
      </c>
      <c r="D469" s="103" t="str">
        <f t="shared" si="56"/>
        <v/>
      </c>
      <c r="E469" s="66" t="str">
        <f t="shared" si="57"/>
        <v/>
      </c>
      <c r="F469" s="22"/>
      <c r="G469" s="18"/>
      <c r="H469" s="18"/>
      <c r="I469" s="18"/>
      <c r="J469" s="18"/>
      <c r="K469" s="148"/>
      <c r="L469" s="18"/>
      <c r="M469" s="18"/>
      <c r="N469" s="18"/>
      <c r="O469" s="18"/>
      <c r="P469" s="18"/>
      <c r="Q469" s="18"/>
      <c r="R469" s="18"/>
      <c r="S469" s="18"/>
      <c r="T469" s="18"/>
      <c r="U469" s="18"/>
      <c r="V469" s="18"/>
      <c r="W469" s="18"/>
      <c r="X469" s="18"/>
      <c r="Y469" s="18"/>
      <c r="Z469" s="22"/>
      <c r="AA469" s="22"/>
      <c r="AB469" s="22"/>
      <c r="AC469" s="22"/>
      <c r="AD469" s="22"/>
      <c r="AE469" s="22"/>
      <c r="AF469" s="22"/>
      <c r="AG469" s="22"/>
      <c r="AH469" s="22"/>
      <c r="AI469" s="22"/>
    </row>
    <row r="470" spans="1:35" ht="13.5" customHeight="1">
      <c r="A470" s="98" t="str">
        <f t="array" ref="A470">IFERROR(INDEX('03.Muestra'!$B$8:$B$17,SMALL(IF("Documento no web"='03.Muestra'!$D$8:$D$17,ROW('03.Muestra'!$B$8:$B$17)-MIN(ROW('03.Muestra'!$D$8:$D$17))+1,""),ROW()-463)),"")</f>
        <v/>
      </c>
      <c r="B470" s="129" t="str">
        <f t="array" ref="B470">IFERROR(INDEX('03.Muestra'!$C$8:$C$17,SMALL(IF("Documento no web"='03.Muestra'!$D$8:$D$17,ROW('03.Muestra'!$C$8:$C$17)-MIN(ROW('03.Muestra'!$D$8:$D$17))+1,""),ROW()-463)),"")</f>
        <v/>
      </c>
      <c r="C470" s="129" t="str">
        <f t="array" ref="C470">IFERROR(INDEX('03.Muestra'!$F$8:$F$17,SMALL(IF("Documento no web"='03.Muestra'!$D$8:$D$17,ROW('03.Muestra'!$F$8:$F$17)-MIN(ROW('03.Muestra'!$D$8:$D$17))+1,""),ROW()-463)),"")</f>
        <v/>
      </c>
      <c r="D470" s="103" t="str">
        <f t="shared" si="56"/>
        <v/>
      </c>
      <c r="E470" s="66" t="str">
        <f t="shared" si="57"/>
        <v/>
      </c>
      <c r="F470" s="18"/>
      <c r="G470" s="18"/>
      <c r="H470" s="18"/>
      <c r="I470" s="18"/>
      <c r="J470" s="18"/>
      <c r="K470" s="148"/>
      <c r="L470" s="18"/>
      <c r="M470" s="18"/>
      <c r="N470" s="18"/>
      <c r="O470" s="18"/>
      <c r="P470" s="18"/>
      <c r="Q470" s="18"/>
      <c r="R470" s="18"/>
      <c r="S470" s="18"/>
      <c r="T470" s="18"/>
      <c r="U470" s="18"/>
      <c r="V470" s="18"/>
      <c r="W470" s="18"/>
      <c r="X470" s="18"/>
      <c r="Y470" s="18"/>
      <c r="Z470" s="22"/>
      <c r="AA470" s="22"/>
      <c r="AB470" s="22"/>
      <c r="AC470" s="22"/>
      <c r="AD470" s="22"/>
      <c r="AE470" s="22"/>
      <c r="AF470" s="22"/>
      <c r="AG470" s="22"/>
      <c r="AH470" s="22"/>
      <c r="AI470" s="22"/>
    </row>
    <row r="471" spans="1:35" ht="13.5" customHeight="1">
      <c r="A471" s="98" t="str">
        <f t="array" ref="A471">IFERROR(INDEX('03.Muestra'!$B$8:$B$17,SMALL(IF("Documento no web"='03.Muestra'!$D$8:$D$17,ROW('03.Muestra'!$B$8:$B$17)-MIN(ROW('03.Muestra'!$D$8:$D$17))+1,""),ROW()-463)),"")</f>
        <v/>
      </c>
      <c r="B471" s="129" t="str">
        <f t="array" ref="B471">IFERROR(INDEX('03.Muestra'!$C$8:$C$17,SMALL(IF("Documento no web"='03.Muestra'!$D$8:$D$17,ROW('03.Muestra'!$C$8:$C$17)-MIN(ROW('03.Muestra'!$D$8:$D$17))+1,""),ROW()-463)),"")</f>
        <v/>
      </c>
      <c r="C471" s="129" t="str">
        <f t="array" ref="C471">IFERROR(INDEX('03.Muestra'!$F$8:$F$17,SMALL(IF("Documento no web"='03.Muestra'!$D$8:$D$17,ROW('03.Muestra'!$F$8:$F$17)-MIN(ROW('03.Muestra'!$D$8:$D$17))+1,""),ROW()-463)),"")</f>
        <v/>
      </c>
      <c r="D471" s="103" t="str">
        <f t="shared" si="56"/>
        <v/>
      </c>
      <c r="E471" s="66" t="str">
        <f t="shared" si="57"/>
        <v/>
      </c>
      <c r="F471" s="18"/>
      <c r="G471" s="18"/>
      <c r="H471" s="18"/>
      <c r="I471" s="18"/>
      <c r="J471" s="18"/>
      <c r="K471" s="148"/>
      <c r="L471" s="18"/>
      <c r="M471" s="18"/>
      <c r="N471" s="18"/>
      <c r="O471" s="18"/>
      <c r="P471" s="18"/>
      <c r="Q471" s="18"/>
      <c r="R471" s="18"/>
      <c r="S471" s="18"/>
      <c r="T471" s="18"/>
      <c r="U471" s="18"/>
      <c r="V471" s="18"/>
      <c r="W471" s="18"/>
      <c r="X471" s="18"/>
      <c r="Y471" s="18"/>
      <c r="Z471" s="22"/>
      <c r="AA471" s="22"/>
      <c r="AB471" s="22"/>
      <c r="AC471" s="22"/>
      <c r="AD471" s="22"/>
      <c r="AE471" s="22"/>
      <c r="AF471" s="22"/>
      <c r="AG471" s="22"/>
      <c r="AH471" s="22"/>
      <c r="AI471" s="22"/>
    </row>
    <row r="472" spans="1:35" ht="13.5" customHeight="1">
      <c r="A472" s="98" t="str">
        <f t="array" ref="A472">IFERROR(INDEX('03.Muestra'!$B$8:$B$17,SMALL(IF("Documento no web"='03.Muestra'!$D$8:$D$17,ROW('03.Muestra'!$B$8:$B$17)-MIN(ROW('03.Muestra'!$D$8:$D$17))+1,""),ROW()-463)),"")</f>
        <v/>
      </c>
      <c r="B472" s="129" t="str">
        <f t="array" ref="B472">IFERROR(INDEX('03.Muestra'!$C$8:$C$17,SMALL(IF("Documento no web"='03.Muestra'!$D$8:$D$17,ROW('03.Muestra'!$C$8:$C$17)-MIN(ROW('03.Muestra'!$D$8:$D$17))+1,""),ROW()-463)),"")</f>
        <v/>
      </c>
      <c r="C472" s="129" t="str">
        <f t="array" ref="C472">IFERROR(INDEX('03.Muestra'!$F$8:$F$17,SMALL(IF("Documento no web"='03.Muestra'!$D$8:$D$17,ROW('03.Muestra'!$F$8:$F$17)-MIN(ROW('03.Muestra'!$D$8:$D$17))+1,""),ROW()-463)),"")</f>
        <v/>
      </c>
      <c r="D472" s="103" t="str">
        <f t="shared" si="56"/>
        <v/>
      </c>
      <c r="E472" s="66" t="str">
        <f t="shared" si="57"/>
        <v/>
      </c>
      <c r="F472" s="18"/>
      <c r="G472" s="18"/>
      <c r="H472" s="18"/>
      <c r="I472" s="18"/>
      <c r="J472" s="18"/>
      <c r="K472" s="148"/>
      <c r="L472" s="18"/>
      <c r="M472" s="18"/>
      <c r="N472" s="18"/>
      <c r="O472" s="18"/>
      <c r="P472" s="18"/>
      <c r="Q472" s="18"/>
      <c r="R472" s="18"/>
      <c r="S472" s="18"/>
      <c r="T472" s="18"/>
      <c r="U472" s="18"/>
      <c r="V472" s="18"/>
      <c r="W472" s="18"/>
      <c r="X472" s="18"/>
      <c r="Y472" s="18"/>
      <c r="Z472" s="22"/>
      <c r="AA472" s="22"/>
      <c r="AB472" s="22"/>
      <c r="AC472" s="22"/>
      <c r="AD472" s="22"/>
      <c r="AE472" s="22"/>
      <c r="AF472" s="22"/>
      <c r="AG472" s="22"/>
      <c r="AH472" s="22"/>
      <c r="AI472" s="22"/>
    </row>
    <row r="473" spans="1:35" ht="13.5" customHeight="1">
      <c r="A473" s="98" t="str">
        <f t="array" ref="A473">IFERROR(INDEX('03.Muestra'!$B$8:$B$17,SMALL(IF("Documento no web"='03.Muestra'!$D$8:$D$17,ROW('03.Muestra'!$B$8:$B$17)-MIN(ROW('03.Muestra'!$D$8:$D$17))+1,""),ROW()-463)),"")</f>
        <v/>
      </c>
      <c r="B473" s="129" t="str">
        <f t="array" ref="B473">IFERROR(INDEX('03.Muestra'!$C$8:$C$17,SMALL(IF("Documento no web"='03.Muestra'!$D$8:$D$17,ROW('03.Muestra'!$C$8:$C$17)-MIN(ROW('03.Muestra'!$D$8:$D$17))+1,""),ROW()-463)),"")</f>
        <v/>
      </c>
      <c r="C473" s="129" t="str">
        <f t="array" ref="C473">IFERROR(INDEX('03.Muestra'!$F$8:$F$17,SMALL(IF("Documento no web"='03.Muestra'!$D$8:$D$17,ROW('03.Muestra'!$F$8:$F$17)-MIN(ROW('03.Muestra'!$D$8:$D$17))+1,""),ROW()-463)),"")</f>
        <v/>
      </c>
      <c r="D473" s="103" t="str">
        <f t="shared" si="56"/>
        <v/>
      </c>
      <c r="E473" s="66" t="str">
        <f t="shared" si="57"/>
        <v/>
      </c>
      <c r="F473" s="18"/>
      <c r="G473" s="18"/>
      <c r="H473" s="18"/>
      <c r="I473" s="18"/>
      <c r="J473" s="18"/>
      <c r="K473" s="148"/>
      <c r="L473" s="18"/>
      <c r="M473" s="18"/>
      <c r="N473" s="18"/>
      <c r="O473" s="18"/>
      <c r="P473" s="18"/>
      <c r="Q473" s="18"/>
      <c r="R473" s="18"/>
      <c r="S473" s="18"/>
      <c r="T473" s="18"/>
      <c r="U473" s="18"/>
      <c r="V473" s="18"/>
      <c r="W473" s="18"/>
      <c r="X473" s="18"/>
      <c r="Y473" s="18"/>
      <c r="Z473" s="22"/>
      <c r="AA473" s="22"/>
      <c r="AB473" s="22"/>
      <c r="AC473" s="22"/>
      <c r="AD473" s="22"/>
      <c r="AE473" s="22"/>
      <c r="AF473" s="22"/>
      <c r="AG473" s="22"/>
      <c r="AH473" s="22"/>
      <c r="AI473" s="22"/>
    </row>
    <row r="474" spans="1:35" ht="12" customHeight="1">
      <c r="A474" s="63"/>
      <c r="B474" s="133"/>
      <c r="C474" s="133"/>
      <c r="D474" s="134"/>
      <c r="E474" s="66"/>
      <c r="F474" s="18"/>
      <c r="G474" s="18"/>
      <c r="H474" s="18"/>
      <c r="I474" s="18"/>
      <c r="J474" s="18"/>
      <c r="K474" s="22"/>
      <c r="L474" s="22"/>
      <c r="M474" s="22"/>
      <c r="N474" s="18"/>
      <c r="O474" s="18"/>
      <c r="P474" s="18"/>
      <c r="Q474" s="18"/>
      <c r="R474" s="18"/>
      <c r="S474" s="18"/>
      <c r="T474" s="18"/>
      <c r="U474" s="18"/>
      <c r="V474" s="22"/>
      <c r="W474" s="22"/>
      <c r="X474" s="22"/>
      <c r="Y474" s="22"/>
      <c r="Z474" s="22"/>
      <c r="AA474" s="22"/>
      <c r="AB474" s="22"/>
      <c r="AC474" s="22"/>
      <c r="AD474" s="18"/>
      <c r="AE474" s="22"/>
      <c r="AF474" s="22"/>
      <c r="AG474" s="22"/>
      <c r="AH474" s="22"/>
      <c r="AI474" s="22"/>
    </row>
    <row r="475" spans="1:35" ht="12" customHeight="1">
      <c r="A475" s="63"/>
      <c r="B475" s="133"/>
      <c r="C475" s="133"/>
      <c r="D475" s="134"/>
      <c r="E475" s="66"/>
      <c r="F475" s="18"/>
      <c r="G475" s="18"/>
      <c r="H475" s="18"/>
      <c r="I475" s="18"/>
      <c r="J475" s="18"/>
      <c r="K475" s="22"/>
      <c r="L475" s="22"/>
      <c r="M475" s="22"/>
      <c r="N475" s="18"/>
      <c r="O475" s="18"/>
      <c r="P475" s="18"/>
      <c r="Q475" s="18"/>
      <c r="R475" s="18"/>
      <c r="S475" s="18"/>
      <c r="T475" s="18"/>
      <c r="U475" s="18"/>
      <c r="V475" s="22"/>
      <c r="W475" s="22"/>
      <c r="X475" s="22"/>
      <c r="Y475" s="22"/>
      <c r="Z475" s="22"/>
      <c r="AA475" s="22"/>
      <c r="AB475" s="22"/>
      <c r="AC475" s="22"/>
      <c r="AD475" s="18"/>
      <c r="AE475" s="22"/>
      <c r="AF475" s="22"/>
      <c r="AG475" s="22"/>
      <c r="AH475" s="22"/>
      <c r="AI475" s="22"/>
    </row>
    <row r="476" spans="1:35" ht="12.75" customHeight="1">
      <c r="A476" s="111"/>
      <c r="B476" s="112"/>
      <c r="C476" s="111"/>
      <c r="D476" s="135"/>
      <c r="E476" s="66"/>
      <c r="F476" s="18"/>
      <c r="G476" s="18"/>
      <c r="H476" s="18"/>
      <c r="I476" s="18"/>
      <c r="J476" s="18"/>
      <c r="K476" s="22"/>
      <c r="L476" s="22"/>
      <c r="M476" s="22"/>
      <c r="N476" s="18"/>
      <c r="O476" s="18"/>
      <c r="P476" s="18"/>
      <c r="Q476" s="18"/>
      <c r="R476" s="18"/>
      <c r="S476" s="18"/>
      <c r="T476" s="18"/>
      <c r="U476" s="18"/>
      <c r="V476" s="22"/>
      <c r="W476" s="22"/>
      <c r="X476" s="22"/>
      <c r="Y476" s="22"/>
      <c r="Z476" s="22"/>
      <c r="AA476" s="22"/>
      <c r="AB476" s="22"/>
      <c r="AC476" s="22"/>
      <c r="AD476" s="18"/>
      <c r="AE476" s="22"/>
      <c r="AF476" s="22"/>
      <c r="AG476" s="22"/>
      <c r="AH476" s="22"/>
      <c r="AI476" s="22"/>
    </row>
    <row r="477" spans="1:35" ht="14.25" customHeight="1">
      <c r="A477" s="109"/>
      <c r="B477" s="109"/>
      <c r="C477" s="109"/>
      <c r="D477" s="136"/>
      <c r="E477" s="66"/>
      <c r="F477" s="92"/>
      <c r="G477" s="18"/>
      <c r="H477" s="18"/>
      <c r="I477" s="18"/>
      <c r="J477" s="18"/>
      <c r="K477" s="22"/>
      <c r="L477" s="22"/>
      <c r="M477" s="22"/>
      <c r="N477" s="18"/>
      <c r="O477" s="18"/>
      <c r="P477" s="18"/>
      <c r="Q477" s="18"/>
      <c r="R477" s="18"/>
      <c r="S477" s="18"/>
      <c r="T477" s="18"/>
      <c r="U477" s="18"/>
      <c r="V477" s="22"/>
      <c r="W477" s="22"/>
      <c r="X477" s="22"/>
      <c r="Y477" s="22"/>
      <c r="Z477" s="22"/>
      <c r="AA477" s="22"/>
      <c r="AB477" s="22"/>
      <c r="AC477" s="22"/>
      <c r="AD477" s="18"/>
      <c r="AE477" s="22"/>
      <c r="AF477" s="22"/>
      <c r="AG477" s="22"/>
      <c r="AH477" s="22"/>
      <c r="AI477" s="22"/>
    </row>
    <row r="478" spans="1:35" ht="13.5" customHeight="1">
      <c r="A478" s="22"/>
      <c r="B478" s="18"/>
      <c r="C478" s="18"/>
      <c r="D478" s="127"/>
      <c r="E478" s="18"/>
      <c r="F478" s="18"/>
      <c r="G478" s="18"/>
      <c r="H478" s="18"/>
      <c r="I478" s="18"/>
      <c r="J478" s="18"/>
      <c r="K478" s="148"/>
      <c r="L478" s="18"/>
      <c r="M478" s="18"/>
      <c r="N478" s="18"/>
      <c r="O478" s="18"/>
      <c r="P478" s="18"/>
      <c r="Q478" s="18"/>
      <c r="R478" s="18"/>
      <c r="S478" s="18"/>
      <c r="T478" s="18"/>
      <c r="U478" s="18"/>
      <c r="V478" s="18"/>
      <c r="W478" s="18"/>
      <c r="X478" s="18"/>
      <c r="Y478" s="18"/>
      <c r="Z478" s="22"/>
      <c r="AA478" s="22"/>
      <c r="AB478" s="22"/>
      <c r="AC478" s="22"/>
      <c r="AD478" s="22"/>
      <c r="AE478" s="22"/>
      <c r="AF478" s="22"/>
      <c r="AG478" s="22"/>
      <c r="AH478" s="22"/>
      <c r="AI478" s="22"/>
    </row>
    <row r="479" spans="1:35" ht="13.5" customHeight="1">
      <c r="A479" s="22"/>
      <c r="B479" s="153"/>
      <c r="C479" s="18"/>
      <c r="D479" s="127"/>
      <c r="E479" s="100"/>
      <c r="F479" s="18"/>
      <c r="G479" s="18"/>
      <c r="H479" s="18"/>
      <c r="I479" s="18"/>
      <c r="J479" s="18"/>
      <c r="K479" s="148"/>
      <c r="L479" s="18"/>
      <c r="M479" s="18"/>
      <c r="N479" s="18"/>
      <c r="O479" s="18"/>
      <c r="P479" s="18"/>
      <c r="Q479" s="18"/>
      <c r="R479" s="18"/>
      <c r="S479" s="18"/>
      <c r="T479" s="18"/>
      <c r="U479" s="18"/>
      <c r="V479" s="18"/>
      <c r="W479" s="18"/>
      <c r="X479" s="18"/>
      <c r="Y479" s="18"/>
      <c r="Z479" s="22"/>
      <c r="AA479" s="22"/>
      <c r="AB479" s="22"/>
      <c r="AC479" s="22"/>
      <c r="AD479" s="22"/>
      <c r="AE479" s="22"/>
      <c r="AF479" s="22"/>
      <c r="AG479" s="22"/>
      <c r="AH479" s="22"/>
      <c r="AI479" s="22"/>
    </row>
    <row r="480" spans="1:35" ht="30" customHeight="1">
      <c r="A480" s="94" t="s">
        <v>100</v>
      </c>
      <c r="B480" s="95" t="s">
        <v>86</v>
      </c>
      <c r="C480" s="96" t="s">
        <v>224</v>
      </c>
      <c r="D480" s="128" t="s">
        <v>106</v>
      </c>
      <c r="E480" s="114"/>
      <c r="F480" s="22"/>
      <c r="G480" s="22"/>
      <c r="H480" s="22"/>
      <c r="I480" s="22"/>
      <c r="J480" s="22"/>
      <c r="K480" s="148"/>
      <c r="L480" s="18"/>
      <c r="M480" s="18"/>
      <c r="N480" s="18"/>
      <c r="O480" s="18"/>
      <c r="P480" s="18"/>
      <c r="Q480" s="18"/>
      <c r="R480" s="18"/>
      <c r="S480" s="18"/>
      <c r="T480" s="18"/>
      <c r="U480" s="18"/>
      <c r="V480" s="18"/>
      <c r="W480" s="18"/>
      <c r="X480" s="18"/>
      <c r="Y480" s="18"/>
      <c r="Z480" s="22"/>
      <c r="AA480" s="22"/>
      <c r="AB480" s="22"/>
      <c r="AC480" s="22"/>
      <c r="AD480" s="22"/>
      <c r="AE480" s="22"/>
      <c r="AF480" s="22"/>
      <c r="AG480" s="22"/>
      <c r="AH480" s="22"/>
      <c r="AI480" s="22"/>
    </row>
    <row r="481" spans="1:35" ht="13.5" customHeight="1">
      <c r="A481" s="98" t="str">
        <f t="array" ref="A481">IFERROR(INDEX('03.Muestra'!$B$8:$B$17,SMALL(IF("Documento no web"='03.Muestra'!$D$8:$D$17,ROW('03.Muestra'!$B$8:$B$17)-MIN(ROW('03.Muestra'!$D$8:$D$17))+1,""),ROW()-480)),"")</f>
        <v/>
      </c>
      <c r="B481" s="129" t="str">
        <f t="array" ref="B481">IFERROR(INDEX('03.Muestra'!$C$8:$C$17,SMALL(IF("Documento no web"='03.Muestra'!$D$8:$D$17,ROW('03.Muestra'!$C$8:$C$17)-MIN(ROW('03.Muestra'!$D$8:$D$17))+1,""),ROW()-480)),"")</f>
        <v/>
      </c>
      <c r="C481" s="129" t="str">
        <f t="array" ref="C481">IFERROR(INDEX('03.Muestra'!$F$8:$F$17,SMALL(IF("Documento no web"='03.Muestra'!$D$8:$D$17,ROW('03.Muestra'!$F$8:$F$17)-MIN(ROW('03.Muestra'!$D$8:$D$17))+1,""),ROW()-480)),"")</f>
        <v/>
      </c>
      <c r="D481" s="103" t="str">
        <f t="shared" ref="D481:D490" si="58">IF(C481="","",$D$18)</f>
        <v/>
      </c>
      <c r="E481" s="66" t="str">
        <f t="shared" ref="E481:E490" si="59">IF(D481&lt;&gt;"",IF(AND(B481&lt;&gt;"",C481&lt;&gt;""),"","ERR"),"")</f>
        <v/>
      </c>
      <c r="F481" s="104" t="s">
        <v>89</v>
      </c>
      <c r="G481" s="89" t="s">
        <v>98</v>
      </c>
      <c r="H481" s="84" t="s">
        <v>93</v>
      </c>
      <c r="I481" s="105" t="s">
        <v>91</v>
      </c>
      <c r="J481" s="106" t="s">
        <v>87</v>
      </c>
      <c r="K481" s="131" t="s">
        <v>97</v>
      </c>
      <c r="L481" s="18"/>
      <c r="M481" s="18"/>
      <c r="N481" s="18"/>
      <c r="O481" s="18"/>
      <c r="P481" s="18"/>
      <c r="Q481" s="18"/>
      <c r="R481" s="18"/>
      <c r="S481" s="18"/>
      <c r="T481" s="18"/>
      <c r="U481" s="18"/>
      <c r="V481" s="18"/>
      <c r="W481" s="18"/>
      <c r="X481" s="18"/>
      <c r="Y481" s="18"/>
      <c r="Z481" s="22"/>
      <c r="AA481" s="22"/>
      <c r="AB481" s="22"/>
      <c r="AC481" s="22"/>
      <c r="AD481" s="22"/>
      <c r="AE481" s="22"/>
      <c r="AF481" s="22"/>
      <c r="AG481" s="22"/>
      <c r="AH481" s="22"/>
      <c r="AI481" s="22"/>
    </row>
    <row r="482" spans="1:35" ht="13.5" customHeight="1">
      <c r="A482" s="98" t="str">
        <f t="array" ref="A482">IFERROR(INDEX('03.Muestra'!$B$8:$B$17,SMALL(IF("Documento no web"='03.Muestra'!$D$8:$D$17,ROW('03.Muestra'!$B$8:$B$17)-MIN(ROW('03.Muestra'!$D$8:$D$17))+1,""),ROW()-480)),"")</f>
        <v/>
      </c>
      <c r="B482" s="129" t="str">
        <f t="array" ref="B482">IFERROR(INDEX('03.Muestra'!$C$8:$C$17,SMALL(IF("Documento no web"='03.Muestra'!$D$8:$D$17,ROW('03.Muestra'!$C$8:$C$17)-MIN(ROW('03.Muestra'!$D$8:$D$17))+1,""),ROW()-480)),"")</f>
        <v/>
      </c>
      <c r="C482" s="129" t="str">
        <f t="array" ref="C482">IFERROR(INDEX('03.Muestra'!$F$8:$F$17,SMALL(IF("Documento no web"='03.Muestra'!$D$8:$D$17,ROW('03.Muestra'!$F$8:$F$17)-MIN(ROW('03.Muestra'!$D$8:$D$17))+1,""),ROW()-480)),"")</f>
        <v/>
      </c>
      <c r="D482" s="103" t="str">
        <f t="shared" si="58"/>
        <v/>
      </c>
      <c r="E482" s="66" t="str">
        <f t="shared" si="59"/>
        <v/>
      </c>
      <c r="F482" s="107">
        <f ca="1">COUNTIF($D481:INDIRECT("$D" &amp;  SUM(ROW()-1,'03.Muestra'!$D$20)-1),F481)</f>
        <v>0</v>
      </c>
      <c r="G482" s="107">
        <f ca="1">COUNTIF($D481:INDIRECT("$D" &amp;  SUM(ROW()-1,'03.Muestra'!$D$20)-1),G481)</f>
        <v>0</v>
      </c>
      <c r="H482" s="107">
        <f ca="1">COUNTIF($D481:INDIRECT("$D" &amp;  SUM(ROW()-1,'03.Muestra'!$D$20)-1),H481)</f>
        <v>0</v>
      </c>
      <c r="I482" s="107">
        <f ca="1">COUNTIF($D481:INDIRECT("$D" &amp;  SUM(ROW()-1,'03.Muestra'!$D$20)-1),I481)</f>
        <v>0</v>
      </c>
      <c r="J482" s="107">
        <f ca="1">COUNTIF($D481:INDIRECT("$D" &amp;  SUM(ROW()-1,'03.Muestra'!$D$20)-1),J481)</f>
        <v>0</v>
      </c>
      <c r="K482" s="132">
        <f ca="1">IF(COUNTIF('03.Muestra'!$D$8:$D$17,"Documento no web")=0,0,COUNTBLANK($D481:INDIRECT("$D" &amp;  SUM(ROW()-1,COUNTIF('03.Muestra'!$D$8:$D$17,"Documento no web"))-1)))</f>
        <v>0</v>
      </c>
      <c r="L482" s="18"/>
      <c r="M482" s="18"/>
      <c r="N482" s="18"/>
      <c r="O482" s="18"/>
      <c r="P482" s="18"/>
      <c r="Q482" s="18"/>
      <c r="R482" s="18"/>
      <c r="S482" s="18"/>
      <c r="T482" s="18"/>
      <c r="U482" s="18"/>
      <c r="V482" s="18"/>
      <c r="W482" s="18"/>
      <c r="X482" s="18"/>
      <c r="Y482" s="18"/>
      <c r="Z482" s="22"/>
      <c r="AA482" s="22"/>
      <c r="AB482" s="22"/>
      <c r="AC482" s="22"/>
      <c r="AD482" s="22"/>
      <c r="AE482" s="22"/>
      <c r="AF482" s="22"/>
      <c r="AG482" s="22"/>
      <c r="AH482" s="22"/>
      <c r="AI482" s="22"/>
    </row>
    <row r="483" spans="1:35" ht="13.5" customHeight="1">
      <c r="A483" s="98" t="str">
        <f t="array" ref="A483">IFERROR(INDEX('03.Muestra'!$B$8:$B$17,SMALL(IF("Documento no web"='03.Muestra'!$D$8:$D$17,ROW('03.Muestra'!$B$8:$B$17)-MIN(ROW('03.Muestra'!$D$8:$D$17))+1,""),ROW()-480)),"")</f>
        <v/>
      </c>
      <c r="B483" s="129" t="str">
        <f t="array" ref="B483">IFERROR(INDEX('03.Muestra'!$C$8:$C$17,SMALL(IF("Documento no web"='03.Muestra'!$D$8:$D$17,ROW('03.Muestra'!$C$8:$C$17)-MIN(ROW('03.Muestra'!$D$8:$D$17))+1,""),ROW()-480)),"")</f>
        <v/>
      </c>
      <c r="C483" s="129" t="str">
        <f t="array" ref="C483">IFERROR(INDEX('03.Muestra'!$F$8:$F$17,SMALL(IF("Documento no web"='03.Muestra'!$D$8:$D$17,ROW('03.Muestra'!$F$8:$F$17)-MIN(ROW('03.Muestra'!$D$8:$D$17))+1,""),ROW()-480)),"")</f>
        <v/>
      </c>
      <c r="D483" s="103" t="str">
        <f t="shared" si="58"/>
        <v/>
      </c>
      <c r="E483" s="66" t="str">
        <f t="shared" si="59"/>
        <v/>
      </c>
      <c r="F483" s="22"/>
      <c r="G483" s="18"/>
      <c r="H483" s="18"/>
      <c r="I483" s="18"/>
      <c r="J483" s="18"/>
      <c r="K483" s="148"/>
      <c r="L483" s="18"/>
      <c r="M483" s="18"/>
      <c r="N483" s="18"/>
      <c r="O483" s="18"/>
      <c r="P483" s="18"/>
      <c r="Q483" s="18"/>
      <c r="R483" s="18"/>
      <c r="S483" s="18"/>
      <c r="T483" s="18"/>
      <c r="U483" s="18"/>
      <c r="V483" s="18"/>
      <c r="W483" s="18"/>
      <c r="X483" s="18"/>
      <c r="Y483" s="18"/>
      <c r="Z483" s="22"/>
      <c r="AA483" s="22"/>
      <c r="AB483" s="22"/>
      <c r="AC483" s="22"/>
      <c r="AD483" s="22"/>
      <c r="AE483" s="22"/>
      <c r="AF483" s="22"/>
      <c r="AG483" s="22"/>
      <c r="AH483" s="22"/>
      <c r="AI483" s="22"/>
    </row>
    <row r="484" spans="1:35" ht="13.5" customHeight="1">
      <c r="A484" s="98" t="str">
        <f t="array" ref="A484">IFERROR(INDEX('03.Muestra'!$B$8:$B$17,SMALL(IF("Documento no web"='03.Muestra'!$D$8:$D$17,ROW('03.Muestra'!$B$8:$B$17)-MIN(ROW('03.Muestra'!$D$8:$D$17))+1,""),ROW()-480)),"")</f>
        <v/>
      </c>
      <c r="B484" s="129" t="str">
        <f t="array" ref="B484">IFERROR(INDEX('03.Muestra'!$C$8:$C$17,SMALL(IF("Documento no web"='03.Muestra'!$D$8:$D$17,ROW('03.Muestra'!$C$8:$C$17)-MIN(ROW('03.Muestra'!$D$8:$D$17))+1,""),ROW()-480)),"")</f>
        <v/>
      </c>
      <c r="C484" s="129" t="str">
        <f t="array" ref="C484">IFERROR(INDEX('03.Muestra'!$F$8:$F$17,SMALL(IF("Documento no web"='03.Muestra'!$D$8:$D$17,ROW('03.Muestra'!$F$8:$F$17)-MIN(ROW('03.Muestra'!$D$8:$D$17))+1,""),ROW()-480)),"")</f>
        <v/>
      </c>
      <c r="D484" s="103" t="str">
        <f t="shared" si="58"/>
        <v/>
      </c>
      <c r="E484" s="66" t="str">
        <f t="shared" si="59"/>
        <v/>
      </c>
      <c r="F484" s="22"/>
      <c r="G484" s="18"/>
      <c r="H484" s="18"/>
      <c r="I484" s="18"/>
      <c r="J484" s="18"/>
      <c r="K484" s="148"/>
      <c r="L484" s="18"/>
      <c r="M484" s="18"/>
      <c r="N484" s="18"/>
      <c r="O484" s="18"/>
      <c r="P484" s="18"/>
      <c r="Q484" s="18"/>
      <c r="R484" s="18"/>
      <c r="S484" s="18"/>
      <c r="T484" s="18"/>
      <c r="U484" s="18"/>
      <c r="V484" s="18"/>
      <c r="W484" s="18"/>
      <c r="X484" s="18"/>
      <c r="Y484" s="18"/>
      <c r="Z484" s="22"/>
      <c r="AA484" s="22"/>
      <c r="AB484" s="22"/>
      <c r="AC484" s="22"/>
      <c r="AD484" s="22"/>
      <c r="AE484" s="22"/>
      <c r="AF484" s="22"/>
      <c r="AG484" s="22"/>
      <c r="AH484" s="22"/>
      <c r="AI484" s="22"/>
    </row>
    <row r="485" spans="1:35" ht="13.5" customHeight="1">
      <c r="A485" s="98" t="str">
        <f t="array" ref="A485">IFERROR(INDEX('03.Muestra'!$B$8:$B$17,SMALL(IF("Documento no web"='03.Muestra'!$D$8:$D$17,ROW('03.Muestra'!$B$8:$B$17)-MIN(ROW('03.Muestra'!$D$8:$D$17))+1,""),ROW()-480)),"")</f>
        <v/>
      </c>
      <c r="B485" s="129" t="str">
        <f t="array" ref="B485">IFERROR(INDEX('03.Muestra'!$C$8:$C$17,SMALL(IF("Documento no web"='03.Muestra'!$D$8:$D$17,ROW('03.Muestra'!$C$8:$C$17)-MIN(ROW('03.Muestra'!$D$8:$D$17))+1,""),ROW()-480)),"")</f>
        <v/>
      </c>
      <c r="C485" s="129" t="str">
        <f t="array" ref="C485">IFERROR(INDEX('03.Muestra'!$F$8:$F$17,SMALL(IF("Documento no web"='03.Muestra'!$D$8:$D$17,ROW('03.Muestra'!$F$8:$F$17)-MIN(ROW('03.Muestra'!$D$8:$D$17))+1,""),ROW()-480)),"")</f>
        <v/>
      </c>
      <c r="D485" s="103" t="str">
        <f t="shared" si="58"/>
        <v/>
      </c>
      <c r="E485" s="66" t="str">
        <f t="shared" si="59"/>
        <v/>
      </c>
      <c r="F485" s="22"/>
      <c r="G485" s="18"/>
      <c r="H485" s="18"/>
      <c r="I485" s="18"/>
      <c r="J485" s="18"/>
      <c r="K485" s="148"/>
      <c r="L485" s="18"/>
      <c r="M485" s="18"/>
      <c r="N485" s="18"/>
      <c r="O485" s="18"/>
      <c r="P485" s="18"/>
      <c r="Q485" s="18"/>
      <c r="R485" s="18"/>
      <c r="S485" s="18"/>
      <c r="T485" s="18"/>
      <c r="U485" s="18"/>
      <c r="V485" s="18"/>
      <c r="W485" s="18"/>
      <c r="X485" s="18"/>
      <c r="Y485" s="18"/>
      <c r="Z485" s="22"/>
      <c r="AA485" s="22"/>
      <c r="AB485" s="22"/>
      <c r="AC485" s="22"/>
      <c r="AD485" s="22"/>
      <c r="AE485" s="22"/>
      <c r="AF485" s="22"/>
      <c r="AG485" s="22"/>
      <c r="AH485" s="22"/>
      <c r="AI485" s="22"/>
    </row>
    <row r="486" spans="1:35" ht="13.5" customHeight="1">
      <c r="A486" s="98" t="str">
        <f t="array" ref="A486">IFERROR(INDEX('03.Muestra'!$B$8:$B$17,SMALL(IF("Documento no web"='03.Muestra'!$D$8:$D$17,ROW('03.Muestra'!$B$8:$B$17)-MIN(ROW('03.Muestra'!$D$8:$D$17))+1,""),ROW()-480)),"")</f>
        <v/>
      </c>
      <c r="B486" s="129" t="str">
        <f t="array" ref="B486">IFERROR(INDEX('03.Muestra'!$C$8:$C$17,SMALL(IF("Documento no web"='03.Muestra'!$D$8:$D$17,ROW('03.Muestra'!$C$8:$C$17)-MIN(ROW('03.Muestra'!$D$8:$D$17))+1,""),ROW()-480)),"")</f>
        <v/>
      </c>
      <c r="C486" s="129" t="str">
        <f t="array" ref="C486">IFERROR(INDEX('03.Muestra'!$F$8:$F$17,SMALL(IF("Documento no web"='03.Muestra'!$D$8:$D$17,ROW('03.Muestra'!$F$8:$F$17)-MIN(ROW('03.Muestra'!$D$8:$D$17))+1,""),ROW()-480)),"")</f>
        <v/>
      </c>
      <c r="D486" s="103" t="str">
        <f t="shared" si="58"/>
        <v/>
      </c>
      <c r="E486" s="66" t="str">
        <f t="shared" si="59"/>
        <v/>
      </c>
      <c r="F486" s="22"/>
      <c r="G486" s="18"/>
      <c r="H486" s="18"/>
      <c r="I486" s="18"/>
      <c r="J486" s="18"/>
      <c r="K486" s="148"/>
      <c r="L486" s="18"/>
      <c r="M486" s="18"/>
      <c r="N486" s="18"/>
      <c r="O486" s="18"/>
      <c r="P486" s="18"/>
      <c r="Q486" s="18"/>
      <c r="R486" s="18"/>
      <c r="S486" s="18"/>
      <c r="T486" s="18"/>
      <c r="U486" s="18"/>
      <c r="V486" s="18"/>
      <c r="W486" s="18"/>
      <c r="X486" s="18"/>
      <c r="Y486" s="18"/>
      <c r="Z486" s="22"/>
      <c r="AA486" s="22"/>
      <c r="AB486" s="22"/>
      <c r="AC486" s="22"/>
      <c r="AD486" s="22"/>
      <c r="AE486" s="22"/>
      <c r="AF486" s="22"/>
      <c r="AG486" s="22"/>
      <c r="AH486" s="22"/>
      <c r="AI486" s="22"/>
    </row>
    <row r="487" spans="1:35" ht="13.5" customHeight="1">
      <c r="A487" s="98" t="str">
        <f t="array" ref="A487">IFERROR(INDEX('03.Muestra'!$B$8:$B$17,SMALL(IF("Documento no web"='03.Muestra'!$D$8:$D$17,ROW('03.Muestra'!$B$8:$B$17)-MIN(ROW('03.Muestra'!$D$8:$D$17))+1,""),ROW()-480)),"")</f>
        <v/>
      </c>
      <c r="B487" s="129" t="str">
        <f t="array" ref="B487">IFERROR(INDEX('03.Muestra'!$C$8:$C$17,SMALL(IF("Documento no web"='03.Muestra'!$D$8:$D$17,ROW('03.Muestra'!$C$8:$C$17)-MIN(ROW('03.Muestra'!$D$8:$D$17))+1,""),ROW()-480)),"")</f>
        <v/>
      </c>
      <c r="C487" s="129" t="str">
        <f t="array" ref="C487">IFERROR(INDEX('03.Muestra'!$F$8:$F$17,SMALL(IF("Documento no web"='03.Muestra'!$D$8:$D$17,ROW('03.Muestra'!$F$8:$F$17)-MIN(ROW('03.Muestra'!$D$8:$D$17))+1,""),ROW()-480)),"")</f>
        <v/>
      </c>
      <c r="D487" s="103" t="str">
        <f t="shared" si="58"/>
        <v/>
      </c>
      <c r="E487" s="66" t="str">
        <f t="shared" si="59"/>
        <v/>
      </c>
      <c r="F487" s="18"/>
      <c r="G487" s="18"/>
      <c r="H487" s="18"/>
      <c r="I487" s="18"/>
      <c r="J487" s="18"/>
      <c r="K487" s="148"/>
      <c r="L487" s="18"/>
      <c r="M487" s="18"/>
      <c r="N487" s="18"/>
      <c r="O487" s="18"/>
      <c r="P487" s="18"/>
      <c r="Q487" s="18"/>
      <c r="R487" s="18"/>
      <c r="S487" s="18"/>
      <c r="T487" s="18"/>
      <c r="U487" s="18"/>
      <c r="V487" s="18"/>
      <c r="W487" s="18"/>
      <c r="X487" s="18"/>
      <c r="Y487" s="18"/>
      <c r="Z487" s="22"/>
      <c r="AA487" s="22"/>
      <c r="AB487" s="22"/>
      <c r="AC487" s="22"/>
      <c r="AD487" s="22"/>
      <c r="AE487" s="22"/>
      <c r="AF487" s="22"/>
      <c r="AG487" s="22"/>
      <c r="AH487" s="22"/>
      <c r="AI487" s="22"/>
    </row>
    <row r="488" spans="1:35" ht="13.5" customHeight="1">
      <c r="A488" s="98" t="str">
        <f t="array" ref="A488">IFERROR(INDEX('03.Muestra'!$B$8:$B$17,SMALL(IF("Documento no web"='03.Muestra'!$D$8:$D$17,ROW('03.Muestra'!$B$8:$B$17)-MIN(ROW('03.Muestra'!$D$8:$D$17))+1,""),ROW()-480)),"")</f>
        <v/>
      </c>
      <c r="B488" s="129" t="str">
        <f t="array" ref="B488">IFERROR(INDEX('03.Muestra'!$C$8:$C$17,SMALL(IF("Documento no web"='03.Muestra'!$D$8:$D$17,ROW('03.Muestra'!$C$8:$C$17)-MIN(ROW('03.Muestra'!$D$8:$D$17))+1,""),ROW()-480)),"")</f>
        <v/>
      </c>
      <c r="C488" s="129" t="str">
        <f t="array" ref="C488">IFERROR(INDEX('03.Muestra'!$F$8:$F$17,SMALL(IF("Documento no web"='03.Muestra'!$D$8:$D$17,ROW('03.Muestra'!$F$8:$F$17)-MIN(ROW('03.Muestra'!$D$8:$D$17))+1,""),ROW()-480)),"")</f>
        <v/>
      </c>
      <c r="D488" s="103" t="str">
        <f t="shared" si="58"/>
        <v/>
      </c>
      <c r="E488" s="66" t="str">
        <f t="shared" si="59"/>
        <v/>
      </c>
      <c r="F488" s="18"/>
      <c r="G488" s="18"/>
      <c r="H488" s="18"/>
      <c r="I488" s="18"/>
      <c r="J488" s="18"/>
      <c r="K488" s="148"/>
      <c r="L488" s="18"/>
      <c r="M488" s="18"/>
      <c r="N488" s="18"/>
      <c r="O488" s="18"/>
      <c r="P488" s="18"/>
      <c r="Q488" s="18"/>
      <c r="R488" s="18"/>
      <c r="S488" s="18"/>
      <c r="T488" s="18"/>
      <c r="U488" s="18"/>
      <c r="V488" s="18"/>
      <c r="W488" s="18"/>
      <c r="X488" s="18"/>
      <c r="Y488" s="18"/>
      <c r="Z488" s="22"/>
      <c r="AA488" s="22"/>
      <c r="AB488" s="22"/>
      <c r="AC488" s="22"/>
      <c r="AD488" s="22"/>
      <c r="AE488" s="22"/>
      <c r="AF488" s="22"/>
      <c r="AG488" s="22"/>
      <c r="AH488" s="22"/>
      <c r="AI488" s="22"/>
    </row>
    <row r="489" spans="1:35" ht="13.5" customHeight="1">
      <c r="A489" s="98" t="str">
        <f t="array" ref="A489">IFERROR(INDEX('03.Muestra'!$B$8:$B$17,SMALL(IF("Documento no web"='03.Muestra'!$D$8:$D$17,ROW('03.Muestra'!$B$8:$B$17)-MIN(ROW('03.Muestra'!$D$8:$D$17))+1,""),ROW()-480)),"")</f>
        <v/>
      </c>
      <c r="B489" s="129" t="str">
        <f t="array" ref="B489">IFERROR(INDEX('03.Muestra'!$C$8:$C$17,SMALL(IF("Documento no web"='03.Muestra'!$D$8:$D$17,ROW('03.Muestra'!$C$8:$C$17)-MIN(ROW('03.Muestra'!$D$8:$D$17))+1,""),ROW()-480)),"")</f>
        <v/>
      </c>
      <c r="C489" s="129" t="str">
        <f t="array" ref="C489">IFERROR(INDEX('03.Muestra'!$F$8:$F$17,SMALL(IF("Documento no web"='03.Muestra'!$D$8:$D$17,ROW('03.Muestra'!$F$8:$F$17)-MIN(ROW('03.Muestra'!$D$8:$D$17))+1,""),ROW()-480)),"")</f>
        <v/>
      </c>
      <c r="D489" s="103" t="str">
        <f t="shared" si="58"/>
        <v/>
      </c>
      <c r="E489" s="66" t="str">
        <f t="shared" si="59"/>
        <v/>
      </c>
      <c r="F489" s="18"/>
      <c r="G489" s="18"/>
      <c r="H489" s="18"/>
      <c r="I489" s="18"/>
      <c r="J489" s="18"/>
      <c r="K489" s="148"/>
      <c r="L489" s="18"/>
      <c r="M489" s="18"/>
      <c r="N489" s="18"/>
      <c r="O489" s="18"/>
      <c r="P489" s="18"/>
      <c r="Q489" s="18"/>
      <c r="R489" s="18"/>
      <c r="S489" s="18"/>
      <c r="T489" s="18"/>
      <c r="U489" s="18"/>
      <c r="V489" s="18"/>
      <c r="W489" s="18"/>
      <c r="X489" s="18"/>
      <c r="Y489" s="18"/>
      <c r="Z489" s="22"/>
      <c r="AA489" s="22"/>
      <c r="AB489" s="22"/>
      <c r="AC489" s="22"/>
      <c r="AD489" s="22"/>
      <c r="AE489" s="22"/>
      <c r="AF489" s="22"/>
      <c r="AG489" s="22"/>
      <c r="AH489" s="22"/>
      <c r="AI489" s="22"/>
    </row>
    <row r="490" spans="1:35" ht="13.5" customHeight="1">
      <c r="A490" s="98" t="str">
        <f t="array" ref="A490">IFERROR(INDEX('03.Muestra'!$B$8:$B$17,SMALL(IF("Documento no web"='03.Muestra'!$D$8:$D$17,ROW('03.Muestra'!$B$8:$B$17)-MIN(ROW('03.Muestra'!$D$8:$D$17))+1,""),ROW()-480)),"")</f>
        <v/>
      </c>
      <c r="B490" s="129" t="str">
        <f t="array" ref="B490">IFERROR(INDEX('03.Muestra'!$C$8:$C$17,SMALL(IF("Documento no web"='03.Muestra'!$D$8:$D$17,ROW('03.Muestra'!$C$8:$C$17)-MIN(ROW('03.Muestra'!$D$8:$D$17))+1,""),ROW()-480)),"")</f>
        <v/>
      </c>
      <c r="C490" s="129" t="str">
        <f t="array" ref="C490">IFERROR(INDEX('03.Muestra'!$F$8:$F$17,SMALL(IF("Documento no web"='03.Muestra'!$D$8:$D$17,ROW('03.Muestra'!$F$8:$F$17)-MIN(ROW('03.Muestra'!$D$8:$D$17))+1,""),ROW()-480)),"")</f>
        <v/>
      </c>
      <c r="D490" s="103" t="str">
        <f t="shared" si="58"/>
        <v/>
      </c>
      <c r="E490" s="66" t="str">
        <f t="shared" si="59"/>
        <v/>
      </c>
      <c r="F490" s="18"/>
      <c r="G490" s="18"/>
      <c r="H490" s="18"/>
      <c r="I490" s="18"/>
      <c r="J490" s="18"/>
      <c r="K490" s="148"/>
      <c r="L490" s="18"/>
      <c r="M490" s="18"/>
      <c r="N490" s="18"/>
      <c r="O490" s="18"/>
      <c r="P490" s="18"/>
      <c r="Q490" s="18"/>
      <c r="R490" s="18"/>
      <c r="S490" s="18"/>
      <c r="T490" s="18"/>
      <c r="U490" s="18"/>
      <c r="V490" s="18"/>
      <c r="W490" s="18"/>
      <c r="X490" s="18"/>
      <c r="Y490" s="18"/>
      <c r="Z490" s="22"/>
      <c r="AA490" s="22"/>
      <c r="AB490" s="22"/>
      <c r="AC490" s="22"/>
      <c r="AD490" s="22"/>
      <c r="AE490" s="22"/>
      <c r="AF490" s="22"/>
      <c r="AG490" s="22"/>
      <c r="AH490" s="22"/>
      <c r="AI490" s="22"/>
    </row>
    <row r="491" spans="1:35" ht="12" customHeight="1">
      <c r="A491" s="63"/>
      <c r="B491" s="133"/>
      <c r="C491" s="133"/>
      <c r="D491" s="134"/>
      <c r="E491" s="66"/>
      <c r="F491" s="18"/>
      <c r="G491" s="18"/>
      <c r="H491" s="18"/>
      <c r="I491" s="18"/>
      <c r="J491" s="18"/>
      <c r="K491" s="22"/>
      <c r="L491" s="22"/>
      <c r="M491" s="22"/>
      <c r="N491" s="18"/>
      <c r="O491" s="18"/>
      <c r="P491" s="18"/>
      <c r="Q491" s="18"/>
      <c r="R491" s="18"/>
      <c r="S491" s="18"/>
      <c r="T491" s="18"/>
      <c r="U491" s="18"/>
      <c r="V491" s="22"/>
      <c r="W491" s="22"/>
      <c r="X491" s="22"/>
      <c r="Y491" s="22"/>
      <c r="Z491" s="22"/>
      <c r="AA491" s="22"/>
      <c r="AB491" s="22"/>
      <c r="AC491" s="22"/>
      <c r="AD491" s="18"/>
      <c r="AE491" s="22"/>
      <c r="AF491" s="22"/>
      <c r="AG491" s="22"/>
      <c r="AH491" s="22"/>
      <c r="AI491" s="22"/>
    </row>
    <row r="492" spans="1:35" ht="12" customHeight="1">
      <c r="A492" s="63"/>
      <c r="B492" s="133"/>
      <c r="C492" s="133"/>
      <c r="D492" s="134"/>
      <c r="E492" s="66"/>
      <c r="F492" s="18"/>
      <c r="G492" s="18"/>
      <c r="H492" s="18"/>
      <c r="I492" s="18"/>
      <c r="J492" s="18"/>
      <c r="K492" s="22"/>
      <c r="L492" s="22"/>
      <c r="M492" s="22"/>
      <c r="N492" s="18"/>
      <c r="O492" s="18"/>
      <c r="P492" s="18"/>
      <c r="Q492" s="18"/>
      <c r="R492" s="18"/>
      <c r="S492" s="18"/>
      <c r="T492" s="18"/>
      <c r="U492" s="18"/>
      <c r="V492" s="22"/>
      <c r="W492" s="22"/>
      <c r="X492" s="22"/>
      <c r="Y492" s="22"/>
      <c r="Z492" s="22"/>
      <c r="AA492" s="22"/>
      <c r="AB492" s="22"/>
      <c r="AC492" s="22"/>
      <c r="AD492" s="18"/>
      <c r="AE492" s="22"/>
      <c r="AF492" s="22"/>
      <c r="AG492" s="22"/>
      <c r="AH492" s="22"/>
      <c r="AI492" s="22"/>
    </row>
    <row r="493" spans="1:35" ht="12.75" customHeight="1">
      <c r="A493" s="111"/>
      <c r="B493" s="112"/>
      <c r="C493" s="111"/>
      <c r="D493" s="135"/>
      <c r="E493" s="66"/>
      <c r="F493" s="18"/>
      <c r="G493" s="18"/>
      <c r="H493" s="18"/>
      <c r="I493" s="18"/>
      <c r="J493" s="18"/>
      <c r="K493" s="22"/>
      <c r="L493" s="22"/>
      <c r="M493" s="22"/>
      <c r="N493" s="18"/>
      <c r="O493" s="18"/>
      <c r="P493" s="18"/>
      <c r="Q493" s="18"/>
      <c r="R493" s="18"/>
      <c r="S493" s="18"/>
      <c r="T493" s="18"/>
      <c r="U493" s="18"/>
      <c r="V493" s="22"/>
      <c r="W493" s="22"/>
      <c r="X493" s="22"/>
      <c r="Y493" s="22"/>
      <c r="Z493" s="22"/>
      <c r="AA493" s="22"/>
      <c r="AB493" s="22"/>
      <c r="AC493" s="22"/>
      <c r="AD493" s="18"/>
      <c r="AE493" s="22"/>
      <c r="AF493" s="22"/>
      <c r="AG493" s="22"/>
      <c r="AH493" s="22"/>
      <c r="AI493" s="22"/>
    </row>
    <row r="494" spans="1:35" ht="14.25" customHeight="1">
      <c r="A494" s="109"/>
      <c r="B494" s="109"/>
      <c r="C494" s="109"/>
      <c r="D494" s="136"/>
      <c r="E494" s="66"/>
      <c r="F494" s="92"/>
      <c r="G494" s="18"/>
      <c r="H494" s="18"/>
      <c r="I494" s="18"/>
      <c r="J494" s="18"/>
      <c r="K494" s="22"/>
      <c r="L494" s="22"/>
      <c r="M494" s="22"/>
      <c r="N494" s="18"/>
      <c r="O494" s="18"/>
      <c r="P494" s="18"/>
      <c r="Q494" s="18"/>
      <c r="R494" s="18"/>
      <c r="S494" s="18"/>
      <c r="T494" s="18"/>
      <c r="U494" s="18"/>
      <c r="V494" s="22"/>
      <c r="W494" s="22"/>
      <c r="X494" s="22"/>
      <c r="Y494" s="22"/>
      <c r="Z494" s="22"/>
      <c r="AA494" s="22"/>
      <c r="AB494" s="22"/>
      <c r="AC494" s="22"/>
      <c r="AD494" s="18"/>
      <c r="AE494" s="22"/>
      <c r="AF494" s="22"/>
      <c r="AG494" s="22"/>
      <c r="AH494" s="22"/>
      <c r="AI494" s="22"/>
    </row>
    <row r="495" spans="1:35" ht="13.5" customHeight="1">
      <c r="A495" s="22"/>
      <c r="B495" s="18"/>
      <c r="C495" s="18"/>
      <c r="D495" s="127"/>
      <c r="E495" s="18"/>
      <c r="F495" s="18"/>
      <c r="G495" s="18"/>
      <c r="H495" s="18"/>
      <c r="I495" s="18"/>
      <c r="J495" s="18"/>
      <c r="K495" s="148"/>
      <c r="L495" s="18"/>
      <c r="M495" s="18"/>
      <c r="N495" s="18"/>
      <c r="O495" s="18"/>
      <c r="P495" s="18"/>
      <c r="Q495" s="18"/>
      <c r="R495" s="18"/>
      <c r="S495" s="18"/>
      <c r="T495" s="18"/>
      <c r="U495" s="18"/>
      <c r="V495" s="18"/>
      <c r="W495" s="18"/>
      <c r="X495" s="18"/>
      <c r="Y495" s="18"/>
      <c r="Z495" s="22"/>
      <c r="AA495" s="22"/>
      <c r="AB495" s="22"/>
      <c r="AC495" s="22"/>
      <c r="AD495" s="22"/>
      <c r="AE495" s="22"/>
      <c r="AF495" s="22"/>
      <c r="AG495" s="22"/>
      <c r="AH495" s="22"/>
      <c r="AI495" s="22"/>
    </row>
    <row r="496" spans="1:35" ht="13.5" customHeight="1">
      <c r="A496" s="22"/>
      <c r="B496" s="153"/>
      <c r="C496" s="18"/>
      <c r="D496" s="127"/>
      <c r="E496" s="100"/>
      <c r="F496" s="18"/>
      <c r="G496" s="18"/>
      <c r="H496" s="18"/>
      <c r="I496" s="18"/>
      <c r="J496" s="18"/>
      <c r="K496" s="148"/>
      <c r="L496" s="18"/>
      <c r="M496" s="18"/>
      <c r="N496" s="18"/>
      <c r="O496" s="18"/>
      <c r="P496" s="18"/>
      <c r="Q496" s="18"/>
      <c r="R496" s="18"/>
      <c r="S496" s="18"/>
      <c r="T496" s="18"/>
      <c r="U496" s="18"/>
      <c r="V496" s="18"/>
      <c r="W496" s="18"/>
      <c r="X496" s="18"/>
      <c r="Y496" s="18"/>
      <c r="Z496" s="22"/>
      <c r="AA496" s="22"/>
      <c r="AB496" s="22"/>
      <c r="AC496" s="22"/>
      <c r="AD496" s="22"/>
      <c r="AE496" s="22"/>
      <c r="AF496" s="22"/>
      <c r="AG496" s="22"/>
      <c r="AH496" s="22"/>
      <c r="AI496" s="22"/>
    </row>
    <row r="497" spans="1:35" ht="30" customHeight="1">
      <c r="A497" s="94" t="s">
        <v>100</v>
      </c>
      <c r="B497" s="95" t="s">
        <v>86</v>
      </c>
      <c r="C497" s="96" t="s">
        <v>225</v>
      </c>
      <c r="D497" s="128" t="s">
        <v>106</v>
      </c>
      <c r="E497" s="114"/>
      <c r="F497" s="22"/>
      <c r="G497" s="22"/>
      <c r="H497" s="22"/>
      <c r="I497" s="22"/>
      <c r="J497" s="22"/>
      <c r="K497" s="148"/>
      <c r="L497" s="18"/>
      <c r="M497" s="18"/>
      <c r="N497" s="18"/>
      <c r="O497" s="18"/>
      <c r="P497" s="18"/>
      <c r="Q497" s="18"/>
      <c r="R497" s="18"/>
      <c r="S497" s="18"/>
      <c r="T497" s="18"/>
      <c r="U497" s="18"/>
      <c r="V497" s="18"/>
      <c r="W497" s="18"/>
      <c r="X497" s="18"/>
      <c r="Y497" s="18"/>
      <c r="Z497" s="22"/>
      <c r="AA497" s="22"/>
      <c r="AB497" s="22"/>
      <c r="AC497" s="22"/>
      <c r="AD497" s="22"/>
      <c r="AE497" s="22"/>
      <c r="AF497" s="22"/>
      <c r="AG497" s="22"/>
      <c r="AH497" s="22"/>
      <c r="AI497" s="22"/>
    </row>
    <row r="498" spans="1:35" ht="13.5" customHeight="1">
      <c r="A498" s="98" t="str">
        <f t="array" ref="A498">IFERROR(INDEX('03.Muestra'!$B$8:$B$17,SMALL(IF("Documento no web"='03.Muestra'!$D$8:$D$17,ROW('03.Muestra'!$B$8:$B$17)-MIN(ROW('03.Muestra'!$D$8:$D$17))+1,""),ROW()-497)),"")</f>
        <v/>
      </c>
      <c r="B498" s="129" t="str">
        <f t="array" ref="B498">IFERROR(INDEX('03.Muestra'!$C$8:$C$17,SMALL(IF("Documento no web"='03.Muestra'!$D$8:$D$17,ROW('03.Muestra'!$C$8:$C$17)-MIN(ROW('03.Muestra'!$D$8:$D$17))+1,""),ROW()-497)),"")</f>
        <v/>
      </c>
      <c r="C498" s="129" t="str">
        <f t="array" ref="C498">IFERROR(INDEX('03.Muestra'!$F$8:$F$17,SMALL(IF("Documento no web"='03.Muestra'!$D$8:$D$17,ROW('03.Muestra'!$F$8:$F$17)-MIN(ROW('03.Muestra'!$D$8:$D$17))+1,""),ROW()-497)),"")</f>
        <v/>
      </c>
      <c r="D498" s="103" t="str">
        <f t="shared" ref="D498:D507" si="60">IF(C498="","",$D$18)</f>
        <v/>
      </c>
      <c r="E498" s="66" t="str">
        <f t="shared" ref="E498:E507" si="61">IF(D498&lt;&gt;"",IF(AND(B498&lt;&gt;"",C498&lt;&gt;""),"","ERR"),"")</f>
        <v/>
      </c>
      <c r="F498" s="104" t="s">
        <v>89</v>
      </c>
      <c r="G498" s="89" t="s">
        <v>98</v>
      </c>
      <c r="H498" s="84" t="s">
        <v>93</v>
      </c>
      <c r="I498" s="105" t="s">
        <v>91</v>
      </c>
      <c r="J498" s="106" t="s">
        <v>87</v>
      </c>
      <c r="K498" s="131" t="s">
        <v>97</v>
      </c>
      <c r="L498" s="18"/>
      <c r="M498" s="18"/>
      <c r="N498" s="18"/>
      <c r="O498" s="18"/>
      <c r="P498" s="18"/>
      <c r="Q498" s="18"/>
      <c r="R498" s="18"/>
      <c r="S498" s="18"/>
      <c r="T498" s="18"/>
      <c r="U498" s="18"/>
      <c r="V498" s="18"/>
      <c r="W498" s="18"/>
      <c r="X498" s="18"/>
      <c r="Y498" s="18"/>
      <c r="Z498" s="22"/>
      <c r="AA498" s="22"/>
      <c r="AB498" s="22"/>
      <c r="AC498" s="22"/>
      <c r="AD498" s="22"/>
      <c r="AE498" s="22"/>
      <c r="AF498" s="22"/>
      <c r="AG498" s="22"/>
      <c r="AH498" s="22"/>
      <c r="AI498" s="22"/>
    </row>
    <row r="499" spans="1:35" ht="13.5" customHeight="1">
      <c r="A499" s="98" t="str">
        <f t="array" ref="A499">IFERROR(INDEX('03.Muestra'!$B$8:$B$17,SMALL(IF("Documento no web"='03.Muestra'!$D$8:$D$17,ROW('03.Muestra'!$B$8:$B$17)-MIN(ROW('03.Muestra'!$D$8:$D$17))+1,""),ROW()-497)),"")</f>
        <v/>
      </c>
      <c r="B499" s="129" t="str">
        <f t="array" ref="B499">IFERROR(INDEX('03.Muestra'!$C$8:$C$17,SMALL(IF("Documento no web"='03.Muestra'!$D$8:$D$17,ROW('03.Muestra'!$C$8:$C$17)-MIN(ROW('03.Muestra'!$D$8:$D$17))+1,""),ROW()-497)),"")</f>
        <v/>
      </c>
      <c r="C499" s="129" t="str">
        <f t="array" ref="C499">IFERROR(INDEX('03.Muestra'!$F$8:$F$17,SMALL(IF("Documento no web"='03.Muestra'!$D$8:$D$17,ROW('03.Muestra'!$F$8:$F$17)-MIN(ROW('03.Muestra'!$D$8:$D$17))+1,""),ROW()-497)),"")</f>
        <v/>
      </c>
      <c r="D499" s="103" t="str">
        <f t="shared" si="60"/>
        <v/>
      </c>
      <c r="E499" s="66" t="str">
        <f t="shared" si="61"/>
        <v/>
      </c>
      <c r="F499" s="107">
        <f ca="1">COUNTIF($D498:INDIRECT("$D" &amp;  SUM(ROW()-1,'03.Muestra'!$D$20)-1),F498)</f>
        <v>0</v>
      </c>
      <c r="G499" s="107">
        <f ca="1">COUNTIF($D498:INDIRECT("$D" &amp;  SUM(ROW()-1,'03.Muestra'!$D$20)-1),G498)</f>
        <v>0</v>
      </c>
      <c r="H499" s="107">
        <f ca="1">COUNTIF($D498:INDIRECT("$D" &amp;  SUM(ROW()-1,'03.Muestra'!$D$20)-1),H498)</f>
        <v>0</v>
      </c>
      <c r="I499" s="107">
        <f ca="1">COUNTIF($D498:INDIRECT("$D" &amp;  SUM(ROW()-1,'03.Muestra'!$D$20)-1),I498)</f>
        <v>0</v>
      </c>
      <c r="J499" s="107">
        <f ca="1">COUNTIF($D498:INDIRECT("$D" &amp;  SUM(ROW()-1,'03.Muestra'!$D$20)-1),J498)</f>
        <v>0</v>
      </c>
      <c r="K499" s="132">
        <f ca="1">IF(COUNTIF('03.Muestra'!$D$8:$D$17,"Documento no web")=0,0,COUNTBLANK($D498:INDIRECT("$D" &amp;  SUM(ROW()-1,COUNTIF('03.Muestra'!$D$8:$D$17,"Documento no web"))-1)))</f>
        <v>0</v>
      </c>
      <c r="L499" s="18"/>
      <c r="M499" s="18"/>
      <c r="N499" s="18"/>
      <c r="O499" s="18"/>
      <c r="P499" s="18"/>
      <c r="Q499" s="18"/>
      <c r="R499" s="18"/>
      <c r="S499" s="18"/>
      <c r="T499" s="18"/>
      <c r="U499" s="18"/>
      <c r="V499" s="18"/>
      <c r="W499" s="18"/>
      <c r="X499" s="18"/>
      <c r="Y499" s="18"/>
      <c r="Z499" s="22"/>
      <c r="AA499" s="22"/>
      <c r="AB499" s="22"/>
      <c r="AC499" s="22"/>
      <c r="AD499" s="22"/>
      <c r="AE499" s="22"/>
      <c r="AF499" s="22"/>
      <c r="AG499" s="22"/>
      <c r="AH499" s="22"/>
      <c r="AI499" s="22"/>
    </row>
    <row r="500" spans="1:35" ht="13.5" customHeight="1">
      <c r="A500" s="98" t="str">
        <f t="array" ref="A500">IFERROR(INDEX('03.Muestra'!$B$8:$B$17,SMALL(IF("Documento no web"='03.Muestra'!$D$8:$D$17,ROW('03.Muestra'!$B$8:$B$17)-MIN(ROW('03.Muestra'!$D$8:$D$17))+1,""),ROW()-497)),"")</f>
        <v/>
      </c>
      <c r="B500" s="129" t="str">
        <f t="array" ref="B500">IFERROR(INDEX('03.Muestra'!$C$8:$C$17,SMALL(IF("Documento no web"='03.Muestra'!$D$8:$D$17,ROW('03.Muestra'!$C$8:$C$17)-MIN(ROW('03.Muestra'!$D$8:$D$17))+1,""),ROW()-497)),"")</f>
        <v/>
      </c>
      <c r="C500" s="129" t="str">
        <f t="array" ref="C500">IFERROR(INDEX('03.Muestra'!$F$8:$F$17,SMALL(IF("Documento no web"='03.Muestra'!$D$8:$D$17,ROW('03.Muestra'!$F$8:$F$17)-MIN(ROW('03.Muestra'!$D$8:$D$17))+1,""),ROW()-497)),"")</f>
        <v/>
      </c>
      <c r="D500" s="103" t="str">
        <f t="shared" si="60"/>
        <v/>
      </c>
      <c r="E500" s="66" t="str">
        <f t="shared" si="61"/>
        <v/>
      </c>
      <c r="F500" s="22"/>
      <c r="G500" s="18"/>
      <c r="H500" s="18"/>
      <c r="I500" s="18"/>
      <c r="J500" s="18"/>
      <c r="K500" s="148"/>
      <c r="L500" s="18"/>
      <c r="M500" s="18"/>
      <c r="N500" s="18"/>
      <c r="O500" s="18"/>
      <c r="P500" s="18"/>
      <c r="Q500" s="18"/>
      <c r="R500" s="18"/>
      <c r="S500" s="18"/>
      <c r="T500" s="18"/>
      <c r="U500" s="18"/>
      <c r="V500" s="18"/>
      <c r="W500" s="18"/>
      <c r="X500" s="18"/>
      <c r="Y500" s="18"/>
      <c r="Z500" s="22"/>
      <c r="AA500" s="22"/>
      <c r="AB500" s="22"/>
      <c r="AC500" s="22"/>
      <c r="AD500" s="22"/>
      <c r="AE500" s="22"/>
      <c r="AF500" s="22"/>
      <c r="AG500" s="22"/>
      <c r="AH500" s="22"/>
      <c r="AI500" s="22"/>
    </row>
    <row r="501" spans="1:35" ht="13.5" customHeight="1">
      <c r="A501" s="98" t="str">
        <f t="array" ref="A501">IFERROR(INDEX('03.Muestra'!$B$8:$B$17,SMALL(IF("Documento no web"='03.Muestra'!$D$8:$D$17,ROW('03.Muestra'!$B$8:$B$17)-MIN(ROW('03.Muestra'!$D$8:$D$17))+1,""),ROW()-497)),"")</f>
        <v/>
      </c>
      <c r="B501" s="129" t="str">
        <f t="array" ref="B501">IFERROR(INDEX('03.Muestra'!$C$8:$C$17,SMALL(IF("Documento no web"='03.Muestra'!$D$8:$D$17,ROW('03.Muestra'!$C$8:$C$17)-MIN(ROW('03.Muestra'!$D$8:$D$17))+1,""),ROW()-497)),"")</f>
        <v/>
      </c>
      <c r="C501" s="129" t="str">
        <f t="array" ref="C501">IFERROR(INDEX('03.Muestra'!$F$8:$F$17,SMALL(IF("Documento no web"='03.Muestra'!$D$8:$D$17,ROW('03.Muestra'!$F$8:$F$17)-MIN(ROW('03.Muestra'!$D$8:$D$17))+1,""),ROW()-497)),"")</f>
        <v/>
      </c>
      <c r="D501" s="103" t="str">
        <f t="shared" si="60"/>
        <v/>
      </c>
      <c r="E501" s="66" t="str">
        <f t="shared" si="61"/>
        <v/>
      </c>
      <c r="F501" s="22"/>
      <c r="G501" s="18"/>
      <c r="H501" s="18"/>
      <c r="I501" s="18"/>
      <c r="J501" s="18"/>
      <c r="K501" s="148"/>
      <c r="L501" s="18"/>
      <c r="M501" s="18"/>
      <c r="N501" s="18"/>
      <c r="O501" s="18"/>
      <c r="P501" s="18"/>
      <c r="Q501" s="18"/>
      <c r="R501" s="18"/>
      <c r="S501" s="18"/>
      <c r="T501" s="18"/>
      <c r="U501" s="18"/>
      <c r="V501" s="18"/>
      <c r="W501" s="18"/>
      <c r="X501" s="18"/>
      <c r="Y501" s="18"/>
      <c r="Z501" s="22"/>
      <c r="AA501" s="22"/>
      <c r="AB501" s="22"/>
      <c r="AC501" s="22"/>
      <c r="AD501" s="22"/>
      <c r="AE501" s="22"/>
      <c r="AF501" s="22"/>
      <c r="AG501" s="22"/>
      <c r="AH501" s="22"/>
      <c r="AI501" s="22"/>
    </row>
    <row r="502" spans="1:35" ht="13.5" customHeight="1">
      <c r="A502" s="98" t="str">
        <f t="array" ref="A502">IFERROR(INDEX('03.Muestra'!$B$8:$B$17,SMALL(IF("Documento no web"='03.Muestra'!$D$8:$D$17,ROW('03.Muestra'!$B$8:$B$17)-MIN(ROW('03.Muestra'!$D$8:$D$17))+1,""),ROW()-497)),"")</f>
        <v/>
      </c>
      <c r="B502" s="129" t="str">
        <f t="array" ref="B502">IFERROR(INDEX('03.Muestra'!$C$8:$C$17,SMALL(IF("Documento no web"='03.Muestra'!$D$8:$D$17,ROW('03.Muestra'!$C$8:$C$17)-MIN(ROW('03.Muestra'!$D$8:$D$17))+1,""),ROW()-497)),"")</f>
        <v/>
      </c>
      <c r="C502" s="129" t="str">
        <f t="array" ref="C502">IFERROR(INDEX('03.Muestra'!$F$8:$F$17,SMALL(IF("Documento no web"='03.Muestra'!$D$8:$D$17,ROW('03.Muestra'!$F$8:$F$17)-MIN(ROW('03.Muestra'!$D$8:$D$17))+1,""),ROW()-497)),"")</f>
        <v/>
      </c>
      <c r="D502" s="103" t="str">
        <f t="shared" si="60"/>
        <v/>
      </c>
      <c r="E502" s="66" t="str">
        <f t="shared" si="61"/>
        <v/>
      </c>
      <c r="F502" s="22"/>
      <c r="G502" s="18"/>
      <c r="H502" s="18"/>
      <c r="I502" s="18"/>
      <c r="J502" s="18"/>
      <c r="K502" s="148"/>
      <c r="L502" s="18"/>
      <c r="M502" s="18"/>
      <c r="N502" s="18"/>
      <c r="O502" s="18"/>
      <c r="P502" s="18"/>
      <c r="Q502" s="18"/>
      <c r="R502" s="18"/>
      <c r="S502" s="18"/>
      <c r="T502" s="18"/>
      <c r="U502" s="18"/>
      <c r="V502" s="18"/>
      <c r="W502" s="18"/>
      <c r="X502" s="18"/>
      <c r="Y502" s="18"/>
      <c r="Z502" s="22"/>
      <c r="AA502" s="22"/>
      <c r="AB502" s="22"/>
      <c r="AC502" s="22"/>
      <c r="AD502" s="22"/>
      <c r="AE502" s="22"/>
      <c r="AF502" s="22"/>
      <c r="AG502" s="22"/>
      <c r="AH502" s="22"/>
      <c r="AI502" s="22"/>
    </row>
    <row r="503" spans="1:35" ht="13.5" customHeight="1">
      <c r="A503" s="98" t="str">
        <f t="array" ref="A503">IFERROR(INDEX('03.Muestra'!$B$8:$B$17,SMALL(IF("Documento no web"='03.Muestra'!$D$8:$D$17,ROW('03.Muestra'!$B$8:$B$17)-MIN(ROW('03.Muestra'!$D$8:$D$17))+1,""),ROW()-497)),"")</f>
        <v/>
      </c>
      <c r="B503" s="129" t="str">
        <f t="array" ref="B503">IFERROR(INDEX('03.Muestra'!$C$8:$C$17,SMALL(IF("Documento no web"='03.Muestra'!$D$8:$D$17,ROW('03.Muestra'!$C$8:$C$17)-MIN(ROW('03.Muestra'!$D$8:$D$17))+1,""),ROW()-497)),"")</f>
        <v/>
      </c>
      <c r="C503" s="129" t="str">
        <f t="array" ref="C503">IFERROR(INDEX('03.Muestra'!$F$8:$F$17,SMALL(IF("Documento no web"='03.Muestra'!$D$8:$D$17,ROW('03.Muestra'!$F$8:$F$17)-MIN(ROW('03.Muestra'!$D$8:$D$17))+1,""),ROW()-497)),"")</f>
        <v/>
      </c>
      <c r="D503" s="103" t="str">
        <f t="shared" si="60"/>
        <v/>
      </c>
      <c r="E503" s="66" t="str">
        <f t="shared" si="61"/>
        <v/>
      </c>
      <c r="F503" s="22"/>
      <c r="G503" s="18"/>
      <c r="H503" s="18"/>
      <c r="I503" s="18"/>
      <c r="J503" s="18"/>
      <c r="K503" s="148"/>
      <c r="L503" s="18"/>
      <c r="M503" s="18"/>
      <c r="N503" s="18"/>
      <c r="O503" s="18"/>
      <c r="P503" s="18"/>
      <c r="Q503" s="18"/>
      <c r="R503" s="18"/>
      <c r="S503" s="18"/>
      <c r="T503" s="18"/>
      <c r="U503" s="18"/>
      <c r="V503" s="18"/>
      <c r="W503" s="18"/>
      <c r="X503" s="18"/>
      <c r="Y503" s="18"/>
      <c r="Z503" s="22"/>
      <c r="AA503" s="22"/>
      <c r="AB503" s="22"/>
      <c r="AC503" s="22"/>
      <c r="AD503" s="22"/>
      <c r="AE503" s="22"/>
      <c r="AF503" s="22"/>
      <c r="AG503" s="22"/>
      <c r="AH503" s="22"/>
      <c r="AI503" s="22"/>
    </row>
    <row r="504" spans="1:35" ht="13.5" customHeight="1">
      <c r="A504" s="98" t="str">
        <f t="array" ref="A504">IFERROR(INDEX('03.Muestra'!$B$8:$B$17,SMALL(IF("Documento no web"='03.Muestra'!$D$8:$D$17,ROW('03.Muestra'!$B$8:$B$17)-MIN(ROW('03.Muestra'!$D$8:$D$17))+1,""),ROW()-497)),"")</f>
        <v/>
      </c>
      <c r="B504" s="129" t="str">
        <f t="array" ref="B504">IFERROR(INDEX('03.Muestra'!$C$8:$C$17,SMALL(IF("Documento no web"='03.Muestra'!$D$8:$D$17,ROW('03.Muestra'!$C$8:$C$17)-MIN(ROW('03.Muestra'!$D$8:$D$17))+1,""),ROW()-497)),"")</f>
        <v/>
      </c>
      <c r="C504" s="129" t="str">
        <f t="array" ref="C504">IFERROR(INDEX('03.Muestra'!$F$8:$F$17,SMALL(IF("Documento no web"='03.Muestra'!$D$8:$D$17,ROW('03.Muestra'!$F$8:$F$17)-MIN(ROW('03.Muestra'!$D$8:$D$17))+1,""),ROW()-497)),"")</f>
        <v/>
      </c>
      <c r="D504" s="103" t="str">
        <f t="shared" si="60"/>
        <v/>
      </c>
      <c r="E504" s="66" t="str">
        <f t="shared" si="61"/>
        <v/>
      </c>
      <c r="F504" s="18"/>
      <c r="G504" s="18"/>
      <c r="H504" s="18"/>
      <c r="I504" s="18"/>
      <c r="J504" s="18"/>
      <c r="K504" s="148"/>
      <c r="L504" s="18"/>
      <c r="M504" s="18"/>
      <c r="N504" s="18"/>
      <c r="O504" s="18"/>
      <c r="P504" s="18"/>
      <c r="Q504" s="18"/>
      <c r="R504" s="18"/>
      <c r="S504" s="18"/>
      <c r="T504" s="18"/>
      <c r="U504" s="18"/>
      <c r="V504" s="18"/>
      <c r="W504" s="18"/>
      <c r="X504" s="18"/>
      <c r="Y504" s="18"/>
      <c r="Z504" s="22"/>
      <c r="AA504" s="22"/>
      <c r="AB504" s="22"/>
      <c r="AC504" s="22"/>
      <c r="AD504" s="22"/>
      <c r="AE504" s="22"/>
      <c r="AF504" s="22"/>
      <c r="AG504" s="22"/>
      <c r="AH504" s="22"/>
      <c r="AI504" s="22"/>
    </row>
    <row r="505" spans="1:35" ht="13.5" customHeight="1">
      <c r="A505" s="98" t="str">
        <f t="array" ref="A505">IFERROR(INDEX('03.Muestra'!$B$8:$B$17,SMALL(IF("Documento no web"='03.Muestra'!$D$8:$D$17,ROW('03.Muestra'!$B$8:$B$17)-MIN(ROW('03.Muestra'!$D$8:$D$17))+1,""),ROW()-497)),"")</f>
        <v/>
      </c>
      <c r="B505" s="129" t="str">
        <f t="array" ref="B505">IFERROR(INDEX('03.Muestra'!$C$8:$C$17,SMALL(IF("Documento no web"='03.Muestra'!$D$8:$D$17,ROW('03.Muestra'!$C$8:$C$17)-MIN(ROW('03.Muestra'!$D$8:$D$17))+1,""),ROW()-497)),"")</f>
        <v/>
      </c>
      <c r="C505" s="129" t="str">
        <f t="array" ref="C505">IFERROR(INDEX('03.Muestra'!$F$8:$F$17,SMALL(IF("Documento no web"='03.Muestra'!$D$8:$D$17,ROW('03.Muestra'!$F$8:$F$17)-MIN(ROW('03.Muestra'!$D$8:$D$17))+1,""),ROW()-497)),"")</f>
        <v/>
      </c>
      <c r="D505" s="103" t="str">
        <f t="shared" si="60"/>
        <v/>
      </c>
      <c r="E505" s="66" t="str">
        <f t="shared" si="61"/>
        <v/>
      </c>
      <c r="F505" s="18"/>
      <c r="G505" s="18"/>
      <c r="H505" s="18"/>
      <c r="I505" s="18"/>
      <c r="J505" s="18"/>
      <c r="K505" s="148"/>
      <c r="L505" s="18"/>
      <c r="M505" s="18"/>
      <c r="N505" s="18"/>
      <c r="O505" s="18"/>
      <c r="P505" s="18"/>
      <c r="Q505" s="18"/>
      <c r="R505" s="18"/>
      <c r="S505" s="18"/>
      <c r="T505" s="18"/>
      <c r="U505" s="18"/>
      <c r="V505" s="18"/>
      <c r="W505" s="18"/>
      <c r="X505" s="18"/>
      <c r="Y505" s="18"/>
      <c r="Z505" s="22"/>
      <c r="AA505" s="22"/>
      <c r="AB505" s="22"/>
      <c r="AC505" s="22"/>
      <c r="AD505" s="22"/>
      <c r="AE505" s="22"/>
      <c r="AF505" s="22"/>
      <c r="AG505" s="22"/>
      <c r="AH505" s="22"/>
      <c r="AI505" s="22"/>
    </row>
    <row r="506" spans="1:35" ht="13.5" customHeight="1">
      <c r="A506" s="98" t="str">
        <f t="array" ref="A506">IFERROR(INDEX('03.Muestra'!$B$8:$B$17,SMALL(IF("Documento no web"='03.Muestra'!$D$8:$D$17,ROW('03.Muestra'!$B$8:$B$17)-MIN(ROW('03.Muestra'!$D$8:$D$17))+1,""),ROW()-497)),"")</f>
        <v/>
      </c>
      <c r="B506" s="129" t="str">
        <f t="array" ref="B506">IFERROR(INDEX('03.Muestra'!$C$8:$C$17,SMALL(IF("Documento no web"='03.Muestra'!$D$8:$D$17,ROW('03.Muestra'!$C$8:$C$17)-MIN(ROW('03.Muestra'!$D$8:$D$17))+1,""),ROW()-497)),"")</f>
        <v/>
      </c>
      <c r="C506" s="129" t="str">
        <f t="array" ref="C506">IFERROR(INDEX('03.Muestra'!$F$8:$F$17,SMALL(IF("Documento no web"='03.Muestra'!$D$8:$D$17,ROW('03.Muestra'!$F$8:$F$17)-MIN(ROW('03.Muestra'!$D$8:$D$17))+1,""),ROW()-497)),"")</f>
        <v/>
      </c>
      <c r="D506" s="103" t="str">
        <f t="shared" si="60"/>
        <v/>
      </c>
      <c r="E506" s="66" t="str">
        <f t="shared" si="61"/>
        <v/>
      </c>
      <c r="F506" s="18"/>
      <c r="G506" s="18"/>
      <c r="H506" s="18"/>
      <c r="I506" s="18"/>
      <c r="J506" s="18"/>
      <c r="K506" s="148"/>
      <c r="L506" s="18"/>
      <c r="M506" s="18"/>
      <c r="N506" s="18"/>
      <c r="O506" s="18"/>
      <c r="P506" s="18"/>
      <c r="Q506" s="18"/>
      <c r="R506" s="18"/>
      <c r="S506" s="18"/>
      <c r="T506" s="18"/>
      <c r="U506" s="18"/>
      <c r="V506" s="18"/>
      <c r="W506" s="18"/>
      <c r="X506" s="18"/>
      <c r="Y506" s="18"/>
      <c r="Z506" s="22"/>
      <c r="AA506" s="22"/>
      <c r="AB506" s="22"/>
      <c r="AC506" s="22"/>
      <c r="AD506" s="22"/>
      <c r="AE506" s="22"/>
      <c r="AF506" s="22"/>
      <c r="AG506" s="22"/>
      <c r="AH506" s="22"/>
      <c r="AI506" s="22"/>
    </row>
    <row r="507" spans="1:35" ht="13.5" customHeight="1">
      <c r="A507" s="98" t="str">
        <f t="array" ref="A507">IFERROR(INDEX('03.Muestra'!$B$8:$B$17,SMALL(IF("Documento no web"='03.Muestra'!$D$8:$D$17,ROW('03.Muestra'!$B$8:$B$17)-MIN(ROW('03.Muestra'!$D$8:$D$17))+1,""),ROW()-497)),"")</f>
        <v/>
      </c>
      <c r="B507" s="129" t="str">
        <f t="array" ref="B507">IFERROR(INDEX('03.Muestra'!$C$8:$C$17,SMALL(IF("Documento no web"='03.Muestra'!$D$8:$D$17,ROW('03.Muestra'!$C$8:$C$17)-MIN(ROW('03.Muestra'!$D$8:$D$17))+1,""),ROW()-497)),"")</f>
        <v/>
      </c>
      <c r="C507" s="129" t="str">
        <f t="array" ref="C507">IFERROR(INDEX('03.Muestra'!$F$8:$F$17,SMALL(IF("Documento no web"='03.Muestra'!$D$8:$D$17,ROW('03.Muestra'!$F$8:$F$17)-MIN(ROW('03.Muestra'!$D$8:$D$17))+1,""),ROW()-497)),"")</f>
        <v/>
      </c>
      <c r="D507" s="103" t="str">
        <f t="shared" si="60"/>
        <v/>
      </c>
      <c r="E507" s="66" t="str">
        <f t="shared" si="61"/>
        <v/>
      </c>
      <c r="F507" s="18"/>
      <c r="G507" s="18"/>
      <c r="H507" s="18"/>
      <c r="I507" s="18"/>
      <c r="J507" s="18"/>
      <c r="K507" s="148"/>
      <c r="L507" s="18"/>
      <c r="M507" s="18"/>
      <c r="N507" s="18"/>
      <c r="O507" s="18"/>
      <c r="P507" s="18"/>
      <c r="Q507" s="18"/>
      <c r="R507" s="18"/>
      <c r="S507" s="18"/>
      <c r="T507" s="18"/>
      <c r="U507" s="18"/>
      <c r="V507" s="18"/>
      <c r="W507" s="18"/>
      <c r="X507" s="18"/>
      <c r="Y507" s="18"/>
      <c r="Z507" s="22"/>
      <c r="AA507" s="22"/>
      <c r="AB507" s="22"/>
      <c r="AC507" s="22"/>
      <c r="AD507" s="22"/>
      <c r="AE507" s="22"/>
      <c r="AF507" s="22"/>
      <c r="AG507" s="22"/>
      <c r="AH507" s="22"/>
      <c r="AI507" s="22"/>
    </row>
    <row r="508" spans="1:35" ht="12" customHeight="1">
      <c r="A508" s="63"/>
      <c r="B508" s="133"/>
      <c r="C508" s="133"/>
      <c r="D508" s="134"/>
      <c r="E508" s="66"/>
      <c r="F508" s="18"/>
      <c r="G508" s="18"/>
      <c r="H508" s="18"/>
      <c r="I508" s="18"/>
      <c r="J508" s="18"/>
      <c r="K508" s="22"/>
      <c r="L508" s="22"/>
      <c r="M508" s="22"/>
      <c r="N508" s="18"/>
      <c r="O508" s="18"/>
      <c r="P508" s="18"/>
      <c r="Q508" s="18"/>
      <c r="R508" s="18"/>
      <c r="S508" s="18"/>
      <c r="T508" s="18"/>
      <c r="U508" s="18"/>
      <c r="V508" s="22"/>
      <c r="W508" s="22"/>
      <c r="X508" s="22"/>
      <c r="Y508" s="22"/>
      <c r="Z508" s="22"/>
      <c r="AA508" s="22"/>
      <c r="AB508" s="22"/>
      <c r="AC508" s="22"/>
      <c r="AD508" s="18"/>
      <c r="AE508" s="22"/>
      <c r="AF508" s="22"/>
      <c r="AG508" s="22"/>
      <c r="AH508" s="22"/>
      <c r="AI508" s="22"/>
    </row>
    <row r="509" spans="1:35" ht="12" customHeight="1">
      <c r="A509" s="63"/>
      <c r="B509" s="133"/>
      <c r="C509" s="133"/>
      <c r="D509" s="134"/>
      <c r="E509" s="66"/>
      <c r="F509" s="18"/>
      <c r="G509" s="18"/>
      <c r="H509" s="18"/>
      <c r="I509" s="18"/>
      <c r="J509" s="18"/>
      <c r="K509" s="22"/>
      <c r="L509" s="22"/>
      <c r="M509" s="22"/>
      <c r="N509" s="18"/>
      <c r="O509" s="18"/>
      <c r="P509" s="18"/>
      <c r="Q509" s="18"/>
      <c r="R509" s="18"/>
      <c r="S509" s="18"/>
      <c r="T509" s="18"/>
      <c r="U509" s="18"/>
      <c r="V509" s="22"/>
      <c r="W509" s="22"/>
      <c r="X509" s="22"/>
      <c r="Y509" s="22"/>
      <c r="Z509" s="22"/>
      <c r="AA509" s="22"/>
      <c r="AB509" s="22"/>
      <c r="AC509" s="22"/>
      <c r="AD509" s="18"/>
      <c r="AE509" s="22"/>
      <c r="AF509" s="22"/>
      <c r="AG509" s="22"/>
      <c r="AH509" s="22"/>
      <c r="AI509" s="22"/>
    </row>
    <row r="510" spans="1:35" ht="12.75" customHeight="1">
      <c r="A510" s="111"/>
      <c r="B510" s="112"/>
      <c r="C510" s="111"/>
      <c r="D510" s="135"/>
      <c r="E510" s="66"/>
      <c r="F510" s="18"/>
      <c r="G510" s="18"/>
      <c r="H510" s="18"/>
      <c r="I510" s="18"/>
      <c r="J510" s="18"/>
      <c r="K510" s="22"/>
      <c r="L510" s="22"/>
      <c r="M510" s="22"/>
      <c r="N510" s="18"/>
      <c r="O510" s="18"/>
      <c r="P510" s="18"/>
      <c r="Q510" s="18"/>
      <c r="R510" s="18"/>
      <c r="S510" s="18"/>
      <c r="T510" s="18"/>
      <c r="U510" s="18"/>
      <c r="V510" s="22"/>
      <c r="W510" s="22"/>
      <c r="X510" s="22"/>
      <c r="Y510" s="22"/>
      <c r="Z510" s="22"/>
      <c r="AA510" s="22"/>
      <c r="AB510" s="22"/>
      <c r="AC510" s="22"/>
      <c r="AD510" s="18"/>
      <c r="AE510" s="22"/>
      <c r="AF510" s="22"/>
      <c r="AG510" s="22"/>
      <c r="AH510" s="22"/>
      <c r="AI510" s="22"/>
    </row>
    <row r="511" spans="1:35" ht="14.25" customHeight="1">
      <c r="A511" s="109"/>
      <c r="B511" s="109"/>
      <c r="C511" s="109"/>
      <c r="D511" s="136"/>
      <c r="E511" s="66"/>
      <c r="F511" s="92"/>
      <c r="G511" s="18"/>
      <c r="H511" s="18"/>
      <c r="I511" s="18"/>
      <c r="J511" s="18"/>
      <c r="K511" s="22"/>
      <c r="L511" s="22"/>
      <c r="M511" s="22"/>
      <c r="N511" s="18"/>
      <c r="O511" s="18"/>
      <c r="P511" s="18"/>
      <c r="Q511" s="18"/>
      <c r="R511" s="18"/>
      <c r="S511" s="18"/>
      <c r="T511" s="18"/>
      <c r="U511" s="18"/>
      <c r="V511" s="22"/>
      <c r="W511" s="22"/>
      <c r="X511" s="22"/>
      <c r="Y511" s="22"/>
      <c r="Z511" s="22"/>
      <c r="AA511" s="22"/>
      <c r="AB511" s="22"/>
      <c r="AC511" s="22"/>
      <c r="AD511" s="18"/>
      <c r="AE511" s="22"/>
      <c r="AF511" s="22"/>
      <c r="AG511" s="22"/>
      <c r="AH511" s="22"/>
      <c r="AI511" s="22"/>
    </row>
    <row r="512" spans="1:35" ht="13.5" customHeight="1">
      <c r="A512" s="22"/>
      <c r="B512" s="18"/>
      <c r="C512" s="18"/>
      <c r="D512" s="127"/>
      <c r="E512" s="18"/>
      <c r="F512" s="18"/>
      <c r="G512" s="18"/>
      <c r="H512" s="18"/>
      <c r="I512" s="18"/>
      <c r="J512" s="18"/>
      <c r="K512" s="148"/>
      <c r="L512" s="18"/>
      <c r="M512" s="18"/>
      <c r="N512" s="18"/>
      <c r="O512" s="18"/>
      <c r="P512" s="18"/>
      <c r="Q512" s="18"/>
      <c r="R512" s="18"/>
      <c r="S512" s="18"/>
      <c r="T512" s="18"/>
      <c r="U512" s="18"/>
      <c r="V512" s="18"/>
      <c r="W512" s="18"/>
      <c r="X512" s="18"/>
      <c r="Y512" s="18"/>
      <c r="Z512" s="22"/>
      <c r="AA512" s="22"/>
      <c r="AB512" s="22"/>
      <c r="AC512" s="22"/>
      <c r="AD512" s="22"/>
      <c r="AE512" s="22"/>
      <c r="AF512" s="22"/>
      <c r="AG512" s="22"/>
      <c r="AH512" s="22"/>
      <c r="AI512" s="22"/>
    </row>
    <row r="513" spans="1:35" ht="13.5" customHeight="1">
      <c r="A513" s="22"/>
      <c r="B513" s="153"/>
      <c r="C513" s="18"/>
      <c r="D513" s="127"/>
      <c r="E513" s="100"/>
      <c r="F513" s="18"/>
      <c r="G513" s="18"/>
      <c r="H513" s="18"/>
      <c r="I513" s="18"/>
      <c r="J513" s="18"/>
      <c r="K513" s="148"/>
      <c r="L513" s="18"/>
      <c r="M513" s="18"/>
      <c r="N513" s="18"/>
      <c r="O513" s="18"/>
      <c r="P513" s="18"/>
      <c r="Q513" s="18"/>
      <c r="R513" s="18"/>
      <c r="S513" s="18"/>
      <c r="T513" s="18"/>
      <c r="U513" s="18"/>
      <c r="V513" s="18"/>
      <c r="W513" s="18"/>
      <c r="X513" s="18"/>
      <c r="Y513" s="18"/>
      <c r="Z513" s="22"/>
      <c r="AA513" s="22"/>
      <c r="AB513" s="22"/>
      <c r="AC513" s="22"/>
      <c r="AD513" s="22"/>
      <c r="AE513" s="22"/>
      <c r="AF513" s="22"/>
      <c r="AG513" s="22"/>
      <c r="AH513" s="22"/>
      <c r="AI513" s="22"/>
    </row>
    <row r="514" spans="1:35" ht="30" customHeight="1">
      <c r="A514" s="94" t="s">
        <v>100</v>
      </c>
      <c r="B514" s="95" t="s">
        <v>86</v>
      </c>
      <c r="C514" s="96" t="s">
        <v>226</v>
      </c>
      <c r="D514" s="128" t="s">
        <v>106</v>
      </c>
      <c r="E514" s="114"/>
      <c r="F514" s="22"/>
      <c r="G514" s="22"/>
      <c r="H514" s="22"/>
      <c r="I514" s="22"/>
      <c r="J514" s="22"/>
      <c r="K514" s="148"/>
      <c r="L514" s="18"/>
      <c r="M514" s="18"/>
      <c r="N514" s="18"/>
      <c r="O514" s="18"/>
      <c r="P514" s="18"/>
      <c r="Q514" s="18"/>
      <c r="R514" s="18"/>
      <c r="S514" s="18"/>
      <c r="T514" s="18"/>
      <c r="U514" s="18"/>
      <c r="V514" s="18"/>
      <c r="W514" s="18"/>
      <c r="X514" s="18"/>
      <c r="Y514" s="18"/>
      <c r="Z514" s="22"/>
      <c r="AA514" s="22"/>
      <c r="AB514" s="22"/>
      <c r="AC514" s="22"/>
      <c r="AD514" s="22"/>
      <c r="AE514" s="22"/>
      <c r="AF514" s="22"/>
      <c r="AG514" s="22"/>
      <c r="AH514" s="22"/>
      <c r="AI514" s="22"/>
    </row>
    <row r="515" spans="1:35" ht="13.5" customHeight="1">
      <c r="A515" s="98" t="str">
        <f t="array" ref="A515">IFERROR(INDEX('03.Muestra'!$B$8:$B$17,SMALL(IF("Documento no web"='03.Muestra'!$D$8:$D$17,ROW('03.Muestra'!$B$8:$B$17)-MIN(ROW('03.Muestra'!$D$8:$D$17))+1,""),ROW()-514)),"")</f>
        <v/>
      </c>
      <c r="B515" s="129" t="str">
        <f t="array" ref="B515">IFERROR(INDEX('03.Muestra'!$C$8:$C$17,SMALL(IF("Documento no web"='03.Muestra'!$D$8:$D$17,ROW('03.Muestra'!$C$8:$C$17)-MIN(ROW('03.Muestra'!$D$8:$D$17))+1,""),ROW()-514)),"")</f>
        <v/>
      </c>
      <c r="C515" s="129" t="str">
        <f t="array" ref="C515">IFERROR(INDEX('03.Muestra'!$F$8:$F$17,SMALL(IF("Documento no web"='03.Muestra'!$D$8:$D$17,ROW('03.Muestra'!$F$8:$F$17)-MIN(ROW('03.Muestra'!$D$8:$D$17))+1,""),ROW()-514)),"")</f>
        <v/>
      </c>
      <c r="D515" s="103" t="str">
        <f t="shared" ref="D515:D524" si="62">IF(C515="","",$D$18)</f>
        <v/>
      </c>
      <c r="E515" s="66" t="str">
        <f t="shared" ref="E515:E524" si="63">IF(D515&lt;&gt;"",IF(AND(B515&lt;&gt;"",C515&lt;&gt;""),"","ERR"),"")</f>
        <v/>
      </c>
      <c r="F515" s="104" t="s">
        <v>89</v>
      </c>
      <c r="G515" s="89" t="s">
        <v>98</v>
      </c>
      <c r="H515" s="84" t="s">
        <v>93</v>
      </c>
      <c r="I515" s="105" t="s">
        <v>91</v>
      </c>
      <c r="J515" s="106" t="s">
        <v>87</v>
      </c>
      <c r="K515" s="131" t="s">
        <v>97</v>
      </c>
      <c r="L515" s="18"/>
      <c r="M515" s="18"/>
      <c r="N515" s="18"/>
      <c r="O515" s="18"/>
      <c r="P515" s="18"/>
      <c r="Q515" s="18"/>
      <c r="R515" s="18"/>
      <c r="S515" s="18"/>
      <c r="T515" s="18"/>
      <c r="U515" s="18"/>
      <c r="V515" s="18"/>
      <c r="W515" s="18"/>
      <c r="X515" s="18"/>
      <c r="Y515" s="18"/>
      <c r="Z515" s="22"/>
      <c r="AA515" s="22"/>
      <c r="AB515" s="22"/>
      <c r="AC515" s="22"/>
      <c r="AD515" s="22"/>
      <c r="AE515" s="22"/>
      <c r="AF515" s="22"/>
      <c r="AG515" s="22"/>
      <c r="AH515" s="22"/>
      <c r="AI515" s="22"/>
    </row>
    <row r="516" spans="1:35" ht="13.5" customHeight="1">
      <c r="A516" s="98" t="str">
        <f t="array" ref="A516">IFERROR(INDEX('03.Muestra'!$B$8:$B$17,SMALL(IF("Documento no web"='03.Muestra'!$D$8:$D$17,ROW('03.Muestra'!$B$8:$B$17)-MIN(ROW('03.Muestra'!$D$8:$D$17))+1,""),ROW()-514)),"")</f>
        <v/>
      </c>
      <c r="B516" s="129" t="str">
        <f t="array" ref="B516">IFERROR(INDEX('03.Muestra'!$C$8:$C$17,SMALL(IF("Documento no web"='03.Muestra'!$D$8:$D$17,ROW('03.Muestra'!$C$8:$C$17)-MIN(ROW('03.Muestra'!$D$8:$D$17))+1,""),ROW()-514)),"")</f>
        <v/>
      </c>
      <c r="C516" s="129" t="str">
        <f t="array" ref="C516">IFERROR(INDEX('03.Muestra'!$F$8:$F$17,SMALL(IF("Documento no web"='03.Muestra'!$D$8:$D$17,ROW('03.Muestra'!$F$8:$F$17)-MIN(ROW('03.Muestra'!$D$8:$D$17))+1,""),ROW()-514)),"")</f>
        <v/>
      </c>
      <c r="D516" s="103" t="str">
        <f t="shared" si="62"/>
        <v/>
      </c>
      <c r="E516" s="66" t="str">
        <f t="shared" si="63"/>
        <v/>
      </c>
      <c r="F516" s="107">
        <f ca="1">COUNTIF($D515:INDIRECT("$D" &amp;  SUM(ROW()-1,'03.Muestra'!$D$20)-1),F515)</f>
        <v>0</v>
      </c>
      <c r="G516" s="107">
        <f ca="1">COUNTIF($D515:INDIRECT("$D" &amp;  SUM(ROW()-1,'03.Muestra'!$D$20)-1),G515)</f>
        <v>0</v>
      </c>
      <c r="H516" s="107">
        <f ca="1">COUNTIF($D515:INDIRECT("$D" &amp;  SUM(ROW()-1,'03.Muestra'!$D$20)-1),H515)</f>
        <v>0</v>
      </c>
      <c r="I516" s="107">
        <f ca="1">COUNTIF($D515:INDIRECT("$D" &amp;  SUM(ROW()-1,'03.Muestra'!$D$20)-1),I515)</f>
        <v>0</v>
      </c>
      <c r="J516" s="107">
        <f ca="1">COUNTIF($D515:INDIRECT("$D" &amp;  SUM(ROW()-1,'03.Muestra'!$D$20)-1),J515)</f>
        <v>0</v>
      </c>
      <c r="K516" s="132">
        <f ca="1">IF(COUNTIF('03.Muestra'!$D$8:$D$17,"Documento no web")=0,0,COUNTBLANK($D515:INDIRECT("$D" &amp;  SUM(ROW()-1,COUNTIF('03.Muestra'!$D$8:$D$17,"Documento no web"))-1)))</f>
        <v>0</v>
      </c>
      <c r="L516" s="18"/>
      <c r="M516" s="18"/>
      <c r="N516" s="18"/>
      <c r="O516" s="18"/>
      <c r="P516" s="18"/>
      <c r="Q516" s="18"/>
      <c r="R516" s="18"/>
      <c r="S516" s="18"/>
      <c r="T516" s="18"/>
      <c r="U516" s="18"/>
      <c r="V516" s="18"/>
      <c r="W516" s="18"/>
      <c r="X516" s="18"/>
      <c r="Y516" s="18"/>
      <c r="Z516" s="22"/>
      <c r="AA516" s="22"/>
      <c r="AB516" s="22"/>
      <c r="AC516" s="22"/>
      <c r="AD516" s="22"/>
      <c r="AE516" s="22"/>
      <c r="AF516" s="22"/>
      <c r="AG516" s="22"/>
      <c r="AH516" s="22"/>
      <c r="AI516" s="22"/>
    </row>
    <row r="517" spans="1:35" ht="13.5" customHeight="1">
      <c r="A517" s="98" t="str">
        <f t="array" ref="A517">IFERROR(INDEX('03.Muestra'!$B$8:$B$17,SMALL(IF("Documento no web"='03.Muestra'!$D$8:$D$17,ROW('03.Muestra'!$B$8:$B$17)-MIN(ROW('03.Muestra'!$D$8:$D$17))+1,""),ROW()-514)),"")</f>
        <v/>
      </c>
      <c r="B517" s="129" t="str">
        <f t="array" ref="B517">IFERROR(INDEX('03.Muestra'!$C$8:$C$17,SMALL(IF("Documento no web"='03.Muestra'!$D$8:$D$17,ROW('03.Muestra'!$C$8:$C$17)-MIN(ROW('03.Muestra'!$D$8:$D$17))+1,""),ROW()-514)),"")</f>
        <v/>
      </c>
      <c r="C517" s="129" t="str">
        <f t="array" ref="C517">IFERROR(INDEX('03.Muestra'!$F$8:$F$17,SMALL(IF("Documento no web"='03.Muestra'!$D$8:$D$17,ROW('03.Muestra'!$F$8:$F$17)-MIN(ROW('03.Muestra'!$D$8:$D$17))+1,""),ROW()-514)),"")</f>
        <v/>
      </c>
      <c r="D517" s="103" t="str">
        <f t="shared" si="62"/>
        <v/>
      </c>
      <c r="E517" s="66" t="str">
        <f t="shared" si="63"/>
        <v/>
      </c>
      <c r="F517" s="22"/>
      <c r="G517" s="18"/>
      <c r="H517" s="18"/>
      <c r="I517" s="18"/>
      <c r="J517" s="18"/>
      <c r="K517" s="148"/>
      <c r="L517" s="18"/>
      <c r="M517" s="18"/>
      <c r="N517" s="18"/>
      <c r="O517" s="18"/>
      <c r="P517" s="18"/>
      <c r="Q517" s="18"/>
      <c r="R517" s="18"/>
      <c r="S517" s="18"/>
      <c r="T517" s="18"/>
      <c r="U517" s="18"/>
      <c r="V517" s="18"/>
      <c r="W517" s="18"/>
      <c r="X517" s="18"/>
      <c r="Y517" s="18"/>
      <c r="Z517" s="22"/>
      <c r="AA517" s="22"/>
      <c r="AB517" s="22"/>
      <c r="AC517" s="22"/>
      <c r="AD517" s="22"/>
      <c r="AE517" s="22"/>
      <c r="AF517" s="22"/>
      <c r="AG517" s="22"/>
      <c r="AH517" s="22"/>
      <c r="AI517" s="22"/>
    </row>
    <row r="518" spans="1:35" ht="13.5" customHeight="1">
      <c r="A518" s="98" t="str">
        <f t="array" ref="A518">IFERROR(INDEX('03.Muestra'!$B$8:$B$17,SMALL(IF("Documento no web"='03.Muestra'!$D$8:$D$17,ROW('03.Muestra'!$B$8:$B$17)-MIN(ROW('03.Muestra'!$D$8:$D$17))+1,""),ROW()-514)),"")</f>
        <v/>
      </c>
      <c r="B518" s="129" t="str">
        <f t="array" ref="B518">IFERROR(INDEX('03.Muestra'!$C$8:$C$17,SMALL(IF("Documento no web"='03.Muestra'!$D$8:$D$17,ROW('03.Muestra'!$C$8:$C$17)-MIN(ROW('03.Muestra'!$D$8:$D$17))+1,""),ROW()-514)),"")</f>
        <v/>
      </c>
      <c r="C518" s="129" t="str">
        <f t="array" ref="C518">IFERROR(INDEX('03.Muestra'!$F$8:$F$17,SMALL(IF("Documento no web"='03.Muestra'!$D$8:$D$17,ROW('03.Muestra'!$F$8:$F$17)-MIN(ROW('03.Muestra'!$D$8:$D$17))+1,""),ROW()-514)),"")</f>
        <v/>
      </c>
      <c r="D518" s="103" t="str">
        <f t="shared" si="62"/>
        <v/>
      </c>
      <c r="E518" s="66" t="str">
        <f t="shared" si="63"/>
        <v/>
      </c>
      <c r="F518" s="22"/>
      <c r="G518" s="18"/>
      <c r="H518" s="18"/>
      <c r="I518" s="18"/>
      <c r="J518" s="18"/>
      <c r="K518" s="148"/>
      <c r="L518" s="18"/>
      <c r="M518" s="18"/>
      <c r="N518" s="18"/>
      <c r="O518" s="18"/>
      <c r="P518" s="18"/>
      <c r="Q518" s="18"/>
      <c r="R518" s="18"/>
      <c r="S518" s="18"/>
      <c r="T518" s="18"/>
      <c r="U518" s="18"/>
      <c r="V518" s="18"/>
      <c r="W518" s="18"/>
      <c r="X518" s="18"/>
      <c r="Y518" s="18"/>
      <c r="Z518" s="22"/>
      <c r="AA518" s="22"/>
      <c r="AB518" s="22"/>
      <c r="AC518" s="22"/>
      <c r="AD518" s="22"/>
      <c r="AE518" s="22"/>
      <c r="AF518" s="22"/>
      <c r="AG518" s="22"/>
      <c r="AH518" s="22"/>
      <c r="AI518" s="22"/>
    </row>
    <row r="519" spans="1:35" ht="13.5" customHeight="1">
      <c r="A519" s="98" t="str">
        <f t="array" ref="A519">IFERROR(INDEX('03.Muestra'!$B$8:$B$17,SMALL(IF("Documento no web"='03.Muestra'!$D$8:$D$17,ROW('03.Muestra'!$B$8:$B$17)-MIN(ROW('03.Muestra'!$D$8:$D$17))+1,""),ROW()-514)),"")</f>
        <v/>
      </c>
      <c r="B519" s="129" t="str">
        <f t="array" ref="B519">IFERROR(INDEX('03.Muestra'!$C$8:$C$17,SMALL(IF("Documento no web"='03.Muestra'!$D$8:$D$17,ROW('03.Muestra'!$C$8:$C$17)-MIN(ROW('03.Muestra'!$D$8:$D$17))+1,""),ROW()-514)),"")</f>
        <v/>
      </c>
      <c r="C519" s="129" t="str">
        <f t="array" ref="C519">IFERROR(INDEX('03.Muestra'!$F$8:$F$17,SMALL(IF("Documento no web"='03.Muestra'!$D$8:$D$17,ROW('03.Muestra'!$F$8:$F$17)-MIN(ROW('03.Muestra'!$D$8:$D$17))+1,""),ROW()-514)),"")</f>
        <v/>
      </c>
      <c r="D519" s="103" t="str">
        <f t="shared" si="62"/>
        <v/>
      </c>
      <c r="E519" s="66" t="str">
        <f t="shared" si="63"/>
        <v/>
      </c>
      <c r="F519" s="22"/>
      <c r="G519" s="18"/>
      <c r="H519" s="18"/>
      <c r="I519" s="18"/>
      <c r="J519" s="18"/>
      <c r="K519" s="148"/>
      <c r="L519" s="18"/>
      <c r="M519" s="18"/>
      <c r="N519" s="18"/>
      <c r="O519" s="18"/>
      <c r="P519" s="18"/>
      <c r="Q519" s="18"/>
      <c r="R519" s="18"/>
      <c r="S519" s="18"/>
      <c r="T519" s="18"/>
      <c r="U519" s="18"/>
      <c r="V519" s="18"/>
      <c r="W519" s="18"/>
      <c r="X519" s="18"/>
      <c r="Y519" s="18"/>
      <c r="Z519" s="22"/>
      <c r="AA519" s="22"/>
      <c r="AB519" s="22"/>
      <c r="AC519" s="22"/>
      <c r="AD519" s="22"/>
      <c r="AE519" s="22"/>
      <c r="AF519" s="22"/>
      <c r="AG519" s="22"/>
      <c r="AH519" s="22"/>
      <c r="AI519" s="22"/>
    </row>
    <row r="520" spans="1:35" ht="13.5" customHeight="1">
      <c r="A520" s="98" t="str">
        <f t="array" ref="A520">IFERROR(INDEX('03.Muestra'!$B$8:$B$17,SMALL(IF("Documento no web"='03.Muestra'!$D$8:$D$17,ROW('03.Muestra'!$B$8:$B$17)-MIN(ROW('03.Muestra'!$D$8:$D$17))+1,""),ROW()-514)),"")</f>
        <v/>
      </c>
      <c r="B520" s="129" t="str">
        <f t="array" ref="B520">IFERROR(INDEX('03.Muestra'!$C$8:$C$17,SMALL(IF("Documento no web"='03.Muestra'!$D$8:$D$17,ROW('03.Muestra'!$C$8:$C$17)-MIN(ROW('03.Muestra'!$D$8:$D$17))+1,""),ROW()-514)),"")</f>
        <v/>
      </c>
      <c r="C520" s="129" t="str">
        <f t="array" ref="C520">IFERROR(INDEX('03.Muestra'!$F$8:$F$17,SMALL(IF("Documento no web"='03.Muestra'!$D$8:$D$17,ROW('03.Muestra'!$F$8:$F$17)-MIN(ROW('03.Muestra'!$D$8:$D$17))+1,""),ROW()-514)),"")</f>
        <v/>
      </c>
      <c r="D520" s="103" t="str">
        <f t="shared" si="62"/>
        <v/>
      </c>
      <c r="E520" s="66" t="str">
        <f t="shared" si="63"/>
        <v/>
      </c>
      <c r="F520" s="22"/>
      <c r="G520" s="18"/>
      <c r="H520" s="18"/>
      <c r="I520" s="18"/>
      <c r="J520" s="18"/>
      <c r="K520" s="148"/>
      <c r="L520" s="18"/>
      <c r="M520" s="18"/>
      <c r="N520" s="18"/>
      <c r="O520" s="18"/>
      <c r="P520" s="18"/>
      <c r="Q520" s="18"/>
      <c r="R520" s="18"/>
      <c r="S520" s="18"/>
      <c r="T520" s="18"/>
      <c r="U520" s="18"/>
      <c r="V520" s="18"/>
      <c r="W520" s="18"/>
      <c r="X520" s="18"/>
      <c r="Y520" s="18"/>
      <c r="Z520" s="22"/>
      <c r="AA520" s="22"/>
      <c r="AB520" s="22"/>
      <c r="AC520" s="22"/>
      <c r="AD520" s="22"/>
      <c r="AE520" s="22"/>
      <c r="AF520" s="22"/>
      <c r="AG520" s="22"/>
      <c r="AH520" s="22"/>
      <c r="AI520" s="22"/>
    </row>
    <row r="521" spans="1:35" ht="13.5" customHeight="1">
      <c r="A521" s="98" t="str">
        <f t="array" ref="A521">IFERROR(INDEX('03.Muestra'!$B$8:$B$17,SMALL(IF("Documento no web"='03.Muestra'!$D$8:$D$17,ROW('03.Muestra'!$B$8:$B$17)-MIN(ROW('03.Muestra'!$D$8:$D$17))+1,""),ROW()-514)),"")</f>
        <v/>
      </c>
      <c r="B521" s="129" t="str">
        <f t="array" ref="B521">IFERROR(INDEX('03.Muestra'!$C$8:$C$17,SMALL(IF("Documento no web"='03.Muestra'!$D$8:$D$17,ROW('03.Muestra'!$C$8:$C$17)-MIN(ROW('03.Muestra'!$D$8:$D$17))+1,""),ROW()-514)),"")</f>
        <v/>
      </c>
      <c r="C521" s="129" t="str">
        <f t="array" ref="C521">IFERROR(INDEX('03.Muestra'!$F$8:$F$17,SMALL(IF("Documento no web"='03.Muestra'!$D$8:$D$17,ROW('03.Muestra'!$F$8:$F$17)-MIN(ROW('03.Muestra'!$D$8:$D$17))+1,""),ROW()-514)),"")</f>
        <v/>
      </c>
      <c r="D521" s="103" t="str">
        <f t="shared" si="62"/>
        <v/>
      </c>
      <c r="E521" s="66" t="str">
        <f t="shared" si="63"/>
        <v/>
      </c>
      <c r="F521" s="18"/>
      <c r="G521" s="18"/>
      <c r="H521" s="18"/>
      <c r="I521" s="18"/>
      <c r="J521" s="18"/>
      <c r="K521" s="148"/>
      <c r="L521" s="18"/>
      <c r="M521" s="18"/>
      <c r="N521" s="18"/>
      <c r="O521" s="18"/>
      <c r="P521" s="18"/>
      <c r="Q521" s="18"/>
      <c r="R521" s="18"/>
      <c r="S521" s="18"/>
      <c r="T521" s="18"/>
      <c r="U521" s="18"/>
      <c r="V521" s="18"/>
      <c r="W521" s="18"/>
      <c r="X521" s="18"/>
      <c r="Y521" s="18"/>
      <c r="Z521" s="22"/>
      <c r="AA521" s="22"/>
      <c r="AB521" s="22"/>
      <c r="AC521" s="22"/>
      <c r="AD521" s="22"/>
      <c r="AE521" s="22"/>
      <c r="AF521" s="22"/>
      <c r="AG521" s="22"/>
      <c r="AH521" s="22"/>
      <c r="AI521" s="22"/>
    </row>
    <row r="522" spans="1:35" ht="13.5" customHeight="1">
      <c r="A522" s="98" t="str">
        <f t="array" ref="A522">IFERROR(INDEX('03.Muestra'!$B$8:$B$17,SMALL(IF("Documento no web"='03.Muestra'!$D$8:$D$17,ROW('03.Muestra'!$B$8:$B$17)-MIN(ROW('03.Muestra'!$D$8:$D$17))+1,""),ROW()-514)),"")</f>
        <v/>
      </c>
      <c r="B522" s="129" t="str">
        <f t="array" ref="B522">IFERROR(INDEX('03.Muestra'!$C$8:$C$17,SMALL(IF("Documento no web"='03.Muestra'!$D$8:$D$17,ROW('03.Muestra'!$C$8:$C$17)-MIN(ROW('03.Muestra'!$D$8:$D$17))+1,""),ROW()-514)),"")</f>
        <v/>
      </c>
      <c r="C522" s="129" t="str">
        <f t="array" ref="C522">IFERROR(INDEX('03.Muestra'!$F$8:$F$17,SMALL(IF("Documento no web"='03.Muestra'!$D$8:$D$17,ROW('03.Muestra'!$F$8:$F$17)-MIN(ROW('03.Muestra'!$D$8:$D$17))+1,""),ROW()-514)),"")</f>
        <v/>
      </c>
      <c r="D522" s="103" t="str">
        <f t="shared" si="62"/>
        <v/>
      </c>
      <c r="E522" s="66" t="str">
        <f t="shared" si="63"/>
        <v/>
      </c>
      <c r="F522" s="18"/>
      <c r="G522" s="18"/>
      <c r="H522" s="18"/>
      <c r="I522" s="18"/>
      <c r="J522" s="18"/>
      <c r="K522" s="148"/>
      <c r="L522" s="18"/>
      <c r="M522" s="18"/>
      <c r="N522" s="18"/>
      <c r="O522" s="18"/>
      <c r="P522" s="18"/>
      <c r="Q522" s="18"/>
      <c r="R522" s="18"/>
      <c r="S522" s="18"/>
      <c r="T522" s="18"/>
      <c r="U522" s="18"/>
      <c r="V522" s="18"/>
      <c r="W522" s="18"/>
      <c r="X522" s="18"/>
      <c r="Y522" s="18"/>
      <c r="Z522" s="22"/>
      <c r="AA522" s="22"/>
      <c r="AB522" s="22"/>
      <c r="AC522" s="22"/>
      <c r="AD522" s="22"/>
      <c r="AE522" s="22"/>
      <c r="AF522" s="22"/>
      <c r="AG522" s="22"/>
      <c r="AH522" s="22"/>
      <c r="AI522" s="22"/>
    </row>
    <row r="523" spans="1:35" ht="13.5" customHeight="1">
      <c r="A523" s="98" t="str">
        <f t="array" ref="A523">IFERROR(INDEX('03.Muestra'!$B$8:$B$17,SMALL(IF("Documento no web"='03.Muestra'!$D$8:$D$17,ROW('03.Muestra'!$B$8:$B$17)-MIN(ROW('03.Muestra'!$D$8:$D$17))+1,""),ROW()-514)),"")</f>
        <v/>
      </c>
      <c r="B523" s="129" t="str">
        <f t="array" ref="B523">IFERROR(INDEX('03.Muestra'!$C$8:$C$17,SMALL(IF("Documento no web"='03.Muestra'!$D$8:$D$17,ROW('03.Muestra'!$C$8:$C$17)-MIN(ROW('03.Muestra'!$D$8:$D$17))+1,""),ROW()-514)),"")</f>
        <v/>
      </c>
      <c r="C523" s="129" t="str">
        <f t="array" ref="C523">IFERROR(INDEX('03.Muestra'!$F$8:$F$17,SMALL(IF("Documento no web"='03.Muestra'!$D$8:$D$17,ROW('03.Muestra'!$F$8:$F$17)-MIN(ROW('03.Muestra'!$D$8:$D$17))+1,""),ROW()-514)),"")</f>
        <v/>
      </c>
      <c r="D523" s="103" t="str">
        <f t="shared" si="62"/>
        <v/>
      </c>
      <c r="E523" s="66" t="str">
        <f t="shared" si="63"/>
        <v/>
      </c>
      <c r="F523" s="18"/>
      <c r="G523" s="18"/>
      <c r="H523" s="18"/>
      <c r="I523" s="18"/>
      <c r="J523" s="18"/>
      <c r="K523" s="148"/>
      <c r="L523" s="18"/>
      <c r="M523" s="18"/>
      <c r="N523" s="18"/>
      <c r="O523" s="18"/>
      <c r="P523" s="18"/>
      <c r="Q523" s="18"/>
      <c r="R523" s="18"/>
      <c r="S523" s="18"/>
      <c r="T523" s="18"/>
      <c r="U523" s="18"/>
      <c r="V523" s="18"/>
      <c r="W523" s="18"/>
      <c r="X523" s="18"/>
      <c r="Y523" s="18"/>
      <c r="Z523" s="22"/>
      <c r="AA523" s="22"/>
      <c r="AB523" s="22"/>
      <c r="AC523" s="22"/>
      <c r="AD523" s="22"/>
      <c r="AE523" s="22"/>
      <c r="AF523" s="22"/>
      <c r="AG523" s="22"/>
      <c r="AH523" s="22"/>
      <c r="AI523" s="22"/>
    </row>
    <row r="524" spans="1:35" ht="13.5" customHeight="1">
      <c r="A524" s="98" t="str">
        <f t="array" ref="A524">IFERROR(INDEX('03.Muestra'!$B$8:$B$17,SMALL(IF("Documento no web"='03.Muestra'!$D$8:$D$17,ROW('03.Muestra'!$B$8:$B$17)-MIN(ROW('03.Muestra'!$D$8:$D$17))+1,""),ROW()-514)),"")</f>
        <v/>
      </c>
      <c r="B524" s="129" t="str">
        <f t="array" ref="B524">IFERROR(INDEX('03.Muestra'!$C$8:$C$17,SMALL(IF("Documento no web"='03.Muestra'!$D$8:$D$17,ROW('03.Muestra'!$C$8:$C$17)-MIN(ROW('03.Muestra'!$D$8:$D$17))+1,""),ROW()-514)),"")</f>
        <v/>
      </c>
      <c r="C524" s="129" t="str">
        <f t="array" ref="C524">IFERROR(INDEX('03.Muestra'!$F$8:$F$17,SMALL(IF("Documento no web"='03.Muestra'!$D$8:$D$17,ROW('03.Muestra'!$F$8:$F$17)-MIN(ROW('03.Muestra'!$D$8:$D$17))+1,""),ROW()-514)),"")</f>
        <v/>
      </c>
      <c r="D524" s="103" t="str">
        <f t="shared" si="62"/>
        <v/>
      </c>
      <c r="E524" s="66" t="str">
        <f t="shared" si="63"/>
        <v/>
      </c>
      <c r="F524" s="18"/>
      <c r="G524" s="18"/>
      <c r="H524" s="18"/>
      <c r="I524" s="18"/>
      <c r="J524" s="18"/>
      <c r="K524" s="148"/>
      <c r="L524" s="18"/>
      <c r="M524" s="18"/>
      <c r="N524" s="18"/>
      <c r="O524" s="18"/>
      <c r="P524" s="18"/>
      <c r="Q524" s="18"/>
      <c r="R524" s="18"/>
      <c r="S524" s="18"/>
      <c r="T524" s="18"/>
      <c r="U524" s="18"/>
      <c r="V524" s="18"/>
      <c r="W524" s="18"/>
      <c r="X524" s="18"/>
      <c r="Y524" s="18"/>
      <c r="Z524" s="22"/>
      <c r="AA524" s="22"/>
      <c r="AB524" s="22"/>
      <c r="AC524" s="22"/>
      <c r="AD524" s="22"/>
      <c r="AE524" s="22"/>
      <c r="AF524" s="22"/>
      <c r="AG524" s="22"/>
      <c r="AH524" s="22"/>
      <c r="AI524" s="22"/>
    </row>
    <row r="525" spans="1:35" ht="12" customHeight="1">
      <c r="A525" s="63"/>
      <c r="B525" s="133"/>
      <c r="C525" s="133"/>
      <c r="D525" s="134"/>
      <c r="E525" s="66"/>
      <c r="F525" s="18"/>
      <c r="G525" s="18"/>
      <c r="H525" s="18"/>
      <c r="I525" s="18"/>
      <c r="J525" s="18"/>
      <c r="K525" s="22"/>
      <c r="L525" s="22"/>
      <c r="M525" s="22"/>
      <c r="N525" s="18"/>
      <c r="O525" s="18"/>
      <c r="P525" s="18"/>
      <c r="Q525" s="18"/>
      <c r="R525" s="18"/>
      <c r="S525" s="18"/>
      <c r="T525" s="18"/>
      <c r="U525" s="18"/>
      <c r="V525" s="22"/>
      <c r="W525" s="22"/>
      <c r="X525" s="22"/>
      <c r="Y525" s="22"/>
      <c r="Z525" s="22"/>
      <c r="AA525" s="22"/>
      <c r="AB525" s="22"/>
      <c r="AC525" s="22"/>
      <c r="AD525" s="18"/>
      <c r="AE525" s="22"/>
      <c r="AF525" s="22"/>
      <c r="AG525" s="22"/>
      <c r="AH525" s="22"/>
      <c r="AI525" s="22"/>
    </row>
    <row r="526" spans="1:35" ht="12" customHeight="1">
      <c r="A526" s="63"/>
      <c r="B526" s="133"/>
      <c r="C526" s="133"/>
      <c r="D526" s="134"/>
      <c r="E526" s="66"/>
      <c r="F526" s="18"/>
      <c r="G526" s="18"/>
      <c r="H526" s="18"/>
      <c r="I526" s="18"/>
      <c r="J526" s="18"/>
      <c r="K526" s="22"/>
      <c r="L526" s="22"/>
      <c r="M526" s="22"/>
      <c r="N526" s="18"/>
      <c r="O526" s="18"/>
      <c r="P526" s="18"/>
      <c r="Q526" s="18"/>
      <c r="R526" s="18"/>
      <c r="S526" s="18"/>
      <c r="T526" s="18"/>
      <c r="U526" s="18"/>
      <c r="V526" s="22"/>
      <c r="W526" s="22"/>
      <c r="X526" s="22"/>
      <c r="Y526" s="22"/>
      <c r="Z526" s="22"/>
      <c r="AA526" s="22"/>
      <c r="AB526" s="22"/>
      <c r="AC526" s="22"/>
      <c r="AD526" s="18"/>
      <c r="AE526" s="22"/>
      <c r="AF526" s="22"/>
      <c r="AG526" s="22"/>
      <c r="AH526" s="22"/>
      <c r="AI526" s="22"/>
    </row>
    <row r="527" spans="1:35" ht="12.75" customHeight="1">
      <c r="A527" s="111"/>
      <c r="B527" s="112"/>
      <c r="C527" s="111"/>
      <c r="D527" s="135"/>
      <c r="E527" s="66"/>
      <c r="F527" s="18"/>
      <c r="G527" s="18"/>
      <c r="H527" s="18"/>
      <c r="I527" s="18"/>
      <c r="J527" s="18"/>
      <c r="K527" s="22"/>
      <c r="L527" s="22"/>
      <c r="M527" s="22"/>
      <c r="N527" s="18"/>
      <c r="O527" s="18"/>
      <c r="P527" s="18"/>
      <c r="Q527" s="18"/>
      <c r="R527" s="18"/>
      <c r="S527" s="18"/>
      <c r="T527" s="18"/>
      <c r="U527" s="18"/>
      <c r="V527" s="22"/>
      <c r="W527" s="22"/>
      <c r="X527" s="22"/>
      <c r="Y527" s="22"/>
      <c r="Z527" s="22"/>
      <c r="AA527" s="22"/>
      <c r="AB527" s="22"/>
      <c r="AC527" s="22"/>
      <c r="AD527" s="18"/>
      <c r="AE527" s="22"/>
      <c r="AF527" s="22"/>
      <c r="AG527" s="22"/>
      <c r="AH527" s="22"/>
      <c r="AI527" s="22"/>
    </row>
    <row r="528" spans="1:35" ht="14.25" customHeight="1">
      <c r="A528" s="109"/>
      <c r="B528" s="109"/>
      <c r="C528" s="109"/>
      <c r="D528" s="136"/>
      <c r="E528" s="66"/>
      <c r="F528" s="92"/>
      <c r="G528" s="18"/>
      <c r="H528" s="18"/>
      <c r="I528" s="18"/>
      <c r="J528" s="18"/>
      <c r="K528" s="22"/>
      <c r="L528" s="22"/>
      <c r="M528" s="22"/>
      <c r="N528" s="18"/>
      <c r="O528" s="18"/>
      <c r="P528" s="18"/>
      <c r="Q528" s="18"/>
      <c r="R528" s="18"/>
      <c r="S528" s="18"/>
      <c r="T528" s="18"/>
      <c r="U528" s="18"/>
      <c r="V528" s="22"/>
      <c r="W528" s="22"/>
      <c r="X528" s="22"/>
      <c r="Y528" s="22"/>
      <c r="Z528" s="22"/>
      <c r="AA528" s="22"/>
      <c r="AB528" s="22"/>
      <c r="AC528" s="22"/>
      <c r="AD528" s="18"/>
      <c r="AE528" s="22"/>
      <c r="AF528" s="22"/>
      <c r="AG528" s="22"/>
      <c r="AH528" s="22"/>
      <c r="AI528" s="22"/>
    </row>
    <row r="529" spans="1:35" ht="13.5" customHeight="1">
      <c r="A529" s="22"/>
      <c r="B529" s="18"/>
      <c r="C529" s="18"/>
      <c r="D529" s="127"/>
      <c r="E529" s="100"/>
      <c r="F529" s="18"/>
      <c r="G529" s="18"/>
      <c r="H529" s="18"/>
      <c r="I529" s="18"/>
      <c r="J529" s="18"/>
      <c r="K529" s="148"/>
      <c r="L529" s="18"/>
      <c r="M529" s="18"/>
      <c r="N529" s="18"/>
      <c r="O529" s="18"/>
      <c r="P529" s="18"/>
      <c r="Q529" s="18"/>
      <c r="R529" s="18"/>
      <c r="S529" s="18"/>
      <c r="T529" s="18"/>
      <c r="U529" s="18"/>
      <c r="V529" s="18"/>
      <c r="W529" s="18"/>
      <c r="X529" s="18"/>
      <c r="Y529" s="18"/>
      <c r="Z529" s="22"/>
      <c r="AA529" s="22"/>
      <c r="AB529" s="22"/>
      <c r="AC529" s="22"/>
      <c r="AD529" s="22"/>
      <c r="AE529" s="22"/>
      <c r="AF529" s="22"/>
      <c r="AG529" s="22"/>
      <c r="AH529" s="22"/>
      <c r="AI529" s="22"/>
    </row>
    <row r="530" spans="1:35" ht="13.5" customHeight="1">
      <c r="A530" s="22"/>
      <c r="B530" s="153"/>
      <c r="C530" s="18"/>
      <c r="D530" s="127"/>
      <c r="E530" s="100"/>
      <c r="F530" s="18"/>
      <c r="G530" s="18"/>
      <c r="H530" s="18"/>
      <c r="I530" s="18"/>
      <c r="J530" s="18"/>
      <c r="K530" s="148"/>
      <c r="L530" s="18"/>
      <c r="M530" s="18"/>
      <c r="N530" s="18"/>
      <c r="O530" s="18"/>
      <c r="P530" s="18"/>
      <c r="Q530" s="18"/>
      <c r="R530" s="18"/>
      <c r="S530" s="18"/>
      <c r="T530" s="18"/>
      <c r="U530" s="18"/>
      <c r="V530" s="18"/>
      <c r="W530" s="18"/>
      <c r="X530" s="18"/>
      <c r="Y530" s="18"/>
      <c r="Z530" s="22"/>
      <c r="AA530" s="22"/>
      <c r="AB530" s="22"/>
      <c r="AC530" s="22"/>
      <c r="AD530" s="22"/>
      <c r="AE530" s="22"/>
      <c r="AF530" s="22"/>
      <c r="AG530" s="22"/>
      <c r="AH530" s="22"/>
      <c r="AI530" s="22"/>
    </row>
    <row r="531" spans="1:35" ht="30" customHeight="1">
      <c r="A531" s="94" t="s">
        <v>100</v>
      </c>
      <c r="B531" s="95" t="s">
        <v>86</v>
      </c>
      <c r="C531" s="96" t="s">
        <v>227</v>
      </c>
      <c r="D531" s="128" t="s">
        <v>106</v>
      </c>
      <c r="E531" s="114"/>
      <c r="F531" s="22"/>
      <c r="G531" s="22"/>
      <c r="H531" s="22"/>
      <c r="I531" s="22"/>
      <c r="J531" s="22"/>
      <c r="K531" s="148"/>
      <c r="L531" s="18"/>
      <c r="M531" s="18"/>
      <c r="N531" s="18"/>
      <c r="O531" s="18"/>
      <c r="P531" s="18"/>
      <c r="Q531" s="18"/>
      <c r="R531" s="18"/>
      <c r="S531" s="18"/>
      <c r="T531" s="18"/>
      <c r="U531" s="18"/>
      <c r="V531" s="18"/>
      <c r="W531" s="18"/>
      <c r="X531" s="18"/>
      <c r="Y531" s="18"/>
      <c r="Z531" s="22"/>
      <c r="AA531" s="22"/>
      <c r="AB531" s="22"/>
      <c r="AC531" s="22"/>
      <c r="AD531" s="22"/>
      <c r="AE531" s="22"/>
      <c r="AF531" s="22"/>
      <c r="AG531" s="22"/>
      <c r="AH531" s="22"/>
      <c r="AI531" s="22"/>
    </row>
    <row r="532" spans="1:35" ht="13.5" customHeight="1">
      <c r="A532" s="98" t="str">
        <f t="array" ref="A532">IFERROR(INDEX('03.Muestra'!$B$8:$B$17,SMALL(IF("Documento no web"='03.Muestra'!$D$8:$D$17,ROW('03.Muestra'!$B$8:$B$17)-MIN(ROW('03.Muestra'!$D$8:$D$17))+1,""),ROW()-531)),"")</f>
        <v/>
      </c>
      <c r="B532" s="129" t="str">
        <f t="array" ref="B532">IFERROR(INDEX('03.Muestra'!$C$8:$C$17,SMALL(IF("Documento no web"='03.Muestra'!$D$8:$D$17,ROW('03.Muestra'!$C$8:$C$17)-MIN(ROW('03.Muestra'!$D$8:$D$17))+1,""),ROW()-531)),"")</f>
        <v/>
      </c>
      <c r="C532" s="129" t="str">
        <f t="array" ref="C532">IFERROR(INDEX('03.Muestra'!$F$8:$F$17,SMALL(IF("Documento no web"='03.Muestra'!$D$8:$D$17,ROW('03.Muestra'!$F$8:$F$17)-MIN(ROW('03.Muestra'!$D$8:$D$17))+1,""),ROW()-531)),"")</f>
        <v/>
      </c>
      <c r="D532" s="103" t="str">
        <f t="shared" ref="D532:D541" si="64">IF(C532="","",$D$18)</f>
        <v/>
      </c>
      <c r="E532" s="66" t="str">
        <f t="shared" ref="E532:E541" si="65">IF(D532&lt;&gt;"",IF(AND(B532&lt;&gt;"",C532&lt;&gt;""),"","ERR"),"")</f>
        <v/>
      </c>
      <c r="F532" s="104" t="s">
        <v>89</v>
      </c>
      <c r="G532" s="89" t="s">
        <v>98</v>
      </c>
      <c r="H532" s="84" t="s">
        <v>93</v>
      </c>
      <c r="I532" s="105" t="s">
        <v>91</v>
      </c>
      <c r="J532" s="106" t="s">
        <v>87</v>
      </c>
      <c r="K532" s="131" t="s">
        <v>97</v>
      </c>
      <c r="L532" s="18"/>
      <c r="M532" s="18"/>
      <c r="N532" s="18"/>
      <c r="O532" s="18"/>
      <c r="P532" s="18"/>
      <c r="Q532" s="18"/>
      <c r="R532" s="18"/>
      <c r="S532" s="18"/>
      <c r="T532" s="18"/>
      <c r="U532" s="18"/>
      <c r="V532" s="18"/>
      <c r="W532" s="18"/>
      <c r="X532" s="18"/>
      <c r="Y532" s="18"/>
      <c r="Z532" s="22"/>
      <c r="AA532" s="22"/>
      <c r="AB532" s="22"/>
      <c r="AC532" s="22"/>
      <c r="AD532" s="22"/>
      <c r="AE532" s="22"/>
      <c r="AF532" s="22"/>
      <c r="AG532" s="22"/>
      <c r="AH532" s="22"/>
      <c r="AI532" s="22"/>
    </row>
    <row r="533" spans="1:35" ht="13.5" customHeight="1">
      <c r="A533" s="98" t="str">
        <f t="array" ref="A533">IFERROR(INDEX('03.Muestra'!$B$8:$B$17,SMALL(IF("Documento no web"='03.Muestra'!$D$8:$D$17,ROW('03.Muestra'!$B$8:$B$17)-MIN(ROW('03.Muestra'!$D$8:$D$17))+1,""),ROW()-531)),"")</f>
        <v/>
      </c>
      <c r="B533" s="129" t="str">
        <f t="array" ref="B533">IFERROR(INDEX('03.Muestra'!$C$8:$C$17,SMALL(IF("Documento no web"='03.Muestra'!$D$8:$D$17,ROW('03.Muestra'!$C$8:$C$17)-MIN(ROW('03.Muestra'!$D$8:$D$17))+1,""),ROW()-531)),"")</f>
        <v/>
      </c>
      <c r="C533" s="129" t="str">
        <f t="array" ref="C533">IFERROR(INDEX('03.Muestra'!$F$8:$F$17,SMALL(IF("Documento no web"='03.Muestra'!$D$8:$D$17,ROW('03.Muestra'!$F$8:$F$17)-MIN(ROW('03.Muestra'!$D$8:$D$17))+1,""),ROW()-531)),"")</f>
        <v/>
      </c>
      <c r="D533" s="103" t="str">
        <f t="shared" si="64"/>
        <v/>
      </c>
      <c r="E533" s="66" t="str">
        <f t="shared" si="65"/>
        <v/>
      </c>
      <c r="F533" s="107">
        <f ca="1">COUNTIF($D532:INDIRECT("$D" &amp;  SUM(ROW()-1,'03.Muestra'!$D$20)-1),F532)</f>
        <v>0</v>
      </c>
      <c r="G533" s="107">
        <f ca="1">COUNTIF($D532:INDIRECT("$D" &amp;  SUM(ROW()-1,'03.Muestra'!$D$20)-1),G532)</f>
        <v>0</v>
      </c>
      <c r="H533" s="107">
        <f ca="1">COUNTIF($D532:INDIRECT("$D" &amp;  SUM(ROW()-1,'03.Muestra'!$D$20)-1),H532)</f>
        <v>0</v>
      </c>
      <c r="I533" s="107">
        <f ca="1">COUNTIF($D532:INDIRECT("$D" &amp;  SUM(ROW()-1,'03.Muestra'!$D$20)-1),I532)</f>
        <v>0</v>
      </c>
      <c r="J533" s="107">
        <f ca="1">COUNTIF($D532:INDIRECT("$D" &amp;  SUM(ROW()-1,'03.Muestra'!$D$20)-1),J532)</f>
        <v>0</v>
      </c>
      <c r="K533" s="132">
        <f ca="1">IF(COUNTIF('03.Muestra'!$D$8:$D$17,"Documento no web")=0,0,COUNTBLANK($D532:INDIRECT("$D" &amp;  SUM(ROW()-1,COUNTIF('03.Muestra'!$D$8:$D$17,"Documento no web"))-1)))</f>
        <v>0</v>
      </c>
      <c r="L533" s="18"/>
      <c r="M533" s="18"/>
      <c r="N533" s="18"/>
      <c r="O533" s="18"/>
      <c r="P533" s="18"/>
      <c r="Q533" s="18"/>
      <c r="R533" s="18"/>
      <c r="S533" s="18"/>
      <c r="T533" s="18"/>
      <c r="U533" s="18"/>
      <c r="V533" s="18"/>
      <c r="W533" s="18"/>
      <c r="X533" s="18"/>
      <c r="Y533" s="18"/>
      <c r="Z533" s="22"/>
      <c r="AA533" s="22"/>
      <c r="AB533" s="22"/>
      <c r="AC533" s="22"/>
      <c r="AD533" s="22"/>
      <c r="AE533" s="22"/>
      <c r="AF533" s="22"/>
      <c r="AG533" s="22"/>
      <c r="AH533" s="22"/>
      <c r="AI533" s="22"/>
    </row>
    <row r="534" spans="1:35" ht="13.5" customHeight="1">
      <c r="A534" s="98" t="str">
        <f t="array" ref="A534">IFERROR(INDEX('03.Muestra'!$B$8:$B$17,SMALL(IF("Documento no web"='03.Muestra'!$D$8:$D$17,ROW('03.Muestra'!$B$8:$B$17)-MIN(ROW('03.Muestra'!$D$8:$D$17))+1,""),ROW()-531)),"")</f>
        <v/>
      </c>
      <c r="B534" s="129" t="str">
        <f t="array" ref="B534">IFERROR(INDEX('03.Muestra'!$C$8:$C$17,SMALL(IF("Documento no web"='03.Muestra'!$D$8:$D$17,ROW('03.Muestra'!$C$8:$C$17)-MIN(ROW('03.Muestra'!$D$8:$D$17))+1,""),ROW()-531)),"")</f>
        <v/>
      </c>
      <c r="C534" s="129" t="str">
        <f t="array" ref="C534">IFERROR(INDEX('03.Muestra'!$F$8:$F$17,SMALL(IF("Documento no web"='03.Muestra'!$D$8:$D$17,ROW('03.Muestra'!$F$8:$F$17)-MIN(ROW('03.Muestra'!$D$8:$D$17))+1,""),ROW()-531)),"")</f>
        <v/>
      </c>
      <c r="D534" s="103" t="str">
        <f t="shared" si="64"/>
        <v/>
      </c>
      <c r="E534" s="66" t="str">
        <f t="shared" si="65"/>
        <v/>
      </c>
      <c r="F534" s="22"/>
      <c r="G534" s="18"/>
      <c r="H534" s="18"/>
      <c r="I534" s="18"/>
      <c r="J534" s="18"/>
      <c r="K534" s="148"/>
      <c r="L534" s="18"/>
      <c r="M534" s="18"/>
      <c r="N534" s="18"/>
      <c r="O534" s="18"/>
      <c r="P534" s="18"/>
      <c r="Q534" s="18"/>
      <c r="R534" s="18"/>
      <c r="S534" s="18"/>
      <c r="T534" s="18"/>
      <c r="U534" s="18"/>
      <c r="V534" s="18"/>
      <c r="W534" s="18"/>
      <c r="X534" s="18"/>
      <c r="Y534" s="18"/>
      <c r="Z534" s="22"/>
      <c r="AA534" s="22"/>
      <c r="AB534" s="22"/>
      <c r="AC534" s="22"/>
      <c r="AD534" s="22"/>
      <c r="AE534" s="22"/>
      <c r="AF534" s="22"/>
      <c r="AG534" s="22"/>
      <c r="AH534" s="22"/>
      <c r="AI534" s="22"/>
    </row>
    <row r="535" spans="1:35" ht="13.5" customHeight="1">
      <c r="A535" s="98" t="str">
        <f t="array" ref="A535">IFERROR(INDEX('03.Muestra'!$B$8:$B$17,SMALL(IF("Documento no web"='03.Muestra'!$D$8:$D$17,ROW('03.Muestra'!$B$8:$B$17)-MIN(ROW('03.Muestra'!$D$8:$D$17))+1,""),ROW()-531)),"")</f>
        <v/>
      </c>
      <c r="B535" s="129" t="str">
        <f t="array" ref="B535">IFERROR(INDEX('03.Muestra'!$C$8:$C$17,SMALL(IF("Documento no web"='03.Muestra'!$D$8:$D$17,ROW('03.Muestra'!$C$8:$C$17)-MIN(ROW('03.Muestra'!$D$8:$D$17))+1,""),ROW()-531)),"")</f>
        <v/>
      </c>
      <c r="C535" s="129" t="str">
        <f t="array" ref="C535">IFERROR(INDEX('03.Muestra'!$F$8:$F$17,SMALL(IF("Documento no web"='03.Muestra'!$D$8:$D$17,ROW('03.Muestra'!$F$8:$F$17)-MIN(ROW('03.Muestra'!$D$8:$D$17))+1,""),ROW()-531)),"")</f>
        <v/>
      </c>
      <c r="D535" s="103" t="str">
        <f t="shared" si="64"/>
        <v/>
      </c>
      <c r="E535" s="66" t="str">
        <f t="shared" si="65"/>
        <v/>
      </c>
      <c r="F535" s="22"/>
      <c r="G535" s="18"/>
      <c r="H535" s="18"/>
      <c r="I535" s="18"/>
      <c r="J535" s="18"/>
      <c r="K535" s="148"/>
      <c r="L535" s="18"/>
      <c r="M535" s="18"/>
      <c r="N535" s="18"/>
      <c r="O535" s="18"/>
      <c r="P535" s="18"/>
      <c r="Q535" s="18"/>
      <c r="R535" s="18"/>
      <c r="S535" s="18"/>
      <c r="T535" s="18"/>
      <c r="U535" s="18"/>
      <c r="V535" s="18"/>
      <c r="W535" s="18"/>
      <c r="X535" s="18"/>
      <c r="Y535" s="18"/>
      <c r="Z535" s="22"/>
      <c r="AA535" s="22"/>
      <c r="AB535" s="22"/>
      <c r="AC535" s="22"/>
      <c r="AD535" s="22"/>
      <c r="AE535" s="22"/>
      <c r="AF535" s="22"/>
      <c r="AG535" s="22"/>
      <c r="AH535" s="22"/>
      <c r="AI535" s="22"/>
    </row>
    <row r="536" spans="1:35" ht="13.5" customHeight="1">
      <c r="A536" s="98" t="str">
        <f t="array" ref="A536">IFERROR(INDEX('03.Muestra'!$B$8:$B$17,SMALL(IF("Documento no web"='03.Muestra'!$D$8:$D$17,ROW('03.Muestra'!$B$8:$B$17)-MIN(ROW('03.Muestra'!$D$8:$D$17))+1,""),ROW()-531)),"")</f>
        <v/>
      </c>
      <c r="B536" s="129" t="str">
        <f t="array" ref="B536">IFERROR(INDEX('03.Muestra'!$C$8:$C$17,SMALL(IF("Documento no web"='03.Muestra'!$D$8:$D$17,ROW('03.Muestra'!$C$8:$C$17)-MIN(ROW('03.Muestra'!$D$8:$D$17))+1,""),ROW()-531)),"")</f>
        <v/>
      </c>
      <c r="C536" s="129" t="str">
        <f t="array" ref="C536">IFERROR(INDEX('03.Muestra'!$F$8:$F$17,SMALL(IF("Documento no web"='03.Muestra'!$D$8:$D$17,ROW('03.Muestra'!$F$8:$F$17)-MIN(ROW('03.Muestra'!$D$8:$D$17))+1,""),ROW()-531)),"")</f>
        <v/>
      </c>
      <c r="D536" s="103" t="str">
        <f t="shared" si="64"/>
        <v/>
      </c>
      <c r="E536" s="66" t="str">
        <f t="shared" si="65"/>
        <v/>
      </c>
      <c r="F536" s="22"/>
      <c r="G536" s="18"/>
      <c r="H536" s="18"/>
      <c r="I536" s="18"/>
      <c r="J536" s="18"/>
      <c r="K536" s="148"/>
      <c r="L536" s="18"/>
      <c r="M536" s="18"/>
      <c r="N536" s="18"/>
      <c r="O536" s="18"/>
      <c r="P536" s="18"/>
      <c r="Q536" s="18"/>
      <c r="R536" s="18"/>
      <c r="S536" s="18"/>
      <c r="T536" s="18"/>
      <c r="U536" s="18"/>
      <c r="V536" s="18"/>
      <c r="W536" s="18"/>
      <c r="X536" s="18"/>
      <c r="Y536" s="18"/>
      <c r="Z536" s="22"/>
      <c r="AA536" s="22"/>
      <c r="AB536" s="22"/>
      <c r="AC536" s="22"/>
      <c r="AD536" s="22"/>
      <c r="AE536" s="22"/>
      <c r="AF536" s="22"/>
      <c r="AG536" s="22"/>
      <c r="AH536" s="22"/>
      <c r="AI536" s="22"/>
    </row>
    <row r="537" spans="1:35" ht="13.5" customHeight="1">
      <c r="A537" s="98" t="str">
        <f t="array" ref="A537">IFERROR(INDEX('03.Muestra'!$B$8:$B$17,SMALL(IF("Documento no web"='03.Muestra'!$D$8:$D$17,ROW('03.Muestra'!$B$8:$B$17)-MIN(ROW('03.Muestra'!$D$8:$D$17))+1,""),ROW()-531)),"")</f>
        <v/>
      </c>
      <c r="B537" s="129" t="str">
        <f t="array" ref="B537">IFERROR(INDEX('03.Muestra'!$C$8:$C$17,SMALL(IF("Documento no web"='03.Muestra'!$D$8:$D$17,ROW('03.Muestra'!$C$8:$C$17)-MIN(ROW('03.Muestra'!$D$8:$D$17))+1,""),ROW()-531)),"")</f>
        <v/>
      </c>
      <c r="C537" s="129" t="str">
        <f t="array" ref="C537">IFERROR(INDEX('03.Muestra'!$F$8:$F$17,SMALL(IF("Documento no web"='03.Muestra'!$D$8:$D$17,ROW('03.Muestra'!$F$8:$F$17)-MIN(ROW('03.Muestra'!$D$8:$D$17))+1,""),ROW()-531)),"")</f>
        <v/>
      </c>
      <c r="D537" s="103" t="str">
        <f t="shared" si="64"/>
        <v/>
      </c>
      <c r="E537" s="66" t="str">
        <f t="shared" si="65"/>
        <v/>
      </c>
      <c r="F537" s="22"/>
      <c r="G537" s="18"/>
      <c r="H537" s="18"/>
      <c r="I537" s="18"/>
      <c r="J537" s="18"/>
      <c r="K537" s="148"/>
      <c r="L537" s="18"/>
      <c r="M537" s="18"/>
      <c r="N537" s="18"/>
      <c r="O537" s="18"/>
      <c r="P537" s="18"/>
      <c r="Q537" s="18"/>
      <c r="R537" s="18"/>
      <c r="S537" s="18"/>
      <c r="T537" s="18"/>
      <c r="U537" s="18"/>
      <c r="V537" s="18"/>
      <c r="W537" s="18"/>
      <c r="X537" s="18"/>
      <c r="Y537" s="18"/>
      <c r="Z537" s="22"/>
      <c r="AA537" s="22"/>
      <c r="AB537" s="22"/>
      <c r="AC537" s="22"/>
      <c r="AD537" s="22"/>
      <c r="AE537" s="22"/>
      <c r="AF537" s="22"/>
      <c r="AG537" s="22"/>
      <c r="AH537" s="22"/>
      <c r="AI537" s="22"/>
    </row>
    <row r="538" spans="1:35" ht="13.5" customHeight="1">
      <c r="A538" s="98" t="str">
        <f t="array" ref="A538">IFERROR(INDEX('03.Muestra'!$B$8:$B$17,SMALL(IF("Documento no web"='03.Muestra'!$D$8:$D$17,ROW('03.Muestra'!$B$8:$B$17)-MIN(ROW('03.Muestra'!$D$8:$D$17))+1,""),ROW()-531)),"")</f>
        <v/>
      </c>
      <c r="B538" s="129" t="str">
        <f t="array" ref="B538">IFERROR(INDEX('03.Muestra'!$C$8:$C$17,SMALL(IF("Documento no web"='03.Muestra'!$D$8:$D$17,ROW('03.Muestra'!$C$8:$C$17)-MIN(ROW('03.Muestra'!$D$8:$D$17))+1,""),ROW()-531)),"")</f>
        <v/>
      </c>
      <c r="C538" s="129" t="str">
        <f t="array" ref="C538">IFERROR(INDEX('03.Muestra'!$F$8:$F$17,SMALL(IF("Documento no web"='03.Muestra'!$D$8:$D$17,ROW('03.Muestra'!$F$8:$F$17)-MIN(ROW('03.Muestra'!$D$8:$D$17))+1,""),ROW()-531)),"")</f>
        <v/>
      </c>
      <c r="D538" s="103" t="str">
        <f t="shared" si="64"/>
        <v/>
      </c>
      <c r="E538" s="66" t="str">
        <f t="shared" si="65"/>
        <v/>
      </c>
      <c r="F538" s="18"/>
      <c r="G538" s="18"/>
      <c r="H538" s="18"/>
      <c r="I538" s="18"/>
      <c r="J538" s="18"/>
      <c r="K538" s="148"/>
      <c r="L538" s="18"/>
      <c r="M538" s="18"/>
      <c r="N538" s="18"/>
      <c r="O538" s="18"/>
      <c r="P538" s="18"/>
      <c r="Q538" s="18"/>
      <c r="R538" s="18"/>
      <c r="S538" s="18"/>
      <c r="T538" s="18"/>
      <c r="U538" s="18"/>
      <c r="V538" s="18"/>
      <c r="W538" s="18"/>
      <c r="X538" s="18"/>
      <c r="Y538" s="18"/>
      <c r="Z538" s="22"/>
      <c r="AA538" s="22"/>
      <c r="AB538" s="22"/>
      <c r="AC538" s="22"/>
      <c r="AD538" s="22"/>
      <c r="AE538" s="22"/>
      <c r="AF538" s="22"/>
      <c r="AG538" s="22"/>
      <c r="AH538" s="22"/>
      <c r="AI538" s="22"/>
    </row>
    <row r="539" spans="1:35" ht="13.5" customHeight="1">
      <c r="A539" s="98" t="str">
        <f t="array" ref="A539">IFERROR(INDEX('03.Muestra'!$B$8:$B$17,SMALL(IF("Documento no web"='03.Muestra'!$D$8:$D$17,ROW('03.Muestra'!$B$8:$B$17)-MIN(ROW('03.Muestra'!$D$8:$D$17))+1,""),ROW()-531)),"")</f>
        <v/>
      </c>
      <c r="B539" s="129" t="str">
        <f t="array" ref="B539">IFERROR(INDEX('03.Muestra'!$C$8:$C$17,SMALL(IF("Documento no web"='03.Muestra'!$D$8:$D$17,ROW('03.Muestra'!$C$8:$C$17)-MIN(ROW('03.Muestra'!$D$8:$D$17))+1,""),ROW()-531)),"")</f>
        <v/>
      </c>
      <c r="C539" s="129" t="str">
        <f t="array" ref="C539">IFERROR(INDEX('03.Muestra'!$F$8:$F$17,SMALL(IF("Documento no web"='03.Muestra'!$D$8:$D$17,ROW('03.Muestra'!$F$8:$F$17)-MIN(ROW('03.Muestra'!$D$8:$D$17))+1,""),ROW()-531)),"")</f>
        <v/>
      </c>
      <c r="D539" s="103" t="str">
        <f t="shared" si="64"/>
        <v/>
      </c>
      <c r="E539" s="66" t="str">
        <f t="shared" si="65"/>
        <v/>
      </c>
      <c r="F539" s="18"/>
      <c r="G539" s="18"/>
      <c r="H539" s="18"/>
      <c r="I539" s="18"/>
      <c r="J539" s="18"/>
      <c r="K539" s="148"/>
      <c r="L539" s="18"/>
      <c r="M539" s="18"/>
      <c r="N539" s="18"/>
      <c r="O539" s="18"/>
      <c r="P539" s="18"/>
      <c r="Q539" s="18"/>
      <c r="R539" s="18"/>
      <c r="S539" s="18"/>
      <c r="T539" s="18"/>
      <c r="U539" s="18"/>
      <c r="V539" s="18"/>
      <c r="W539" s="18"/>
      <c r="X539" s="18"/>
      <c r="Y539" s="18"/>
      <c r="Z539" s="22"/>
      <c r="AA539" s="22"/>
      <c r="AB539" s="22"/>
      <c r="AC539" s="22"/>
      <c r="AD539" s="22"/>
      <c r="AE539" s="22"/>
      <c r="AF539" s="22"/>
      <c r="AG539" s="22"/>
      <c r="AH539" s="22"/>
      <c r="AI539" s="22"/>
    </row>
    <row r="540" spans="1:35" ht="13.5" customHeight="1">
      <c r="A540" s="98" t="str">
        <f t="array" ref="A540">IFERROR(INDEX('03.Muestra'!$B$8:$B$17,SMALL(IF("Documento no web"='03.Muestra'!$D$8:$D$17,ROW('03.Muestra'!$B$8:$B$17)-MIN(ROW('03.Muestra'!$D$8:$D$17))+1,""),ROW()-531)),"")</f>
        <v/>
      </c>
      <c r="B540" s="129" t="str">
        <f t="array" ref="B540">IFERROR(INDEX('03.Muestra'!$C$8:$C$17,SMALL(IF("Documento no web"='03.Muestra'!$D$8:$D$17,ROW('03.Muestra'!$C$8:$C$17)-MIN(ROW('03.Muestra'!$D$8:$D$17))+1,""),ROW()-531)),"")</f>
        <v/>
      </c>
      <c r="C540" s="129" t="str">
        <f t="array" ref="C540">IFERROR(INDEX('03.Muestra'!$F$8:$F$17,SMALL(IF("Documento no web"='03.Muestra'!$D$8:$D$17,ROW('03.Muestra'!$F$8:$F$17)-MIN(ROW('03.Muestra'!$D$8:$D$17))+1,""),ROW()-531)),"")</f>
        <v/>
      </c>
      <c r="D540" s="103" t="str">
        <f t="shared" si="64"/>
        <v/>
      </c>
      <c r="E540" s="66" t="str">
        <f t="shared" si="65"/>
        <v/>
      </c>
      <c r="F540" s="18"/>
      <c r="G540" s="18"/>
      <c r="H540" s="18"/>
      <c r="I540" s="18"/>
      <c r="J540" s="18"/>
      <c r="K540" s="148"/>
      <c r="L540" s="18"/>
      <c r="M540" s="18"/>
      <c r="N540" s="18"/>
      <c r="O540" s="18"/>
      <c r="P540" s="18"/>
      <c r="Q540" s="18"/>
      <c r="R540" s="18"/>
      <c r="S540" s="18"/>
      <c r="T540" s="18"/>
      <c r="U540" s="18"/>
      <c r="V540" s="18"/>
      <c r="W540" s="18"/>
      <c r="X540" s="18"/>
      <c r="Y540" s="18"/>
      <c r="Z540" s="22"/>
      <c r="AA540" s="22"/>
      <c r="AB540" s="22"/>
      <c r="AC540" s="22"/>
      <c r="AD540" s="22"/>
      <c r="AE540" s="22"/>
      <c r="AF540" s="22"/>
      <c r="AG540" s="22"/>
      <c r="AH540" s="22"/>
      <c r="AI540" s="22"/>
    </row>
    <row r="541" spans="1:35" ht="13.5" customHeight="1">
      <c r="A541" s="98" t="str">
        <f t="array" ref="A541">IFERROR(INDEX('03.Muestra'!$B$8:$B$17,SMALL(IF("Documento no web"='03.Muestra'!$D$8:$D$17,ROW('03.Muestra'!$B$8:$B$17)-MIN(ROW('03.Muestra'!$D$8:$D$17))+1,""),ROW()-531)),"")</f>
        <v/>
      </c>
      <c r="B541" s="129" t="str">
        <f t="array" ref="B541">IFERROR(INDEX('03.Muestra'!$C$8:$C$17,SMALL(IF("Documento no web"='03.Muestra'!$D$8:$D$17,ROW('03.Muestra'!$C$8:$C$17)-MIN(ROW('03.Muestra'!$D$8:$D$17))+1,""),ROW()-531)),"")</f>
        <v/>
      </c>
      <c r="C541" s="129" t="str">
        <f t="array" ref="C541">IFERROR(INDEX('03.Muestra'!$F$8:$F$17,SMALL(IF("Documento no web"='03.Muestra'!$D$8:$D$17,ROW('03.Muestra'!$F$8:$F$17)-MIN(ROW('03.Muestra'!$D$8:$D$17))+1,""),ROW()-531)),"")</f>
        <v/>
      </c>
      <c r="D541" s="103" t="str">
        <f t="shared" si="64"/>
        <v/>
      </c>
      <c r="E541" s="66" t="str">
        <f t="shared" si="65"/>
        <v/>
      </c>
      <c r="F541" s="18"/>
      <c r="G541" s="18"/>
      <c r="H541" s="18"/>
      <c r="I541" s="18"/>
      <c r="J541" s="18"/>
      <c r="K541" s="148"/>
      <c r="L541" s="18"/>
      <c r="M541" s="18"/>
      <c r="N541" s="18"/>
      <c r="O541" s="18"/>
      <c r="P541" s="18"/>
      <c r="Q541" s="18"/>
      <c r="R541" s="18"/>
      <c r="S541" s="18"/>
      <c r="T541" s="18"/>
      <c r="U541" s="18"/>
      <c r="V541" s="18"/>
      <c r="W541" s="18"/>
      <c r="X541" s="18"/>
      <c r="Y541" s="18"/>
      <c r="Z541" s="22"/>
      <c r="AA541" s="22"/>
      <c r="AB541" s="22"/>
      <c r="AC541" s="22"/>
      <c r="AD541" s="22"/>
      <c r="AE541" s="22"/>
      <c r="AF541" s="22"/>
      <c r="AG541" s="22"/>
      <c r="AH541" s="22"/>
      <c r="AI541" s="22"/>
    </row>
    <row r="542" spans="1:35" ht="12" customHeight="1">
      <c r="A542" s="63"/>
      <c r="B542" s="133"/>
      <c r="C542" s="133"/>
      <c r="D542" s="134"/>
      <c r="E542" s="66"/>
      <c r="F542" s="18"/>
      <c r="G542" s="18"/>
      <c r="H542" s="18"/>
      <c r="I542" s="18"/>
      <c r="J542" s="18"/>
      <c r="K542" s="22"/>
      <c r="L542" s="22"/>
      <c r="M542" s="22"/>
      <c r="N542" s="18"/>
      <c r="O542" s="18"/>
      <c r="P542" s="18"/>
      <c r="Q542" s="18"/>
      <c r="R542" s="18"/>
      <c r="S542" s="18"/>
      <c r="T542" s="18"/>
      <c r="U542" s="18"/>
      <c r="V542" s="22"/>
      <c r="W542" s="22"/>
      <c r="X542" s="22"/>
      <c r="Y542" s="22"/>
      <c r="Z542" s="22"/>
      <c r="AA542" s="22"/>
      <c r="AB542" s="22"/>
      <c r="AC542" s="22"/>
      <c r="AD542" s="18"/>
      <c r="AE542" s="22"/>
      <c r="AF542" s="22"/>
      <c r="AG542" s="22"/>
      <c r="AH542" s="22"/>
      <c r="AI542" s="22"/>
    </row>
    <row r="543" spans="1:35" ht="12" customHeight="1">
      <c r="A543" s="63"/>
      <c r="B543" s="133"/>
      <c r="C543" s="133"/>
      <c r="D543" s="134"/>
      <c r="E543" s="66"/>
      <c r="F543" s="18"/>
      <c r="G543" s="18"/>
      <c r="H543" s="18"/>
      <c r="I543" s="18"/>
      <c r="J543" s="18"/>
      <c r="K543" s="22"/>
      <c r="L543" s="22"/>
      <c r="M543" s="22"/>
      <c r="N543" s="18"/>
      <c r="O543" s="18"/>
      <c r="P543" s="18"/>
      <c r="Q543" s="18"/>
      <c r="R543" s="18"/>
      <c r="S543" s="18"/>
      <c r="T543" s="18"/>
      <c r="U543" s="18"/>
      <c r="V543" s="22"/>
      <c r="W543" s="22"/>
      <c r="X543" s="22"/>
      <c r="Y543" s="22"/>
      <c r="Z543" s="22"/>
      <c r="AA543" s="22"/>
      <c r="AB543" s="22"/>
      <c r="AC543" s="22"/>
      <c r="AD543" s="18"/>
      <c r="AE543" s="22"/>
      <c r="AF543" s="22"/>
      <c r="AG543" s="22"/>
      <c r="AH543" s="22"/>
      <c r="AI543" s="22"/>
    </row>
    <row r="544" spans="1:35" ht="12.75" customHeight="1">
      <c r="A544" s="111"/>
      <c r="B544" s="112"/>
      <c r="C544" s="111"/>
      <c r="D544" s="135"/>
      <c r="E544" s="66"/>
      <c r="F544" s="18"/>
      <c r="G544" s="18"/>
      <c r="H544" s="18"/>
      <c r="I544" s="18"/>
      <c r="J544" s="18"/>
      <c r="K544" s="22"/>
      <c r="L544" s="22"/>
      <c r="M544" s="22"/>
      <c r="N544" s="18"/>
      <c r="O544" s="18"/>
      <c r="P544" s="18"/>
      <c r="Q544" s="18"/>
      <c r="R544" s="18"/>
      <c r="S544" s="18"/>
      <c r="T544" s="18"/>
      <c r="U544" s="18"/>
      <c r="V544" s="22"/>
      <c r="W544" s="22"/>
      <c r="X544" s="22"/>
      <c r="Y544" s="22"/>
      <c r="Z544" s="22"/>
      <c r="AA544" s="22"/>
      <c r="AB544" s="22"/>
      <c r="AC544" s="22"/>
      <c r="AD544" s="18"/>
      <c r="AE544" s="22"/>
      <c r="AF544" s="22"/>
      <c r="AG544" s="22"/>
      <c r="AH544" s="22"/>
      <c r="AI544" s="22"/>
    </row>
    <row r="545" spans="1:35" ht="14.25" customHeight="1">
      <c r="A545" s="109"/>
      <c r="B545" s="109"/>
      <c r="C545" s="109"/>
      <c r="D545" s="136"/>
      <c r="E545" s="66"/>
      <c r="F545" s="92"/>
      <c r="G545" s="18"/>
      <c r="H545" s="18"/>
      <c r="I545" s="18"/>
      <c r="J545" s="18"/>
      <c r="K545" s="22"/>
      <c r="L545" s="22"/>
      <c r="M545" s="22"/>
      <c r="N545" s="18"/>
      <c r="O545" s="18"/>
      <c r="P545" s="18"/>
      <c r="Q545" s="18"/>
      <c r="R545" s="18"/>
      <c r="S545" s="18"/>
      <c r="T545" s="18"/>
      <c r="U545" s="18"/>
      <c r="V545" s="22"/>
      <c r="W545" s="22"/>
      <c r="X545" s="22"/>
      <c r="Y545" s="22"/>
      <c r="Z545" s="22"/>
      <c r="AA545" s="22"/>
      <c r="AB545" s="22"/>
      <c r="AC545" s="22"/>
      <c r="AD545" s="18"/>
      <c r="AE545" s="22"/>
      <c r="AF545" s="22"/>
      <c r="AG545" s="22"/>
      <c r="AH545" s="22"/>
      <c r="AI545" s="22"/>
    </row>
    <row r="546" spans="1:35" ht="13.5" customHeight="1">
      <c r="A546" s="22"/>
      <c r="B546" s="18"/>
      <c r="C546" s="18"/>
      <c r="D546" s="127"/>
      <c r="E546" s="18"/>
      <c r="F546" s="18"/>
      <c r="G546" s="18"/>
      <c r="H546" s="18"/>
      <c r="I546" s="18"/>
      <c r="J546" s="18"/>
      <c r="K546" s="148"/>
      <c r="L546" s="18"/>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row>
    <row r="547" spans="1:35" ht="13.5" customHeight="1">
      <c r="A547" s="22"/>
      <c r="B547" s="153"/>
      <c r="C547" s="18"/>
      <c r="D547" s="127"/>
      <c r="E547" s="100"/>
      <c r="F547" s="18"/>
      <c r="G547" s="18"/>
      <c r="H547" s="18"/>
      <c r="I547" s="18"/>
      <c r="J547" s="18"/>
      <c r="K547" s="148"/>
      <c r="L547" s="18"/>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row>
    <row r="548" spans="1:35" ht="30" customHeight="1">
      <c r="A548" s="94" t="s">
        <v>100</v>
      </c>
      <c r="B548" s="95" t="s">
        <v>86</v>
      </c>
      <c r="C548" s="96" t="s">
        <v>228</v>
      </c>
      <c r="D548" s="128" t="s">
        <v>106</v>
      </c>
      <c r="E548" s="114"/>
      <c r="F548" s="22"/>
      <c r="G548" s="22"/>
      <c r="H548" s="22"/>
      <c r="I548" s="22"/>
      <c r="J548" s="22"/>
      <c r="K548" s="148"/>
      <c r="L548" s="18"/>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row>
    <row r="549" spans="1:35" ht="13.5" customHeight="1">
      <c r="A549" s="98" t="str">
        <f t="array" ref="A549">IFERROR(INDEX('03.Muestra'!$B$8:$B$17,SMALL(IF("Documento no web"='03.Muestra'!$D$8:$D$17,ROW('03.Muestra'!$B$8:$B$17)-MIN(ROW('03.Muestra'!$D$8:$D$17))+1,""),ROW()-548)),"")</f>
        <v/>
      </c>
      <c r="B549" s="129" t="str">
        <f t="array" ref="B549">IFERROR(INDEX('03.Muestra'!$C$8:$C$17,SMALL(IF("Documento no web"='03.Muestra'!$D$8:$D$17,ROW('03.Muestra'!$C$8:$C$17)-MIN(ROW('03.Muestra'!$D$8:$D$17))+1,""),ROW()-548)),"")</f>
        <v/>
      </c>
      <c r="C549" s="129" t="str">
        <f t="array" ref="C549">IFERROR(INDEX('03.Muestra'!$F$8:$F$17,SMALL(IF("Documento no web"='03.Muestra'!$D$8:$D$17,ROW('03.Muestra'!$F$8:$F$17)-MIN(ROW('03.Muestra'!$D$8:$D$17))+1,""),ROW()-548)),"")</f>
        <v/>
      </c>
      <c r="D549" s="103" t="str">
        <f t="shared" ref="D549:D558" si="66">IF(C549="","",$D$18)</f>
        <v/>
      </c>
      <c r="E549" s="66" t="str">
        <f t="shared" ref="E549:E558" si="67">IF(D549&lt;&gt;"",IF(AND(B549&lt;&gt;"",C549&lt;&gt;""),"","ERR"),"")</f>
        <v/>
      </c>
      <c r="F549" s="104" t="s">
        <v>89</v>
      </c>
      <c r="G549" s="89" t="s">
        <v>98</v>
      </c>
      <c r="H549" s="84" t="s">
        <v>93</v>
      </c>
      <c r="I549" s="105" t="s">
        <v>91</v>
      </c>
      <c r="J549" s="106" t="s">
        <v>87</v>
      </c>
      <c r="K549" s="131" t="s">
        <v>97</v>
      </c>
      <c r="L549" s="18"/>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row>
    <row r="550" spans="1:35" ht="13.5" customHeight="1">
      <c r="A550" s="98" t="str">
        <f t="array" ref="A550">IFERROR(INDEX('03.Muestra'!$B$8:$B$17,SMALL(IF("Documento no web"='03.Muestra'!$D$8:$D$17,ROW('03.Muestra'!$B$8:$B$17)-MIN(ROW('03.Muestra'!$D$8:$D$17))+1,""),ROW()-548)),"")</f>
        <v/>
      </c>
      <c r="B550" s="129" t="str">
        <f t="array" ref="B550">IFERROR(INDEX('03.Muestra'!$C$8:$C$17,SMALL(IF("Documento no web"='03.Muestra'!$D$8:$D$17,ROW('03.Muestra'!$C$8:$C$17)-MIN(ROW('03.Muestra'!$D$8:$D$17))+1,""),ROW()-548)),"")</f>
        <v/>
      </c>
      <c r="C550" s="129" t="str">
        <f t="array" ref="C550">IFERROR(INDEX('03.Muestra'!$F$8:$F$17,SMALL(IF("Documento no web"='03.Muestra'!$D$8:$D$17,ROW('03.Muestra'!$F$8:$F$17)-MIN(ROW('03.Muestra'!$D$8:$D$17))+1,""),ROW()-548)),"")</f>
        <v/>
      </c>
      <c r="D550" s="103" t="str">
        <f t="shared" si="66"/>
        <v/>
      </c>
      <c r="E550" s="66" t="str">
        <f t="shared" si="67"/>
        <v/>
      </c>
      <c r="F550" s="107">
        <f ca="1">COUNTIF($D549:INDIRECT("$D" &amp;  SUM(ROW()-1,'03.Muestra'!$D$20)-1),F549)</f>
        <v>0</v>
      </c>
      <c r="G550" s="107">
        <f ca="1">COUNTIF($D549:INDIRECT("$D" &amp;  SUM(ROW()-1,'03.Muestra'!$D$20)-1),G549)</f>
        <v>0</v>
      </c>
      <c r="H550" s="107">
        <f ca="1">COUNTIF($D549:INDIRECT("$D" &amp;  SUM(ROW()-1,'03.Muestra'!$D$20)-1),H549)</f>
        <v>0</v>
      </c>
      <c r="I550" s="107">
        <f ca="1">COUNTIF($D549:INDIRECT("$D" &amp;  SUM(ROW()-1,'03.Muestra'!$D$20)-1),I549)</f>
        <v>0</v>
      </c>
      <c r="J550" s="107">
        <f ca="1">COUNTIF($D549:INDIRECT("$D" &amp;  SUM(ROW()-1,'03.Muestra'!$D$20)-1),J549)</f>
        <v>0</v>
      </c>
      <c r="K550" s="132">
        <f ca="1">IF(COUNTIF('03.Muestra'!$D$8:$D$17,"Documento no web")=0,0,COUNTBLANK($D549:INDIRECT("$D" &amp;  SUM(ROW()-1,COUNTIF('03.Muestra'!$D$8:$D$17,"Documento no web"))-1)))</f>
        <v>0</v>
      </c>
      <c r="L550" s="18"/>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row>
    <row r="551" spans="1:35" ht="13.5" customHeight="1">
      <c r="A551" s="98" t="str">
        <f t="array" ref="A551">IFERROR(INDEX('03.Muestra'!$B$8:$B$17,SMALL(IF("Documento no web"='03.Muestra'!$D$8:$D$17,ROW('03.Muestra'!$B$8:$B$17)-MIN(ROW('03.Muestra'!$D$8:$D$17))+1,""),ROW()-548)),"")</f>
        <v/>
      </c>
      <c r="B551" s="129" t="str">
        <f t="array" ref="B551">IFERROR(INDEX('03.Muestra'!$C$8:$C$17,SMALL(IF("Documento no web"='03.Muestra'!$D$8:$D$17,ROW('03.Muestra'!$C$8:$C$17)-MIN(ROW('03.Muestra'!$D$8:$D$17))+1,""),ROW()-548)),"")</f>
        <v/>
      </c>
      <c r="C551" s="129" t="str">
        <f t="array" ref="C551">IFERROR(INDEX('03.Muestra'!$F$8:$F$17,SMALL(IF("Documento no web"='03.Muestra'!$D$8:$D$17,ROW('03.Muestra'!$F$8:$F$17)-MIN(ROW('03.Muestra'!$D$8:$D$17))+1,""),ROW()-548)),"")</f>
        <v/>
      </c>
      <c r="D551" s="103" t="str">
        <f t="shared" si="66"/>
        <v/>
      </c>
      <c r="E551" s="66" t="str">
        <f t="shared" si="67"/>
        <v/>
      </c>
      <c r="F551" s="22"/>
      <c r="G551" s="18"/>
      <c r="H551" s="18"/>
      <c r="I551" s="18"/>
      <c r="J551" s="18"/>
      <c r="K551" s="148"/>
      <c r="L551" s="18"/>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row>
    <row r="552" spans="1:35" ht="13.5" customHeight="1">
      <c r="A552" s="98" t="str">
        <f t="array" ref="A552">IFERROR(INDEX('03.Muestra'!$B$8:$B$17,SMALL(IF("Documento no web"='03.Muestra'!$D$8:$D$17,ROW('03.Muestra'!$B$8:$B$17)-MIN(ROW('03.Muestra'!$D$8:$D$17))+1,""),ROW()-548)),"")</f>
        <v/>
      </c>
      <c r="B552" s="129" t="str">
        <f t="array" ref="B552">IFERROR(INDEX('03.Muestra'!$C$8:$C$17,SMALL(IF("Documento no web"='03.Muestra'!$D$8:$D$17,ROW('03.Muestra'!$C$8:$C$17)-MIN(ROW('03.Muestra'!$D$8:$D$17))+1,""),ROW()-548)),"")</f>
        <v/>
      </c>
      <c r="C552" s="129" t="str">
        <f t="array" ref="C552">IFERROR(INDEX('03.Muestra'!$F$8:$F$17,SMALL(IF("Documento no web"='03.Muestra'!$D$8:$D$17,ROW('03.Muestra'!$F$8:$F$17)-MIN(ROW('03.Muestra'!$D$8:$D$17))+1,""),ROW()-548)),"")</f>
        <v/>
      </c>
      <c r="D552" s="103" t="str">
        <f t="shared" si="66"/>
        <v/>
      </c>
      <c r="E552" s="66" t="str">
        <f t="shared" si="67"/>
        <v/>
      </c>
      <c r="F552" s="22"/>
      <c r="G552" s="18"/>
      <c r="H552" s="18"/>
      <c r="I552" s="18"/>
      <c r="J552" s="18"/>
      <c r="K552" s="148"/>
      <c r="L552" s="18"/>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row>
    <row r="553" spans="1:35" ht="13.5" customHeight="1">
      <c r="A553" s="98" t="str">
        <f t="array" ref="A553">IFERROR(INDEX('03.Muestra'!$B$8:$B$17,SMALL(IF("Documento no web"='03.Muestra'!$D$8:$D$17,ROW('03.Muestra'!$B$8:$B$17)-MIN(ROW('03.Muestra'!$D$8:$D$17))+1,""),ROW()-548)),"")</f>
        <v/>
      </c>
      <c r="B553" s="129" t="str">
        <f t="array" ref="B553">IFERROR(INDEX('03.Muestra'!$C$8:$C$17,SMALL(IF("Documento no web"='03.Muestra'!$D$8:$D$17,ROW('03.Muestra'!$C$8:$C$17)-MIN(ROW('03.Muestra'!$D$8:$D$17))+1,""),ROW()-548)),"")</f>
        <v/>
      </c>
      <c r="C553" s="129" t="str">
        <f t="array" ref="C553">IFERROR(INDEX('03.Muestra'!$F$8:$F$17,SMALL(IF("Documento no web"='03.Muestra'!$D$8:$D$17,ROW('03.Muestra'!$F$8:$F$17)-MIN(ROW('03.Muestra'!$D$8:$D$17))+1,""),ROW()-548)),"")</f>
        <v/>
      </c>
      <c r="D553" s="103" t="str">
        <f t="shared" si="66"/>
        <v/>
      </c>
      <c r="E553" s="66" t="str">
        <f t="shared" si="67"/>
        <v/>
      </c>
      <c r="F553" s="22"/>
      <c r="G553" s="18"/>
      <c r="H553" s="18"/>
      <c r="I553" s="18"/>
      <c r="J553" s="18"/>
      <c r="K553" s="148"/>
      <c r="L553" s="18"/>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row>
    <row r="554" spans="1:35" ht="13.5" customHeight="1">
      <c r="A554" s="98" t="str">
        <f t="array" ref="A554">IFERROR(INDEX('03.Muestra'!$B$8:$B$17,SMALL(IF("Documento no web"='03.Muestra'!$D$8:$D$17,ROW('03.Muestra'!$B$8:$B$17)-MIN(ROW('03.Muestra'!$D$8:$D$17))+1,""),ROW()-548)),"")</f>
        <v/>
      </c>
      <c r="B554" s="129" t="str">
        <f t="array" ref="B554">IFERROR(INDEX('03.Muestra'!$C$8:$C$17,SMALL(IF("Documento no web"='03.Muestra'!$D$8:$D$17,ROW('03.Muestra'!$C$8:$C$17)-MIN(ROW('03.Muestra'!$D$8:$D$17))+1,""),ROW()-548)),"")</f>
        <v/>
      </c>
      <c r="C554" s="129" t="str">
        <f t="array" ref="C554">IFERROR(INDEX('03.Muestra'!$F$8:$F$17,SMALL(IF("Documento no web"='03.Muestra'!$D$8:$D$17,ROW('03.Muestra'!$F$8:$F$17)-MIN(ROW('03.Muestra'!$D$8:$D$17))+1,""),ROW()-548)),"")</f>
        <v/>
      </c>
      <c r="D554" s="103" t="str">
        <f t="shared" si="66"/>
        <v/>
      </c>
      <c r="E554" s="66" t="str">
        <f t="shared" si="67"/>
        <v/>
      </c>
      <c r="F554" s="22"/>
      <c r="G554" s="18"/>
      <c r="H554" s="18"/>
      <c r="I554" s="18"/>
      <c r="J554" s="18"/>
      <c r="K554" s="148"/>
      <c r="L554" s="18"/>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row>
    <row r="555" spans="1:35" ht="13.5" customHeight="1">
      <c r="A555" s="98" t="str">
        <f t="array" ref="A555">IFERROR(INDEX('03.Muestra'!$B$8:$B$17,SMALL(IF("Documento no web"='03.Muestra'!$D$8:$D$17,ROW('03.Muestra'!$B$8:$B$17)-MIN(ROW('03.Muestra'!$D$8:$D$17))+1,""),ROW()-548)),"")</f>
        <v/>
      </c>
      <c r="B555" s="129" t="str">
        <f t="array" ref="B555">IFERROR(INDEX('03.Muestra'!$C$8:$C$17,SMALL(IF("Documento no web"='03.Muestra'!$D$8:$D$17,ROW('03.Muestra'!$C$8:$C$17)-MIN(ROW('03.Muestra'!$D$8:$D$17))+1,""),ROW()-548)),"")</f>
        <v/>
      </c>
      <c r="C555" s="129" t="str">
        <f t="array" ref="C555">IFERROR(INDEX('03.Muestra'!$F$8:$F$17,SMALL(IF("Documento no web"='03.Muestra'!$D$8:$D$17,ROW('03.Muestra'!$F$8:$F$17)-MIN(ROW('03.Muestra'!$D$8:$D$17))+1,""),ROW()-548)),"")</f>
        <v/>
      </c>
      <c r="D555" s="103" t="str">
        <f t="shared" si="66"/>
        <v/>
      </c>
      <c r="E555" s="66" t="str">
        <f t="shared" si="67"/>
        <v/>
      </c>
      <c r="F555" s="18"/>
      <c r="G555" s="18"/>
      <c r="H555" s="18"/>
      <c r="I555" s="18"/>
      <c r="J555" s="18"/>
      <c r="K555" s="148"/>
      <c r="L555" s="18"/>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row>
    <row r="556" spans="1:35" ht="13.5" customHeight="1">
      <c r="A556" s="98" t="str">
        <f t="array" ref="A556">IFERROR(INDEX('03.Muestra'!$B$8:$B$17,SMALL(IF("Documento no web"='03.Muestra'!$D$8:$D$17,ROW('03.Muestra'!$B$8:$B$17)-MIN(ROW('03.Muestra'!$D$8:$D$17))+1,""),ROW()-548)),"")</f>
        <v/>
      </c>
      <c r="B556" s="129" t="str">
        <f t="array" ref="B556">IFERROR(INDEX('03.Muestra'!$C$8:$C$17,SMALL(IF("Documento no web"='03.Muestra'!$D$8:$D$17,ROW('03.Muestra'!$C$8:$C$17)-MIN(ROW('03.Muestra'!$D$8:$D$17))+1,""),ROW()-548)),"")</f>
        <v/>
      </c>
      <c r="C556" s="129" t="str">
        <f t="array" ref="C556">IFERROR(INDEX('03.Muestra'!$F$8:$F$17,SMALL(IF("Documento no web"='03.Muestra'!$D$8:$D$17,ROW('03.Muestra'!$F$8:$F$17)-MIN(ROW('03.Muestra'!$D$8:$D$17))+1,""),ROW()-548)),"")</f>
        <v/>
      </c>
      <c r="D556" s="103" t="str">
        <f t="shared" si="66"/>
        <v/>
      </c>
      <c r="E556" s="66" t="str">
        <f t="shared" si="67"/>
        <v/>
      </c>
      <c r="F556" s="18"/>
      <c r="G556" s="18"/>
      <c r="H556" s="18"/>
      <c r="I556" s="18"/>
      <c r="J556" s="18"/>
      <c r="K556" s="148"/>
      <c r="L556" s="18"/>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row>
    <row r="557" spans="1:35" ht="13.5" customHeight="1">
      <c r="A557" s="98" t="str">
        <f t="array" ref="A557">IFERROR(INDEX('03.Muestra'!$B$8:$B$17,SMALL(IF("Documento no web"='03.Muestra'!$D$8:$D$17,ROW('03.Muestra'!$B$8:$B$17)-MIN(ROW('03.Muestra'!$D$8:$D$17))+1,""),ROW()-548)),"")</f>
        <v/>
      </c>
      <c r="B557" s="129" t="str">
        <f t="array" ref="B557">IFERROR(INDEX('03.Muestra'!$C$8:$C$17,SMALL(IF("Documento no web"='03.Muestra'!$D$8:$D$17,ROW('03.Muestra'!$C$8:$C$17)-MIN(ROW('03.Muestra'!$D$8:$D$17))+1,""),ROW()-548)),"")</f>
        <v/>
      </c>
      <c r="C557" s="129" t="str">
        <f t="array" ref="C557">IFERROR(INDEX('03.Muestra'!$F$8:$F$17,SMALL(IF("Documento no web"='03.Muestra'!$D$8:$D$17,ROW('03.Muestra'!$F$8:$F$17)-MIN(ROW('03.Muestra'!$D$8:$D$17))+1,""),ROW()-548)),"")</f>
        <v/>
      </c>
      <c r="D557" s="103" t="str">
        <f t="shared" si="66"/>
        <v/>
      </c>
      <c r="E557" s="66" t="str">
        <f t="shared" si="67"/>
        <v/>
      </c>
      <c r="F557" s="18"/>
      <c r="G557" s="18"/>
      <c r="H557" s="18"/>
      <c r="I557" s="18"/>
      <c r="J557" s="18"/>
      <c r="K557" s="148"/>
      <c r="L557" s="18"/>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row>
    <row r="558" spans="1:35" ht="13.5" customHeight="1">
      <c r="A558" s="98" t="str">
        <f t="array" ref="A558">IFERROR(INDEX('03.Muestra'!$B$8:$B$17,SMALL(IF("Documento no web"='03.Muestra'!$D$8:$D$17,ROW('03.Muestra'!$B$8:$B$17)-MIN(ROW('03.Muestra'!$D$8:$D$17))+1,""),ROW()-548)),"")</f>
        <v/>
      </c>
      <c r="B558" s="129" t="str">
        <f t="array" ref="B558">IFERROR(INDEX('03.Muestra'!$C$8:$C$17,SMALL(IF("Documento no web"='03.Muestra'!$D$8:$D$17,ROW('03.Muestra'!$C$8:$C$17)-MIN(ROW('03.Muestra'!$D$8:$D$17))+1,""),ROW()-548)),"")</f>
        <v/>
      </c>
      <c r="C558" s="129" t="str">
        <f t="array" ref="C558">IFERROR(INDEX('03.Muestra'!$F$8:$F$17,SMALL(IF("Documento no web"='03.Muestra'!$D$8:$D$17,ROW('03.Muestra'!$F$8:$F$17)-MIN(ROW('03.Muestra'!$D$8:$D$17))+1,""),ROW()-548)),"")</f>
        <v/>
      </c>
      <c r="D558" s="103" t="str">
        <f t="shared" si="66"/>
        <v/>
      </c>
      <c r="E558" s="66" t="str">
        <f t="shared" si="67"/>
        <v/>
      </c>
      <c r="F558" s="18"/>
      <c r="G558" s="18"/>
      <c r="H558" s="18"/>
      <c r="I558" s="18"/>
      <c r="J558" s="18"/>
      <c r="K558" s="148"/>
      <c r="L558" s="18"/>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row>
    <row r="559" spans="1:35" ht="12" customHeight="1">
      <c r="A559" s="63"/>
      <c r="B559" s="133"/>
      <c r="C559" s="133"/>
      <c r="D559" s="134"/>
      <c r="E559" s="66"/>
      <c r="F559" s="18"/>
      <c r="G559" s="18"/>
      <c r="H559" s="18"/>
      <c r="I559" s="18"/>
      <c r="J559" s="18"/>
      <c r="K559" s="22"/>
      <c r="L559" s="22"/>
      <c r="M559" s="22"/>
      <c r="N559" s="18"/>
      <c r="O559" s="18"/>
      <c r="P559" s="18"/>
      <c r="Q559" s="18"/>
      <c r="R559" s="18"/>
      <c r="S559" s="18"/>
      <c r="T559" s="18"/>
      <c r="U559" s="18"/>
      <c r="V559" s="22"/>
      <c r="W559" s="22"/>
      <c r="X559" s="22"/>
      <c r="Y559" s="22"/>
      <c r="Z559" s="22"/>
      <c r="AA559" s="22"/>
      <c r="AB559" s="22"/>
      <c r="AC559" s="22"/>
      <c r="AD559" s="18"/>
      <c r="AE559" s="22"/>
      <c r="AF559" s="22"/>
      <c r="AG559" s="22"/>
      <c r="AH559" s="22"/>
      <c r="AI559" s="22"/>
    </row>
    <row r="560" spans="1:35" ht="12" customHeight="1">
      <c r="A560" s="63"/>
      <c r="B560" s="133"/>
      <c r="C560" s="133"/>
      <c r="D560" s="134"/>
      <c r="E560" s="66"/>
      <c r="F560" s="18"/>
      <c r="G560" s="18"/>
      <c r="H560" s="18"/>
      <c r="I560" s="18"/>
      <c r="J560" s="18"/>
      <c r="K560" s="22"/>
      <c r="L560" s="22"/>
      <c r="M560" s="22"/>
      <c r="N560" s="18"/>
      <c r="O560" s="18"/>
      <c r="P560" s="18"/>
      <c r="Q560" s="18"/>
      <c r="R560" s="18"/>
      <c r="S560" s="18"/>
      <c r="T560" s="18"/>
      <c r="U560" s="18"/>
      <c r="V560" s="22"/>
      <c r="W560" s="22"/>
      <c r="X560" s="22"/>
      <c r="Y560" s="22"/>
      <c r="Z560" s="22"/>
      <c r="AA560" s="22"/>
      <c r="AB560" s="22"/>
      <c r="AC560" s="22"/>
      <c r="AD560" s="18"/>
      <c r="AE560" s="22"/>
      <c r="AF560" s="22"/>
      <c r="AG560" s="22"/>
      <c r="AH560" s="22"/>
      <c r="AI560" s="22"/>
    </row>
    <row r="561" spans="1:35" ht="12.75" customHeight="1">
      <c r="A561" s="111"/>
      <c r="B561" s="112"/>
      <c r="C561" s="111"/>
      <c r="D561" s="135"/>
      <c r="E561" s="66"/>
      <c r="F561" s="18"/>
      <c r="G561" s="18"/>
      <c r="H561" s="18"/>
      <c r="I561" s="18"/>
      <c r="J561" s="18"/>
      <c r="K561" s="22"/>
      <c r="L561" s="22"/>
      <c r="M561" s="22"/>
      <c r="N561" s="18"/>
      <c r="O561" s="18"/>
      <c r="P561" s="18"/>
      <c r="Q561" s="18"/>
      <c r="R561" s="18"/>
      <c r="S561" s="18"/>
      <c r="T561" s="18"/>
      <c r="U561" s="18"/>
      <c r="V561" s="22"/>
      <c r="W561" s="22"/>
      <c r="X561" s="22"/>
      <c r="Y561" s="22"/>
      <c r="Z561" s="22"/>
      <c r="AA561" s="22"/>
      <c r="AB561" s="22"/>
      <c r="AC561" s="22"/>
      <c r="AD561" s="18"/>
      <c r="AE561" s="22"/>
      <c r="AF561" s="22"/>
      <c r="AG561" s="22"/>
      <c r="AH561" s="22"/>
      <c r="AI561" s="22"/>
    </row>
    <row r="562" spans="1:35" ht="14.25" customHeight="1">
      <c r="A562" s="109"/>
      <c r="B562" s="109"/>
      <c r="C562" s="109"/>
      <c r="D562" s="136"/>
      <c r="E562" s="66"/>
      <c r="F562" s="92"/>
      <c r="G562" s="18"/>
      <c r="H562" s="18"/>
      <c r="I562" s="18"/>
      <c r="J562" s="18"/>
      <c r="K562" s="22"/>
      <c r="L562" s="22"/>
      <c r="M562" s="22"/>
      <c r="N562" s="18"/>
      <c r="O562" s="18"/>
      <c r="P562" s="18"/>
      <c r="Q562" s="18"/>
      <c r="R562" s="18"/>
      <c r="S562" s="18"/>
      <c r="T562" s="18"/>
      <c r="U562" s="18"/>
      <c r="V562" s="22"/>
      <c r="W562" s="22"/>
      <c r="X562" s="22"/>
      <c r="Y562" s="22"/>
      <c r="Z562" s="22"/>
      <c r="AA562" s="22"/>
      <c r="AB562" s="22"/>
      <c r="AC562" s="22"/>
      <c r="AD562" s="18"/>
      <c r="AE562" s="22"/>
      <c r="AF562" s="22"/>
      <c r="AG562" s="22"/>
      <c r="AH562" s="22"/>
      <c r="AI562" s="22"/>
    </row>
    <row r="563" spans="1:35" ht="13.5" customHeight="1">
      <c r="A563" s="22"/>
      <c r="B563" s="18"/>
      <c r="C563" s="18"/>
      <c r="D563" s="127"/>
      <c r="E563" s="18"/>
      <c r="F563" s="18"/>
      <c r="G563" s="18"/>
      <c r="H563" s="18"/>
      <c r="I563" s="18"/>
      <c r="J563" s="18"/>
      <c r="K563" s="148"/>
      <c r="L563" s="18"/>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row>
    <row r="564" spans="1:35" ht="13.5" customHeight="1">
      <c r="A564" s="22"/>
      <c r="B564" s="153"/>
      <c r="C564" s="18"/>
      <c r="D564" s="127"/>
      <c r="E564" s="18"/>
      <c r="F564" s="18"/>
      <c r="G564" s="18"/>
      <c r="H564" s="18"/>
      <c r="I564" s="18"/>
      <c r="J564" s="18"/>
      <c r="K564" s="148"/>
      <c r="L564" s="18"/>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row>
    <row r="565" spans="1:35" ht="30" customHeight="1">
      <c r="A565" s="94" t="s">
        <v>100</v>
      </c>
      <c r="B565" s="95" t="s">
        <v>86</v>
      </c>
      <c r="C565" s="96" t="s">
        <v>229</v>
      </c>
      <c r="D565" s="128" t="s">
        <v>106</v>
      </c>
      <c r="E565" s="114"/>
      <c r="F565" s="22"/>
      <c r="G565" s="22"/>
      <c r="H565" s="22"/>
      <c r="I565" s="22"/>
      <c r="J565" s="22"/>
      <c r="K565" s="148"/>
      <c r="L565" s="18"/>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row>
    <row r="566" spans="1:35" ht="13.5" customHeight="1">
      <c r="A566" s="98" t="str">
        <f t="array" ref="A566">IFERROR(INDEX('03.Muestra'!$B$8:$B$17,SMALL(IF("Documento no web"='03.Muestra'!$D$8:$D$17,ROW('03.Muestra'!$B$8:$B$17)-MIN(ROW('03.Muestra'!$D$8:$D$17))+1,""),ROW()-565)),"")</f>
        <v/>
      </c>
      <c r="B566" s="129" t="str">
        <f t="array" ref="B566">IFERROR(INDEX('03.Muestra'!$C$8:$C$17,SMALL(IF("Documento no web"='03.Muestra'!$D$8:$D$17,ROW('03.Muestra'!$C$8:$C$17)-MIN(ROW('03.Muestra'!$D$8:$D$17))+1,""),ROW()-565)),"")</f>
        <v/>
      </c>
      <c r="C566" s="129" t="str">
        <f t="array" ref="C566">IFERROR(INDEX('03.Muestra'!$F$8:$F$17,SMALL(IF("Documento no web"='03.Muestra'!$D$8:$D$17,ROW('03.Muestra'!$F$8:$F$17)-MIN(ROW('03.Muestra'!$D$8:$D$17))+1,""),ROW()-565)),"")</f>
        <v/>
      </c>
      <c r="D566" s="103" t="str">
        <f t="shared" ref="D566:D575" si="68">IF(C566="","",$D$18)</f>
        <v/>
      </c>
      <c r="E566" s="66" t="str">
        <f t="shared" ref="E566:E575" si="69">IF(D566&lt;&gt;"",IF(AND(B566&lt;&gt;"",C566&lt;&gt;""),"","ERR"),"")</f>
        <v/>
      </c>
      <c r="F566" s="104" t="s">
        <v>89</v>
      </c>
      <c r="G566" s="89" t="s">
        <v>98</v>
      </c>
      <c r="H566" s="84" t="s">
        <v>93</v>
      </c>
      <c r="I566" s="105" t="s">
        <v>91</v>
      </c>
      <c r="J566" s="106" t="s">
        <v>87</v>
      </c>
      <c r="K566" s="131" t="s">
        <v>97</v>
      </c>
      <c r="L566" s="18"/>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row>
    <row r="567" spans="1:35" ht="13.5" customHeight="1">
      <c r="A567" s="98" t="str">
        <f t="array" ref="A567">IFERROR(INDEX('03.Muestra'!$B$8:$B$17,SMALL(IF("Documento no web"='03.Muestra'!$D$8:$D$17,ROW('03.Muestra'!$B$8:$B$17)-MIN(ROW('03.Muestra'!$D$8:$D$17))+1,""),ROW()-565)),"")</f>
        <v/>
      </c>
      <c r="B567" s="129" t="str">
        <f t="array" ref="B567">IFERROR(INDEX('03.Muestra'!$C$8:$C$17,SMALL(IF("Documento no web"='03.Muestra'!$D$8:$D$17,ROW('03.Muestra'!$C$8:$C$17)-MIN(ROW('03.Muestra'!$D$8:$D$17))+1,""),ROW()-565)),"")</f>
        <v/>
      </c>
      <c r="C567" s="129" t="str">
        <f t="array" ref="C567">IFERROR(INDEX('03.Muestra'!$F$8:$F$17,SMALL(IF("Documento no web"='03.Muestra'!$D$8:$D$17,ROW('03.Muestra'!$F$8:$F$17)-MIN(ROW('03.Muestra'!$D$8:$D$17))+1,""),ROW()-565)),"")</f>
        <v/>
      </c>
      <c r="D567" s="103" t="str">
        <f t="shared" si="68"/>
        <v/>
      </c>
      <c r="E567" s="66" t="str">
        <f t="shared" si="69"/>
        <v/>
      </c>
      <c r="F567" s="107">
        <f ca="1">COUNTIF($D566:INDIRECT("$D" &amp;  SUM(ROW()-1,'03.Muestra'!$D$20)-1),F566)</f>
        <v>0</v>
      </c>
      <c r="G567" s="107">
        <f ca="1">COUNTIF($D566:INDIRECT("$D" &amp;  SUM(ROW()-1,'03.Muestra'!$D$20)-1),G566)</f>
        <v>0</v>
      </c>
      <c r="H567" s="107">
        <f ca="1">COUNTIF($D566:INDIRECT("$D" &amp;  SUM(ROW()-1,'03.Muestra'!$D$20)-1),H566)</f>
        <v>0</v>
      </c>
      <c r="I567" s="107">
        <f ca="1">COUNTIF($D566:INDIRECT("$D" &amp;  SUM(ROW()-1,'03.Muestra'!$D$20)-1),I566)</f>
        <v>0</v>
      </c>
      <c r="J567" s="107">
        <f ca="1">COUNTIF($D566:INDIRECT("$D" &amp;  SUM(ROW()-1,'03.Muestra'!$D$20)-1),J566)</f>
        <v>0</v>
      </c>
      <c r="K567" s="132">
        <f ca="1">IF(COUNTIF('03.Muestra'!$D$8:$D$17,"Documento no web")=0,0,COUNTBLANK($D566:INDIRECT("$D" &amp;  SUM(ROW()-1,COUNTIF('03.Muestra'!$D$8:$D$17,"Documento no web"))-1)))</f>
        <v>0</v>
      </c>
      <c r="L567" s="18"/>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row>
    <row r="568" spans="1:35" ht="13.5" customHeight="1">
      <c r="A568" s="98" t="str">
        <f t="array" ref="A568">IFERROR(INDEX('03.Muestra'!$B$8:$B$17,SMALL(IF("Documento no web"='03.Muestra'!$D$8:$D$17,ROW('03.Muestra'!$B$8:$B$17)-MIN(ROW('03.Muestra'!$D$8:$D$17))+1,""),ROW()-565)),"")</f>
        <v/>
      </c>
      <c r="B568" s="129" t="str">
        <f t="array" ref="B568">IFERROR(INDEX('03.Muestra'!$C$8:$C$17,SMALL(IF("Documento no web"='03.Muestra'!$D$8:$D$17,ROW('03.Muestra'!$C$8:$C$17)-MIN(ROW('03.Muestra'!$D$8:$D$17))+1,""),ROW()-565)),"")</f>
        <v/>
      </c>
      <c r="C568" s="129" t="str">
        <f t="array" ref="C568">IFERROR(INDEX('03.Muestra'!$F$8:$F$17,SMALL(IF("Documento no web"='03.Muestra'!$D$8:$D$17,ROW('03.Muestra'!$F$8:$F$17)-MIN(ROW('03.Muestra'!$D$8:$D$17))+1,""),ROW()-565)),"")</f>
        <v/>
      </c>
      <c r="D568" s="103" t="str">
        <f t="shared" si="68"/>
        <v/>
      </c>
      <c r="E568" s="66" t="str">
        <f t="shared" si="69"/>
        <v/>
      </c>
      <c r="F568" s="22"/>
      <c r="G568" s="18"/>
      <c r="H568" s="18"/>
      <c r="I568" s="18"/>
      <c r="J568" s="18"/>
      <c r="K568" s="148"/>
      <c r="L568" s="18"/>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row>
    <row r="569" spans="1:35" ht="13.5" customHeight="1">
      <c r="A569" s="98" t="str">
        <f t="array" ref="A569">IFERROR(INDEX('03.Muestra'!$B$8:$B$17,SMALL(IF("Documento no web"='03.Muestra'!$D$8:$D$17,ROW('03.Muestra'!$B$8:$B$17)-MIN(ROW('03.Muestra'!$D$8:$D$17))+1,""),ROW()-565)),"")</f>
        <v/>
      </c>
      <c r="B569" s="129" t="str">
        <f t="array" ref="B569">IFERROR(INDEX('03.Muestra'!$C$8:$C$17,SMALL(IF("Documento no web"='03.Muestra'!$D$8:$D$17,ROW('03.Muestra'!$C$8:$C$17)-MIN(ROW('03.Muestra'!$D$8:$D$17))+1,""),ROW()-565)),"")</f>
        <v/>
      </c>
      <c r="C569" s="129" t="str">
        <f t="array" ref="C569">IFERROR(INDEX('03.Muestra'!$F$8:$F$17,SMALL(IF("Documento no web"='03.Muestra'!$D$8:$D$17,ROW('03.Muestra'!$F$8:$F$17)-MIN(ROW('03.Muestra'!$D$8:$D$17))+1,""),ROW()-565)),"")</f>
        <v/>
      </c>
      <c r="D569" s="103" t="str">
        <f t="shared" si="68"/>
        <v/>
      </c>
      <c r="E569" s="66" t="str">
        <f t="shared" si="69"/>
        <v/>
      </c>
      <c r="F569" s="22"/>
      <c r="G569" s="18"/>
      <c r="H569" s="18"/>
      <c r="I569" s="18"/>
      <c r="J569" s="18"/>
      <c r="K569" s="148"/>
      <c r="L569" s="18"/>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row>
    <row r="570" spans="1:35" ht="13.5" customHeight="1">
      <c r="A570" s="98" t="str">
        <f t="array" ref="A570">IFERROR(INDEX('03.Muestra'!$B$8:$B$17,SMALL(IF("Documento no web"='03.Muestra'!$D$8:$D$17,ROW('03.Muestra'!$B$8:$B$17)-MIN(ROW('03.Muestra'!$D$8:$D$17))+1,""),ROW()-565)),"")</f>
        <v/>
      </c>
      <c r="B570" s="129" t="str">
        <f t="array" ref="B570">IFERROR(INDEX('03.Muestra'!$C$8:$C$17,SMALL(IF("Documento no web"='03.Muestra'!$D$8:$D$17,ROW('03.Muestra'!$C$8:$C$17)-MIN(ROW('03.Muestra'!$D$8:$D$17))+1,""),ROW()-565)),"")</f>
        <v/>
      </c>
      <c r="C570" s="129" t="str">
        <f t="array" ref="C570">IFERROR(INDEX('03.Muestra'!$F$8:$F$17,SMALL(IF("Documento no web"='03.Muestra'!$D$8:$D$17,ROW('03.Muestra'!$F$8:$F$17)-MIN(ROW('03.Muestra'!$D$8:$D$17))+1,""),ROW()-565)),"")</f>
        <v/>
      </c>
      <c r="D570" s="103" t="str">
        <f t="shared" si="68"/>
        <v/>
      </c>
      <c r="E570" s="66" t="str">
        <f t="shared" si="69"/>
        <v/>
      </c>
      <c r="F570" s="22"/>
      <c r="G570" s="18"/>
      <c r="H570" s="18"/>
      <c r="I570" s="18"/>
      <c r="J570" s="18"/>
      <c r="K570" s="148"/>
      <c r="L570" s="18"/>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row>
    <row r="571" spans="1:35" ht="13.5" customHeight="1">
      <c r="A571" s="98" t="str">
        <f t="array" ref="A571">IFERROR(INDEX('03.Muestra'!$B$8:$B$17,SMALL(IF("Documento no web"='03.Muestra'!$D$8:$D$17,ROW('03.Muestra'!$B$8:$B$17)-MIN(ROW('03.Muestra'!$D$8:$D$17))+1,""),ROW()-565)),"")</f>
        <v/>
      </c>
      <c r="B571" s="129" t="str">
        <f t="array" ref="B571">IFERROR(INDEX('03.Muestra'!$C$8:$C$17,SMALL(IF("Documento no web"='03.Muestra'!$D$8:$D$17,ROW('03.Muestra'!$C$8:$C$17)-MIN(ROW('03.Muestra'!$D$8:$D$17))+1,""),ROW()-565)),"")</f>
        <v/>
      </c>
      <c r="C571" s="129" t="str">
        <f t="array" ref="C571">IFERROR(INDEX('03.Muestra'!$F$8:$F$17,SMALL(IF("Documento no web"='03.Muestra'!$D$8:$D$17,ROW('03.Muestra'!$F$8:$F$17)-MIN(ROW('03.Muestra'!$D$8:$D$17))+1,""),ROW()-565)),"")</f>
        <v/>
      </c>
      <c r="D571" s="103" t="str">
        <f t="shared" si="68"/>
        <v/>
      </c>
      <c r="E571" s="66" t="str">
        <f t="shared" si="69"/>
        <v/>
      </c>
      <c r="F571" s="22"/>
      <c r="G571" s="18"/>
      <c r="H571" s="18"/>
      <c r="I571" s="18"/>
      <c r="J571" s="18"/>
      <c r="K571" s="148"/>
      <c r="L571" s="18"/>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row>
    <row r="572" spans="1:35" ht="13.5" customHeight="1">
      <c r="A572" s="98" t="str">
        <f t="array" ref="A572">IFERROR(INDEX('03.Muestra'!$B$8:$B$17,SMALL(IF("Documento no web"='03.Muestra'!$D$8:$D$17,ROW('03.Muestra'!$B$8:$B$17)-MIN(ROW('03.Muestra'!$D$8:$D$17))+1,""),ROW()-565)),"")</f>
        <v/>
      </c>
      <c r="B572" s="129" t="str">
        <f t="array" ref="B572">IFERROR(INDEX('03.Muestra'!$C$8:$C$17,SMALL(IF("Documento no web"='03.Muestra'!$D$8:$D$17,ROW('03.Muestra'!$C$8:$C$17)-MIN(ROW('03.Muestra'!$D$8:$D$17))+1,""),ROW()-565)),"")</f>
        <v/>
      </c>
      <c r="C572" s="129" t="str">
        <f t="array" ref="C572">IFERROR(INDEX('03.Muestra'!$F$8:$F$17,SMALL(IF("Documento no web"='03.Muestra'!$D$8:$D$17,ROW('03.Muestra'!$F$8:$F$17)-MIN(ROW('03.Muestra'!$D$8:$D$17))+1,""),ROW()-565)),"")</f>
        <v/>
      </c>
      <c r="D572" s="103" t="str">
        <f t="shared" si="68"/>
        <v/>
      </c>
      <c r="E572" s="66" t="str">
        <f t="shared" si="69"/>
        <v/>
      </c>
      <c r="F572" s="18"/>
      <c r="G572" s="18"/>
      <c r="H572" s="18"/>
      <c r="I572" s="18"/>
      <c r="J572" s="18"/>
      <c r="K572" s="148"/>
      <c r="L572" s="18"/>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row>
    <row r="573" spans="1:35" ht="13.5" customHeight="1">
      <c r="A573" s="98" t="str">
        <f t="array" ref="A573">IFERROR(INDEX('03.Muestra'!$B$8:$B$17,SMALL(IF("Documento no web"='03.Muestra'!$D$8:$D$17,ROW('03.Muestra'!$B$8:$B$17)-MIN(ROW('03.Muestra'!$D$8:$D$17))+1,""),ROW()-565)),"")</f>
        <v/>
      </c>
      <c r="B573" s="129" t="str">
        <f t="array" ref="B573">IFERROR(INDEX('03.Muestra'!$C$8:$C$17,SMALL(IF("Documento no web"='03.Muestra'!$D$8:$D$17,ROW('03.Muestra'!$C$8:$C$17)-MIN(ROW('03.Muestra'!$D$8:$D$17))+1,""),ROW()-565)),"")</f>
        <v/>
      </c>
      <c r="C573" s="129" t="str">
        <f t="array" ref="C573">IFERROR(INDEX('03.Muestra'!$F$8:$F$17,SMALL(IF("Documento no web"='03.Muestra'!$D$8:$D$17,ROW('03.Muestra'!$F$8:$F$17)-MIN(ROW('03.Muestra'!$D$8:$D$17))+1,""),ROW()-565)),"")</f>
        <v/>
      </c>
      <c r="D573" s="103" t="str">
        <f t="shared" si="68"/>
        <v/>
      </c>
      <c r="E573" s="66" t="str">
        <f t="shared" si="69"/>
        <v/>
      </c>
      <c r="F573" s="18"/>
      <c r="G573" s="18"/>
      <c r="H573" s="18"/>
      <c r="I573" s="18"/>
      <c r="J573" s="18"/>
      <c r="K573" s="148"/>
      <c r="L573" s="18"/>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row>
    <row r="574" spans="1:35" ht="13.5" customHeight="1">
      <c r="A574" s="98" t="str">
        <f t="array" ref="A574">IFERROR(INDEX('03.Muestra'!$B$8:$B$17,SMALL(IF("Documento no web"='03.Muestra'!$D$8:$D$17,ROW('03.Muestra'!$B$8:$B$17)-MIN(ROW('03.Muestra'!$D$8:$D$17))+1,""),ROW()-565)),"")</f>
        <v/>
      </c>
      <c r="B574" s="129" t="str">
        <f t="array" ref="B574">IFERROR(INDEX('03.Muestra'!$C$8:$C$17,SMALL(IF("Documento no web"='03.Muestra'!$D$8:$D$17,ROW('03.Muestra'!$C$8:$C$17)-MIN(ROW('03.Muestra'!$D$8:$D$17))+1,""),ROW()-565)),"")</f>
        <v/>
      </c>
      <c r="C574" s="129" t="str">
        <f t="array" ref="C574">IFERROR(INDEX('03.Muestra'!$F$8:$F$17,SMALL(IF("Documento no web"='03.Muestra'!$D$8:$D$17,ROW('03.Muestra'!$F$8:$F$17)-MIN(ROW('03.Muestra'!$D$8:$D$17))+1,""),ROW()-565)),"")</f>
        <v/>
      </c>
      <c r="D574" s="103" t="str">
        <f t="shared" si="68"/>
        <v/>
      </c>
      <c r="E574" s="66" t="str">
        <f t="shared" si="69"/>
        <v/>
      </c>
      <c r="F574" s="18"/>
      <c r="G574" s="18"/>
      <c r="H574" s="18"/>
      <c r="I574" s="18"/>
      <c r="J574" s="18"/>
      <c r="K574" s="148"/>
      <c r="L574" s="18"/>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row>
    <row r="575" spans="1:35" ht="13.5" customHeight="1">
      <c r="A575" s="98" t="str">
        <f t="array" ref="A575">IFERROR(INDEX('03.Muestra'!$B$8:$B$17,SMALL(IF("Documento no web"='03.Muestra'!$D$8:$D$17,ROW('03.Muestra'!$B$8:$B$17)-MIN(ROW('03.Muestra'!$D$8:$D$17))+1,""),ROW()-565)),"")</f>
        <v/>
      </c>
      <c r="B575" s="129" t="str">
        <f t="array" ref="B575">IFERROR(INDEX('03.Muestra'!$C$8:$C$17,SMALL(IF("Documento no web"='03.Muestra'!$D$8:$D$17,ROW('03.Muestra'!$C$8:$C$17)-MIN(ROW('03.Muestra'!$D$8:$D$17))+1,""),ROW()-565)),"")</f>
        <v/>
      </c>
      <c r="C575" s="129" t="str">
        <f t="array" ref="C575">IFERROR(INDEX('03.Muestra'!$F$8:$F$17,SMALL(IF("Documento no web"='03.Muestra'!$D$8:$D$17,ROW('03.Muestra'!$F$8:$F$17)-MIN(ROW('03.Muestra'!$D$8:$D$17))+1,""),ROW()-565)),"")</f>
        <v/>
      </c>
      <c r="D575" s="103" t="str">
        <f t="shared" si="68"/>
        <v/>
      </c>
      <c r="E575" s="66" t="str">
        <f t="shared" si="69"/>
        <v/>
      </c>
      <c r="F575" s="18"/>
      <c r="G575" s="18"/>
      <c r="H575" s="18"/>
      <c r="I575" s="18"/>
      <c r="J575" s="18"/>
      <c r="K575" s="148"/>
      <c r="L575" s="18"/>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row>
    <row r="576" spans="1:35" ht="12" customHeight="1">
      <c r="A576" s="63"/>
      <c r="B576" s="133"/>
      <c r="C576" s="133"/>
      <c r="D576" s="134"/>
      <c r="E576" s="66"/>
      <c r="F576" s="18"/>
      <c r="G576" s="18"/>
      <c r="H576" s="18"/>
      <c r="I576" s="18"/>
      <c r="J576" s="18"/>
      <c r="K576" s="22"/>
      <c r="L576" s="22"/>
      <c r="M576" s="22"/>
      <c r="N576" s="18"/>
      <c r="O576" s="18"/>
      <c r="P576" s="18"/>
      <c r="Q576" s="18"/>
      <c r="R576" s="18"/>
      <c r="S576" s="18"/>
      <c r="T576" s="18"/>
      <c r="U576" s="18"/>
      <c r="V576" s="22"/>
      <c r="W576" s="22"/>
      <c r="X576" s="22"/>
      <c r="Y576" s="22"/>
      <c r="Z576" s="22"/>
      <c r="AA576" s="22"/>
      <c r="AB576" s="22"/>
      <c r="AC576" s="22"/>
      <c r="AD576" s="18"/>
      <c r="AE576" s="22"/>
      <c r="AF576" s="22"/>
      <c r="AG576" s="22"/>
      <c r="AH576" s="22"/>
      <c r="AI576" s="22"/>
    </row>
    <row r="577" spans="1:35" ht="12" customHeight="1">
      <c r="A577" s="63"/>
      <c r="B577" s="133"/>
      <c r="C577" s="133"/>
      <c r="D577" s="134"/>
      <c r="E577" s="66"/>
      <c r="F577" s="18"/>
      <c r="G577" s="18"/>
      <c r="H577" s="18"/>
      <c r="I577" s="18"/>
      <c r="J577" s="18"/>
      <c r="K577" s="22"/>
      <c r="L577" s="22"/>
      <c r="M577" s="22"/>
      <c r="N577" s="18"/>
      <c r="O577" s="18"/>
      <c r="P577" s="18"/>
      <c r="Q577" s="18"/>
      <c r="R577" s="18"/>
      <c r="S577" s="18"/>
      <c r="T577" s="18"/>
      <c r="U577" s="18"/>
      <c r="V577" s="22"/>
      <c r="W577" s="22"/>
      <c r="X577" s="22"/>
      <c r="Y577" s="22"/>
      <c r="Z577" s="22"/>
      <c r="AA577" s="22"/>
      <c r="AB577" s="22"/>
      <c r="AC577" s="22"/>
      <c r="AD577" s="18"/>
      <c r="AE577" s="22"/>
      <c r="AF577" s="22"/>
      <c r="AG577" s="22"/>
      <c r="AH577" s="22"/>
      <c r="AI577" s="22"/>
    </row>
    <row r="578" spans="1:35" ht="12.75" customHeight="1">
      <c r="A578" s="111"/>
      <c r="B578" s="112"/>
      <c r="C578" s="111"/>
      <c r="D578" s="135"/>
      <c r="E578" s="66"/>
      <c r="F578" s="18"/>
      <c r="G578" s="18"/>
      <c r="H578" s="18"/>
      <c r="I578" s="18"/>
      <c r="J578" s="18"/>
      <c r="K578" s="22"/>
      <c r="L578" s="22"/>
      <c r="M578" s="22"/>
      <c r="N578" s="18"/>
      <c r="O578" s="18"/>
      <c r="P578" s="18"/>
      <c r="Q578" s="18"/>
      <c r="R578" s="18"/>
      <c r="S578" s="18"/>
      <c r="T578" s="18"/>
      <c r="U578" s="18"/>
      <c r="V578" s="22"/>
      <c r="W578" s="22"/>
      <c r="X578" s="22"/>
      <c r="Y578" s="22"/>
      <c r="Z578" s="22"/>
      <c r="AA578" s="22"/>
      <c r="AB578" s="22"/>
      <c r="AC578" s="22"/>
      <c r="AD578" s="18"/>
      <c r="AE578" s="22"/>
      <c r="AF578" s="22"/>
      <c r="AG578" s="22"/>
      <c r="AH578" s="22"/>
      <c r="AI578" s="22"/>
    </row>
    <row r="579" spans="1:35" ht="14.25" customHeight="1">
      <c r="A579" s="109"/>
      <c r="B579" s="109"/>
      <c r="C579" s="109"/>
      <c r="D579" s="136"/>
      <c r="E579" s="66"/>
      <c r="F579" s="92"/>
      <c r="G579" s="18"/>
      <c r="H579" s="18"/>
      <c r="I579" s="18"/>
      <c r="J579" s="18"/>
      <c r="K579" s="22"/>
      <c r="L579" s="22"/>
      <c r="M579" s="22"/>
      <c r="N579" s="18"/>
      <c r="O579" s="18"/>
      <c r="P579" s="18"/>
      <c r="Q579" s="18"/>
      <c r="R579" s="18"/>
      <c r="S579" s="18"/>
      <c r="T579" s="18"/>
      <c r="U579" s="18"/>
      <c r="V579" s="22"/>
      <c r="W579" s="22"/>
      <c r="X579" s="22"/>
      <c r="Y579" s="22"/>
      <c r="Z579" s="22"/>
      <c r="AA579" s="22"/>
      <c r="AB579" s="22"/>
      <c r="AC579" s="22"/>
      <c r="AD579" s="18"/>
      <c r="AE579" s="22"/>
      <c r="AF579" s="22"/>
      <c r="AG579" s="22"/>
      <c r="AH579" s="22"/>
      <c r="AI579" s="22"/>
    </row>
    <row r="580" spans="1:35" ht="13.5" customHeight="1">
      <c r="A580" s="22"/>
      <c r="B580" s="18"/>
      <c r="C580" s="18"/>
      <c r="D580" s="127"/>
      <c r="E580" s="18"/>
      <c r="F580" s="18"/>
      <c r="G580" s="18"/>
      <c r="H580" s="18"/>
      <c r="I580" s="18"/>
      <c r="J580" s="18"/>
      <c r="K580" s="148"/>
      <c r="L580" s="18"/>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row>
    <row r="581" spans="1:35" ht="13.5" customHeight="1">
      <c r="A581" s="22"/>
      <c r="B581" s="153"/>
      <c r="C581" s="18"/>
      <c r="D581" s="127"/>
      <c r="E581" s="100"/>
      <c r="F581" s="18"/>
      <c r="G581" s="18"/>
      <c r="H581" s="18"/>
      <c r="I581" s="18"/>
      <c r="J581" s="18"/>
      <c r="K581" s="148"/>
      <c r="L581" s="18"/>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row>
    <row r="582" spans="1:35" ht="30" customHeight="1">
      <c r="A582" s="94" t="s">
        <v>100</v>
      </c>
      <c r="B582" s="95" t="s">
        <v>86</v>
      </c>
      <c r="C582" s="96" t="s">
        <v>230</v>
      </c>
      <c r="D582" s="128" t="s">
        <v>106</v>
      </c>
      <c r="E582" s="114"/>
      <c r="F582" s="22"/>
      <c r="G582" s="22"/>
      <c r="H582" s="22"/>
      <c r="I582" s="22"/>
      <c r="J582" s="22"/>
      <c r="K582" s="148"/>
      <c r="L582" s="18"/>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row>
    <row r="583" spans="1:35" ht="13.5" customHeight="1">
      <c r="A583" s="98" t="str">
        <f t="array" ref="A583">IFERROR(INDEX('03.Muestra'!$B$8:$B$17,SMALL(IF("Documento no web"='03.Muestra'!$D$8:$D$17,ROW('03.Muestra'!$B$8:$B$17)-MIN(ROW('03.Muestra'!$D$8:$D$17))+1,""),ROW()-582)),"")</f>
        <v/>
      </c>
      <c r="B583" s="129" t="str">
        <f t="array" ref="B583">IFERROR(INDEX('03.Muestra'!$C$8:$C$17,SMALL(IF("Documento no web"='03.Muestra'!$D$8:$D$17,ROW('03.Muestra'!$C$8:$C$17)-MIN(ROW('03.Muestra'!$D$8:$D$17))+1,""),ROW()-582)),"")</f>
        <v/>
      </c>
      <c r="C583" s="129" t="str">
        <f t="array" ref="C583">IFERROR(INDEX('03.Muestra'!$F$8:$F$17,SMALL(IF("Documento no web"='03.Muestra'!$D$8:$D$17,ROW('03.Muestra'!$F$8:$F$17)-MIN(ROW('03.Muestra'!$D$8:$D$17))+1,""),ROW()-582)),"")</f>
        <v/>
      </c>
      <c r="D583" s="103" t="str">
        <f t="shared" ref="D583:D592" si="70">IF(C583="","",$D$18)</f>
        <v/>
      </c>
      <c r="E583" s="66" t="str">
        <f t="shared" ref="E583:E592" si="71">IF(D583&lt;&gt;"",IF(AND(B583&lt;&gt;"",C583&lt;&gt;""),"","ERR"),"")</f>
        <v/>
      </c>
      <c r="F583" s="104" t="s">
        <v>89</v>
      </c>
      <c r="G583" s="89" t="s">
        <v>98</v>
      </c>
      <c r="H583" s="84" t="s">
        <v>93</v>
      </c>
      <c r="I583" s="105" t="s">
        <v>91</v>
      </c>
      <c r="J583" s="106" t="s">
        <v>87</v>
      </c>
      <c r="K583" s="131" t="s">
        <v>97</v>
      </c>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row>
    <row r="584" spans="1:35" ht="13.5" customHeight="1">
      <c r="A584" s="98" t="str">
        <f t="array" ref="A584">IFERROR(INDEX('03.Muestra'!$B$8:$B$17,SMALL(IF("Documento no web"='03.Muestra'!$D$8:$D$17,ROW('03.Muestra'!$B$8:$B$17)-MIN(ROW('03.Muestra'!$D$8:$D$17))+1,""),ROW()-582)),"")</f>
        <v/>
      </c>
      <c r="B584" s="129" t="str">
        <f t="array" ref="B584">IFERROR(INDEX('03.Muestra'!$C$8:$C$17,SMALL(IF("Documento no web"='03.Muestra'!$D$8:$D$17,ROW('03.Muestra'!$C$8:$C$17)-MIN(ROW('03.Muestra'!$D$8:$D$17))+1,""),ROW()-582)),"")</f>
        <v/>
      </c>
      <c r="C584" s="129" t="str">
        <f t="array" ref="C584">IFERROR(INDEX('03.Muestra'!$F$8:$F$17,SMALL(IF("Documento no web"='03.Muestra'!$D$8:$D$17,ROW('03.Muestra'!$F$8:$F$17)-MIN(ROW('03.Muestra'!$D$8:$D$17))+1,""),ROW()-582)),"")</f>
        <v/>
      </c>
      <c r="D584" s="103" t="str">
        <f t="shared" si="70"/>
        <v/>
      </c>
      <c r="E584" s="66" t="str">
        <f t="shared" si="71"/>
        <v/>
      </c>
      <c r="F584" s="107">
        <f ca="1">COUNTIF($D583:INDIRECT("$D" &amp;  SUM(ROW()-1,'03.Muestra'!$D$20)-1),F583)</f>
        <v>0</v>
      </c>
      <c r="G584" s="107">
        <f ca="1">COUNTIF($D583:INDIRECT("$D" &amp;  SUM(ROW()-1,'03.Muestra'!$D$20)-1),G583)</f>
        <v>0</v>
      </c>
      <c r="H584" s="107">
        <f ca="1">COUNTIF($D583:INDIRECT("$D" &amp;  SUM(ROW()-1,'03.Muestra'!$D$20)-1),H583)</f>
        <v>0</v>
      </c>
      <c r="I584" s="107">
        <f ca="1">COUNTIF($D583:INDIRECT("$D" &amp;  SUM(ROW()-1,'03.Muestra'!$D$20)-1),I583)</f>
        <v>0</v>
      </c>
      <c r="J584" s="107">
        <f ca="1">COUNTIF($D583:INDIRECT("$D" &amp;  SUM(ROW()-1,'03.Muestra'!$D$20)-1),J583)</f>
        <v>0</v>
      </c>
      <c r="K584" s="132">
        <f ca="1">IF(COUNTIF('03.Muestra'!$D$8:$D$17,"Documento no web")=0,0,COUNTBLANK($D583:INDIRECT("$D" &amp;  SUM(ROW()-1,COUNTIF('03.Muestra'!$D$8:$D$17,"Documento no web"))-1)))</f>
        <v>0</v>
      </c>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row>
    <row r="585" spans="1:35" ht="13.5" customHeight="1">
      <c r="A585" s="98" t="str">
        <f t="array" ref="A585">IFERROR(INDEX('03.Muestra'!$B$8:$B$17,SMALL(IF("Documento no web"='03.Muestra'!$D$8:$D$17,ROW('03.Muestra'!$B$8:$B$17)-MIN(ROW('03.Muestra'!$D$8:$D$17))+1,""),ROW()-582)),"")</f>
        <v/>
      </c>
      <c r="B585" s="129" t="str">
        <f t="array" ref="B585">IFERROR(INDEX('03.Muestra'!$C$8:$C$17,SMALL(IF("Documento no web"='03.Muestra'!$D$8:$D$17,ROW('03.Muestra'!$C$8:$C$17)-MIN(ROW('03.Muestra'!$D$8:$D$17))+1,""),ROW()-582)),"")</f>
        <v/>
      </c>
      <c r="C585" s="129" t="str">
        <f t="array" ref="C585">IFERROR(INDEX('03.Muestra'!$F$8:$F$17,SMALL(IF("Documento no web"='03.Muestra'!$D$8:$D$17,ROW('03.Muestra'!$F$8:$F$17)-MIN(ROW('03.Muestra'!$D$8:$D$17))+1,""),ROW()-582)),"")</f>
        <v/>
      </c>
      <c r="D585" s="103" t="str">
        <f t="shared" si="70"/>
        <v/>
      </c>
      <c r="E585" s="66" t="str">
        <f t="shared" si="71"/>
        <v/>
      </c>
      <c r="F585" s="22"/>
      <c r="G585" s="18"/>
      <c r="H585" s="18"/>
      <c r="I585" s="18"/>
      <c r="J585" s="18"/>
      <c r="K585" s="148"/>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row>
    <row r="586" spans="1:35" ht="13.5" customHeight="1">
      <c r="A586" s="98" t="str">
        <f t="array" ref="A586">IFERROR(INDEX('03.Muestra'!$B$8:$B$17,SMALL(IF("Documento no web"='03.Muestra'!$D$8:$D$17,ROW('03.Muestra'!$B$8:$B$17)-MIN(ROW('03.Muestra'!$D$8:$D$17))+1,""),ROW()-582)),"")</f>
        <v/>
      </c>
      <c r="B586" s="129" t="str">
        <f t="array" ref="B586">IFERROR(INDEX('03.Muestra'!$C$8:$C$17,SMALL(IF("Documento no web"='03.Muestra'!$D$8:$D$17,ROW('03.Muestra'!$C$8:$C$17)-MIN(ROW('03.Muestra'!$D$8:$D$17))+1,""),ROW()-582)),"")</f>
        <v/>
      </c>
      <c r="C586" s="129" t="str">
        <f t="array" ref="C586">IFERROR(INDEX('03.Muestra'!$F$8:$F$17,SMALL(IF("Documento no web"='03.Muestra'!$D$8:$D$17,ROW('03.Muestra'!$F$8:$F$17)-MIN(ROW('03.Muestra'!$D$8:$D$17))+1,""),ROW()-582)),"")</f>
        <v/>
      </c>
      <c r="D586" s="103" t="str">
        <f t="shared" si="70"/>
        <v/>
      </c>
      <c r="E586" s="66" t="str">
        <f t="shared" si="71"/>
        <v/>
      </c>
      <c r="F586" s="22"/>
      <c r="G586" s="18"/>
      <c r="H586" s="18"/>
      <c r="I586" s="18"/>
      <c r="J586" s="18"/>
      <c r="K586" s="148"/>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row>
    <row r="587" spans="1:35" ht="13.5" customHeight="1">
      <c r="A587" s="98" t="str">
        <f t="array" ref="A587">IFERROR(INDEX('03.Muestra'!$B$8:$B$17,SMALL(IF("Documento no web"='03.Muestra'!$D$8:$D$17,ROW('03.Muestra'!$B$8:$B$17)-MIN(ROW('03.Muestra'!$D$8:$D$17))+1,""),ROW()-582)),"")</f>
        <v/>
      </c>
      <c r="B587" s="129" t="str">
        <f t="array" ref="B587">IFERROR(INDEX('03.Muestra'!$C$8:$C$17,SMALL(IF("Documento no web"='03.Muestra'!$D$8:$D$17,ROW('03.Muestra'!$C$8:$C$17)-MIN(ROW('03.Muestra'!$D$8:$D$17))+1,""),ROW()-582)),"")</f>
        <v/>
      </c>
      <c r="C587" s="129" t="str">
        <f t="array" ref="C587">IFERROR(INDEX('03.Muestra'!$F$8:$F$17,SMALL(IF("Documento no web"='03.Muestra'!$D$8:$D$17,ROW('03.Muestra'!$F$8:$F$17)-MIN(ROW('03.Muestra'!$D$8:$D$17))+1,""),ROW()-582)),"")</f>
        <v/>
      </c>
      <c r="D587" s="103" t="str">
        <f t="shared" si="70"/>
        <v/>
      </c>
      <c r="E587" s="66" t="str">
        <f t="shared" si="71"/>
        <v/>
      </c>
      <c r="F587" s="22"/>
      <c r="G587" s="18"/>
      <c r="H587" s="18"/>
      <c r="I587" s="18"/>
      <c r="J587" s="18"/>
      <c r="K587" s="148"/>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row>
    <row r="588" spans="1:35" ht="13.5" customHeight="1">
      <c r="A588" s="98" t="str">
        <f t="array" ref="A588">IFERROR(INDEX('03.Muestra'!$B$8:$B$17,SMALL(IF("Documento no web"='03.Muestra'!$D$8:$D$17,ROW('03.Muestra'!$B$8:$B$17)-MIN(ROW('03.Muestra'!$D$8:$D$17))+1,""),ROW()-582)),"")</f>
        <v/>
      </c>
      <c r="B588" s="129" t="str">
        <f t="array" ref="B588">IFERROR(INDEX('03.Muestra'!$C$8:$C$17,SMALL(IF("Documento no web"='03.Muestra'!$D$8:$D$17,ROW('03.Muestra'!$C$8:$C$17)-MIN(ROW('03.Muestra'!$D$8:$D$17))+1,""),ROW()-582)),"")</f>
        <v/>
      </c>
      <c r="C588" s="129" t="str">
        <f t="array" ref="C588">IFERROR(INDEX('03.Muestra'!$F$8:$F$17,SMALL(IF("Documento no web"='03.Muestra'!$D$8:$D$17,ROW('03.Muestra'!$F$8:$F$17)-MIN(ROW('03.Muestra'!$D$8:$D$17))+1,""),ROW()-582)),"")</f>
        <v/>
      </c>
      <c r="D588" s="103" t="str">
        <f t="shared" si="70"/>
        <v/>
      </c>
      <c r="E588" s="66" t="str">
        <f t="shared" si="71"/>
        <v/>
      </c>
      <c r="F588" s="22"/>
      <c r="G588" s="18"/>
      <c r="H588" s="18"/>
      <c r="I588" s="18"/>
      <c r="J588" s="18"/>
      <c r="K588" s="148"/>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row>
    <row r="589" spans="1:35" ht="13.5" customHeight="1">
      <c r="A589" s="98" t="str">
        <f t="array" ref="A589">IFERROR(INDEX('03.Muestra'!$B$8:$B$17,SMALL(IF("Documento no web"='03.Muestra'!$D$8:$D$17,ROW('03.Muestra'!$B$8:$B$17)-MIN(ROW('03.Muestra'!$D$8:$D$17))+1,""),ROW()-582)),"")</f>
        <v/>
      </c>
      <c r="B589" s="129" t="str">
        <f t="array" ref="B589">IFERROR(INDEX('03.Muestra'!$C$8:$C$17,SMALL(IF("Documento no web"='03.Muestra'!$D$8:$D$17,ROW('03.Muestra'!$C$8:$C$17)-MIN(ROW('03.Muestra'!$D$8:$D$17))+1,""),ROW()-582)),"")</f>
        <v/>
      </c>
      <c r="C589" s="129" t="str">
        <f t="array" ref="C589">IFERROR(INDEX('03.Muestra'!$F$8:$F$17,SMALL(IF("Documento no web"='03.Muestra'!$D$8:$D$17,ROW('03.Muestra'!$F$8:$F$17)-MIN(ROW('03.Muestra'!$D$8:$D$17))+1,""),ROW()-582)),"")</f>
        <v/>
      </c>
      <c r="D589" s="103" t="str">
        <f t="shared" si="70"/>
        <v/>
      </c>
      <c r="E589" s="66" t="str">
        <f t="shared" si="71"/>
        <v/>
      </c>
      <c r="F589" s="18"/>
      <c r="G589" s="18"/>
      <c r="H589" s="18"/>
      <c r="I589" s="18"/>
      <c r="J589" s="18"/>
      <c r="K589" s="148"/>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row>
    <row r="590" spans="1:35" ht="13.5" customHeight="1">
      <c r="A590" s="98" t="str">
        <f t="array" ref="A590">IFERROR(INDEX('03.Muestra'!$B$8:$B$17,SMALL(IF("Documento no web"='03.Muestra'!$D$8:$D$17,ROW('03.Muestra'!$B$8:$B$17)-MIN(ROW('03.Muestra'!$D$8:$D$17))+1,""),ROW()-582)),"")</f>
        <v/>
      </c>
      <c r="B590" s="129" t="str">
        <f t="array" ref="B590">IFERROR(INDEX('03.Muestra'!$C$8:$C$17,SMALL(IF("Documento no web"='03.Muestra'!$D$8:$D$17,ROW('03.Muestra'!$C$8:$C$17)-MIN(ROW('03.Muestra'!$D$8:$D$17))+1,""),ROW()-582)),"")</f>
        <v/>
      </c>
      <c r="C590" s="129" t="str">
        <f t="array" ref="C590">IFERROR(INDEX('03.Muestra'!$F$8:$F$17,SMALL(IF("Documento no web"='03.Muestra'!$D$8:$D$17,ROW('03.Muestra'!$F$8:$F$17)-MIN(ROW('03.Muestra'!$D$8:$D$17))+1,""),ROW()-582)),"")</f>
        <v/>
      </c>
      <c r="D590" s="103" t="str">
        <f t="shared" si="70"/>
        <v/>
      </c>
      <c r="E590" s="66" t="str">
        <f t="shared" si="71"/>
        <v/>
      </c>
      <c r="F590" s="18"/>
      <c r="G590" s="18"/>
      <c r="H590" s="18"/>
      <c r="I590" s="18"/>
      <c r="J590" s="18"/>
      <c r="K590" s="148"/>
      <c r="L590" s="18"/>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row>
    <row r="591" spans="1:35" ht="13.5" customHeight="1">
      <c r="A591" s="98" t="str">
        <f t="array" ref="A591">IFERROR(INDEX('03.Muestra'!$B$8:$B$17,SMALL(IF("Documento no web"='03.Muestra'!$D$8:$D$17,ROW('03.Muestra'!$B$8:$B$17)-MIN(ROW('03.Muestra'!$D$8:$D$17))+1,""),ROW()-582)),"")</f>
        <v/>
      </c>
      <c r="B591" s="129" t="str">
        <f t="array" ref="B591">IFERROR(INDEX('03.Muestra'!$C$8:$C$17,SMALL(IF("Documento no web"='03.Muestra'!$D$8:$D$17,ROW('03.Muestra'!$C$8:$C$17)-MIN(ROW('03.Muestra'!$D$8:$D$17))+1,""),ROW()-582)),"")</f>
        <v/>
      </c>
      <c r="C591" s="129" t="str">
        <f t="array" ref="C591">IFERROR(INDEX('03.Muestra'!$F$8:$F$17,SMALL(IF("Documento no web"='03.Muestra'!$D$8:$D$17,ROW('03.Muestra'!$F$8:$F$17)-MIN(ROW('03.Muestra'!$D$8:$D$17))+1,""),ROW()-582)),"")</f>
        <v/>
      </c>
      <c r="D591" s="103" t="str">
        <f t="shared" si="70"/>
        <v/>
      </c>
      <c r="E591" s="66" t="str">
        <f t="shared" si="71"/>
        <v/>
      </c>
      <c r="F591" s="18"/>
      <c r="G591" s="18"/>
      <c r="H591" s="18"/>
      <c r="I591" s="18"/>
      <c r="J591" s="18"/>
      <c r="K591" s="148"/>
      <c r="L591" s="18"/>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row>
    <row r="592" spans="1:35" ht="13.5" customHeight="1">
      <c r="A592" s="98" t="str">
        <f t="array" ref="A592">IFERROR(INDEX('03.Muestra'!$B$8:$B$17,SMALL(IF("Documento no web"='03.Muestra'!$D$8:$D$17,ROW('03.Muestra'!$B$8:$B$17)-MIN(ROW('03.Muestra'!$D$8:$D$17))+1,""),ROW()-582)),"")</f>
        <v/>
      </c>
      <c r="B592" s="129" t="str">
        <f t="array" ref="B592">IFERROR(INDEX('03.Muestra'!$C$8:$C$17,SMALL(IF("Documento no web"='03.Muestra'!$D$8:$D$17,ROW('03.Muestra'!$C$8:$C$17)-MIN(ROW('03.Muestra'!$D$8:$D$17))+1,""),ROW()-582)),"")</f>
        <v/>
      </c>
      <c r="C592" s="129" t="str">
        <f t="array" ref="C592">IFERROR(INDEX('03.Muestra'!$F$8:$F$17,SMALL(IF("Documento no web"='03.Muestra'!$D$8:$D$17,ROW('03.Muestra'!$F$8:$F$17)-MIN(ROW('03.Muestra'!$D$8:$D$17))+1,""),ROW()-582)),"")</f>
        <v/>
      </c>
      <c r="D592" s="103" t="str">
        <f t="shared" si="70"/>
        <v/>
      </c>
      <c r="E592" s="66" t="str">
        <f t="shared" si="71"/>
        <v/>
      </c>
      <c r="F592" s="18"/>
      <c r="G592" s="18"/>
      <c r="H592" s="18"/>
      <c r="I592" s="18"/>
      <c r="J592" s="18"/>
      <c r="K592" s="148"/>
      <c r="L592" s="18"/>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row>
    <row r="593" spans="1:35" ht="12" customHeight="1">
      <c r="A593" s="63"/>
      <c r="B593" s="133"/>
      <c r="C593" s="133"/>
      <c r="D593" s="134"/>
      <c r="E593" s="66"/>
      <c r="F593" s="18"/>
      <c r="G593" s="18"/>
      <c r="H593" s="18"/>
      <c r="I593" s="18"/>
      <c r="J593" s="18"/>
      <c r="K593" s="22"/>
      <c r="L593" s="22"/>
      <c r="M593" s="22"/>
      <c r="N593" s="18"/>
      <c r="O593" s="18"/>
      <c r="P593" s="18"/>
      <c r="Q593" s="18"/>
      <c r="R593" s="18"/>
      <c r="S593" s="18"/>
      <c r="T593" s="18"/>
      <c r="U593" s="18"/>
      <c r="V593" s="22"/>
      <c r="W593" s="22"/>
      <c r="X593" s="22"/>
      <c r="Y593" s="22"/>
      <c r="Z593" s="22"/>
      <c r="AA593" s="22"/>
      <c r="AB593" s="22"/>
      <c r="AC593" s="22"/>
      <c r="AD593" s="18"/>
      <c r="AE593" s="22"/>
      <c r="AF593" s="22"/>
      <c r="AG593" s="22"/>
      <c r="AH593" s="22"/>
      <c r="AI593" s="22"/>
    </row>
    <row r="594" spans="1:35" ht="12" customHeight="1">
      <c r="A594" s="63"/>
      <c r="B594" s="133"/>
      <c r="C594" s="133"/>
      <c r="D594" s="134"/>
      <c r="E594" s="66"/>
      <c r="F594" s="18"/>
      <c r="G594" s="18"/>
      <c r="H594" s="18"/>
      <c r="I594" s="18"/>
      <c r="J594" s="18"/>
      <c r="K594" s="22"/>
      <c r="L594" s="22"/>
      <c r="M594" s="22"/>
      <c r="N594" s="18"/>
      <c r="O594" s="18"/>
      <c r="P594" s="18"/>
      <c r="Q594" s="18"/>
      <c r="R594" s="18"/>
      <c r="S594" s="18"/>
      <c r="T594" s="18"/>
      <c r="U594" s="18"/>
      <c r="V594" s="22"/>
      <c r="W594" s="22"/>
      <c r="X594" s="22"/>
      <c r="Y594" s="22"/>
      <c r="Z594" s="22"/>
      <c r="AA594" s="22"/>
      <c r="AB594" s="22"/>
      <c r="AC594" s="22"/>
      <c r="AD594" s="18"/>
      <c r="AE594" s="22"/>
      <c r="AF594" s="22"/>
      <c r="AG594" s="22"/>
      <c r="AH594" s="22"/>
      <c r="AI594" s="22"/>
    </row>
    <row r="595" spans="1:35" ht="12.75" customHeight="1">
      <c r="A595" s="111"/>
      <c r="B595" s="112"/>
      <c r="C595" s="111"/>
      <c r="D595" s="135"/>
      <c r="E595" s="66"/>
      <c r="F595" s="18"/>
      <c r="G595" s="18"/>
      <c r="H595" s="18"/>
      <c r="I595" s="18"/>
      <c r="J595" s="18"/>
      <c r="K595" s="22"/>
      <c r="L595" s="22"/>
      <c r="M595" s="22"/>
      <c r="N595" s="18"/>
      <c r="O595" s="18"/>
      <c r="P595" s="18"/>
      <c r="Q595" s="18"/>
      <c r="R595" s="18"/>
      <c r="S595" s="18"/>
      <c r="T595" s="18"/>
      <c r="U595" s="18"/>
      <c r="V595" s="22"/>
      <c r="W595" s="22"/>
      <c r="X595" s="22"/>
      <c r="Y595" s="22"/>
      <c r="Z595" s="22"/>
      <c r="AA595" s="22"/>
      <c r="AB595" s="22"/>
      <c r="AC595" s="22"/>
      <c r="AD595" s="18"/>
      <c r="AE595" s="22"/>
      <c r="AF595" s="22"/>
      <c r="AG595" s="22"/>
      <c r="AH595" s="22"/>
      <c r="AI595" s="22"/>
    </row>
    <row r="596" spans="1:35" ht="14.25" customHeight="1">
      <c r="A596" s="109"/>
      <c r="B596" s="109"/>
      <c r="C596" s="109"/>
      <c r="D596" s="136"/>
      <c r="E596" s="66"/>
      <c r="F596" s="92"/>
      <c r="G596" s="18"/>
      <c r="H596" s="18"/>
      <c r="I596" s="18"/>
      <c r="J596" s="18"/>
      <c r="K596" s="22"/>
      <c r="L596" s="22"/>
      <c r="M596" s="22"/>
      <c r="N596" s="18"/>
      <c r="O596" s="18"/>
      <c r="P596" s="18"/>
      <c r="Q596" s="18"/>
      <c r="R596" s="18"/>
      <c r="S596" s="18"/>
      <c r="T596" s="18"/>
      <c r="U596" s="18"/>
      <c r="V596" s="22"/>
      <c r="W596" s="22"/>
      <c r="X596" s="22"/>
      <c r="Y596" s="22"/>
      <c r="Z596" s="22"/>
      <c r="AA596" s="22"/>
      <c r="AB596" s="22"/>
      <c r="AC596" s="22"/>
      <c r="AD596" s="18"/>
      <c r="AE596" s="22"/>
      <c r="AF596" s="22"/>
      <c r="AG596" s="22"/>
      <c r="AH596" s="22"/>
      <c r="AI596" s="22"/>
    </row>
    <row r="597" spans="1:35" ht="13.5" customHeight="1">
      <c r="A597" s="22"/>
      <c r="B597" s="153"/>
      <c r="C597" s="18"/>
      <c r="D597" s="127"/>
      <c r="E597" s="18"/>
      <c r="F597" s="18"/>
      <c r="G597" s="18"/>
      <c r="H597" s="18"/>
      <c r="I597" s="18"/>
      <c r="J597" s="18"/>
      <c r="K597" s="148"/>
      <c r="L597" s="18"/>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row>
    <row r="598" spans="1:35" ht="13.5" customHeight="1">
      <c r="A598" s="22"/>
      <c r="B598" s="18"/>
      <c r="C598" s="18"/>
      <c r="D598" s="127"/>
      <c r="E598" s="100"/>
      <c r="F598" s="22"/>
      <c r="G598" s="22"/>
      <c r="H598" s="22"/>
      <c r="I598" s="22"/>
      <c r="J598" s="22"/>
      <c r="K598" s="148"/>
      <c r="L598" s="18"/>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row>
    <row r="599" spans="1:35" ht="30" customHeight="1">
      <c r="A599" s="94" t="s">
        <v>100</v>
      </c>
      <c r="B599" s="95" t="s">
        <v>86</v>
      </c>
      <c r="C599" s="96" t="s">
        <v>231</v>
      </c>
      <c r="D599" s="128" t="s">
        <v>106</v>
      </c>
      <c r="E599" s="114"/>
      <c r="F599" s="22"/>
      <c r="G599" s="22"/>
      <c r="H599" s="22"/>
      <c r="I599" s="22"/>
      <c r="J599" s="22"/>
      <c r="K599" s="148"/>
      <c r="L599" s="18"/>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row>
    <row r="600" spans="1:35" ht="13.5" customHeight="1">
      <c r="A600" s="98" t="str">
        <f t="array" ref="A600">IFERROR(INDEX('03.Muestra'!$B$8:$B$17,SMALL(IF("Documento no web"='03.Muestra'!$D$8:$D$17,ROW('03.Muestra'!$B$8:$B$17)-MIN(ROW('03.Muestra'!$D$8:$D$17))+1,""),ROW()-599)),"")</f>
        <v/>
      </c>
      <c r="B600" s="129" t="str">
        <f t="array" ref="B600">IFERROR(INDEX('03.Muestra'!$C$8:$C$17,SMALL(IF("Documento no web"='03.Muestra'!$D$8:$D$17,ROW('03.Muestra'!$C$8:$C$17)-MIN(ROW('03.Muestra'!$D$8:$D$17))+1,""),ROW()-599)),"")</f>
        <v/>
      </c>
      <c r="C600" s="129" t="str">
        <f t="array" ref="C600">IFERROR(INDEX('03.Muestra'!$F$8:$F$17,SMALL(IF("Documento no web"='03.Muestra'!$D$8:$D$17,ROW('03.Muestra'!$F$8:$F$17)-MIN(ROW('03.Muestra'!$D$8:$D$17))+1,""),ROW()-599)),"")</f>
        <v/>
      </c>
      <c r="D600" s="103" t="str">
        <f t="shared" ref="D600:D609" si="72">IF(C600="","",$D$18)</f>
        <v/>
      </c>
      <c r="E600" s="66" t="str">
        <f t="shared" ref="E600:E609" si="73">IF(D600&lt;&gt;"",IF(AND(B600&lt;&gt;"",C600&lt;&gt;""),"","ERR"),"")</f>
        <v/>
      </c>
      <c r="F600" s="104" t="s">
        <v>89</v>
      </c>
      <c r="G600" s="89" t="s">
        <v>98</v>
      </c>
      <c r="H600" s="84" t="s">
        <v>93</v>
      </c>
      <c r="I600" s="105" t="s">
        <v>91</v>
      </c>
      <c r="J600" s="106" t="s">
        <v>87</v>
      </c>
      <c r="K600" s="131" t="s">
        <v>97</v>
      </c>
      <c r="L600" s="18"/>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row>
    <row r="601" spans="1:35" ht="13.5" customHeight="1">
      <c r="A601" s="98" t="str">
        <f t="array" ref="A601">IFERROR(INDEX('03.Muestra'!$B$8:$B$17,SMALL(IF("Documento no web"='03.Muestra'!$D$8:$D$17,ROW('03.Muestra'!$B$8:$B$17)-MIN(ROW('03.Muestra'!$D$8:$D$17))+1,""),ROW()-599)),"")</f>
        <v/>
      </c>
      <c r="B601" s="129" t="str">
        <f t="array" ref="B601">IFERROR(INDEX('03.Muestra'!$C$8:$C$17,SMALL(IF("Documento no web"='03.Muestra'!$D$8:$D$17,ROW('03.Muestra'!$C$8:$C$17)-MIN(ROW('03.Muestra'!$D$8:$D$17))+1,""),ROW()-599)),"")</f>
        <v/>
      </c>
      <c r="C601" s="129" t="str">
        <f t="array" ref="C601">IFERROR(INDEX('03.Muestra'!$F$8:$F$17,SMALL(IF("Documento no web"='03.Muestra'!$D$8:$D$17,ROW('03.Muestra'!$F$8:$F$17)-MIN(ROW('03.Muestra'!$D$8:$D$17))+1,""),ROW()-599)),"")</f>
        <v/>
      </c>
      <c r="D601" s="103" t="str">
        <f t="shared" si="72"/>
        <v/>
      </c>
      <c r="E601" s="66" t="str">
        <f t="shared" si="73"/>
        <v/>
      </c>
      <c r="F601" s="107">
        <f ca="1">COUNTIF($D600:INDIRECT("$D" &amp;  SUM(ROW()-1,'03.Muestra'!$D$20)-1),F600)</f>
        <v>0</v>
      </c>
      <c r="G601" s="107">
        <f ca="1">COUNTIF($D600:INDIRECT("$D" &amp;  SUM(ROW()-1,'03.Muestra'!$D$20)-1),G600)</f>
        <v>0</v>
      </c>
      <c r="H601" s="107">
        <f ca="1">COUNTIF($D600:INDIRECT("$D" &amp;  SUM(ROW()-1,'03.Muestra'!$D$20)-1),H600)</f>
        <v>0</v>
      </c>
      <c r="I601" s="107">
        <f ca="1">COUNTIF($D600:INDIRECT("$D" &amp;  SUM(ROW()-1,'03.Muestra'!$D$20)-1),I600)</f>
        <v>0</v>
      </c>
      <c r="J601" s="107">
        <f ca="1">COUNTIF($D600:INDIRECT("$D" &amp;  SUM(ROW()-1,'03.Muestra'!$D$20)-1),J600)</f>
        <v>0</v>
      </c>
      <c r="K601" s="132">
        <f ca="1">IF(COUNTIF('03.Muestra'!$D$8:$D$17,"Documento no web")=0,0,COUNTBLANK($D600:INDIRECT("$D" &amp;  SUM(ROW()-1,COUNTIF('03.Muestra'!$D$8:$D$17,"Documento no web"))-1)))</f>
        <v>0</v>
      </c>
      <c r="L601" s="18"/>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row>
    <row r="602" spans="1:35" ht="13.5" customHeight="1">
      <c r="A602" s="98" t="str">
        <f t="array" ref="A602">IFERROR(INDEX('03.Muestra'!$B$8:$B$17,SMALL(IF("Documento no web"='03.Muestra'!$D$8:$D$17,ROW('03.Muestra'!$B$8:$B$17)-MIN(ROW('03.Muestra'!$D$8:$D$17))+1,""),ROW()-599)),"")</f>
        <v/>
      </c>
      <c r="B602" s="129" t="str">
        <f t="array" ref="B602">IFERROR(INDEX('03.Muestra'!$C$8:$C$17,SMALL(IF("Documento no web"='03.Muestra'!$D$8:$D$17,ROW('03.Muestra'!$C$8:$C$17)-MIN(ROW('03.Muestra'!$D$8:$D$17))+1,""),ROW()-599)),"")</f>
        <v/>
      </c>
      <c r="C602" s="129" t="str">
        <f t="array" ref="C602">IFERROR(INDEX('03.Muestra'!$F$8:$F$17,SMALL(IF("Documento no web"='03.Muestra'!$D$8:$D$17,ROW('03.Muestra'!$F$8:$F$17)-MIN(ROW('03.Muestra'!$D$8:$D$17))+1,""),ROW()-599)),"")</f>
        <v/>
      </c>
      <c r="D602" s="103" t="str">
        <f t="shared" si="72"/>
        <v/>
      </c>
      <c r="E602" s="66" t="str">
        <f t="shared" si="73"/>
        <v/>
      </c>
      <c r="F602" s="18"/>
      <c r="G602" s="18"/>
      <c r="H602" s="18"/>
      <c r="I602" s="18"/>
      <c r="J602" s="18"/>
      <c r="K602" s="148"/>
      <c r="L602" s="18"/>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row>
    <row r="603" spans="1:35" ht="13.5" customHeight="1">
      <c r="A603" s="98" t="str">
        <f t="array" ref="A603">IFERROR(INDEX('03.Muestra'!$B$8:$B$17,SMALL(IF("Documento no web"='03.Muestra'!$D$8:$D$17,ROW('03.Muestra'!$B$8:$B$17)-MIN(ROW('03.Muestra'!$D$8:$D$17))+1,""),ROW()-599)),"")</f>
        <v/>
      </c>
      <c r="B603" s="129" t="str">
        <f t="array" ref="B603">IFERROR(INDEX('03.Muestra'!$C$8:$C$17,SMALL(IF("Documento no web"='03.Muestra'!$D$8:$D$17,ROW('03.Muestra'!$C$8:$C$17)-MIN(ROW('03.Muestra'!$D$8:$D$17))+1,""),ROW()-599)),"")</f>
        <v/>
      </c>
      <c r="C603" s="129" t="str">
        <f t="array" ref="C603">IFERROR(INDEX('03.Muestra'!$F$8:$F$17,SMALL(IF("Documento no web"='03.Muestra'!$D$8:$D$17,ROW('03.Muestra'!$F$8:$F$17)-MIN(ROW('03.Muestra'!$D$8:$D$17))+1,""),ROW()-599)),"")</f>
        <v/>
      </c>
      <c r="D603" s="103" t="str">
        <f t="shared" si="72"/>
        <v/>
      </c>
      <c r="E603" s="66" t="str">
        <f t="shared" si="73"/>
        <v/>
      </c>
      <c r="F603" s="18"/>
      <c r="G603" s="18"/>
      <c r="H603" s="18"/>
      <c r="I603" s="18"/>
      <c r="J603" s="22"/>
      <c r="K603" s="154"/>
      <c r="L603" s="18"/>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row>
    <row r="604" spans="1:35" ht="13.5" customHeight="1">
      <c r="A604" s="98" t="str">
        <f t="array" ref="A604">IFERROR(INDEX('03.Muestra'!$B$8:$B$17,SMALL(IF("Documento no web"='03.Muestra'!$D$8:$D$17,ROW('03.Muestra'!$B$8:$B$17)-MIN(ROW('03.Muestra'!$D$8:$D$17))+1,""),ROW()-599)),"")</f>
        <v/>
      </c>
      <c r="B604" s="129" t="str">
        <f t="array" ref="B604">IFERROR(INDEX('03.Muestra'!$C$8:$C$17,SMALL(IF("Documento no web"='03.Muestra'!$D$8:$D$17,ROW('03.Muestra'!$C$8:$C$17)-MIN(ROW('03.Muestra'!$D$8:$D$17))+1,""),ROW()-599)),"")</f>
        <v/>
      </c>
      <c r="C604" s="129" t="str">
        <f t="array" ref="C604">IFERROR(INDEX('03.Muestra'!$F$8:$F$17,SMALL(IF("Documento no web"='03.Muestra'!$D$8:$D$17,ROW('03.Muestra'!$F$8:$F$17)-MIN(ROW('03.Muestra'!$D$8:$D$17))+1,""),ROW()-599)),"")</f>
        <v/>
      </c>
      <c r="D604" s="103" t="str">
        <f t="shared" si="72"/>
        <v/>
      </c>
      <c r="E604" s="66" t="str">
        <f t="shared" si="73"/>
        <v/>
      </c>
      <c r="F604" s="65"/>
      <c r="G604" s="18"/>
      <c r="H604" s="18"/>
      <c r="I604" s="18"/>
      <c r="J604" s="22"/>
      <c r="K604" s="154"/>
      <c r="L604" s="18"/>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row>
    <row r="605" spans="1:35" ht="13.5" customHeight="1">
      <c r="A605" s="98" t="str">
        <f t="array" ref="A605">IFERROR(INDEX('03.Muestra'!$B$8:$B$17,SMALL(IF("Documento no web"='03.Muestra'!$D$8:$D$17,ROW('03.Muestra'!$B$8:$B$17)-MIN(ROW('03.Muestra'!$D$8:$D$17))+1,""),ROW()-599)),"")</f>
        <v/>
      </c>
      <c r="B605" s="129" t="str">
        <f t="array" ref="B605">IFERROR(INDEX('03.Muestra'!$C$8:$C$17,SMALL(IF("Documento no web"='03.Muestra'!$D$8:$D$17,ROW('03.Muestra'!$C$8:$C$17)-MIN(ROW('03.Muestra'!$D$8:$D$17))+1,""),ROW()-599)),"")</f>
        <v/>
      </c>
      <c r="C605" s="129" t="str">
        <f t="array" ref="C605">IFERROR(INDEX('03.Muestra'!$F$8:$F$17,SMALL(IF("Documento no web"='03.Muestra'!$D$8:$D$17,ROW('03.Muestra'!$F$8:$F$17)-MIN(ROW('03.Muestra'!$D$8:$D$17))+1,""),ROW()-599)),"")</f>
        <v/>
      </c>
      <c r="D605" s="103" t="str">
        <f t="shared" si="72"/>
        <v/>
      </c>
      <c r="E605" s="66" t="str">
        <f t="shared" si="73"/>
        <v/>
      </c>
      <c r="F605" s="18"/>
      <c r="G605" s="18"/>
      <c r="H605" s="18"/>
      <c r="I605" s="18"/>
      <c r="J605" s="22"/>
      <c r="K605" s="154"/>
      <c r="L605" s="18"/>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row>
    <row r="606" spans="1:35" ht="13.5" customHeight="1">
      <c r="A606" s="98" t="str">
        <f t="array" ref="A606">IFERROR(INDEX('03.Muestra'!$B$8:$B$17,SMALL(IF("Documento no web"='03.Muestra'!$D$8:$D$17,ROW('03.Muestra'!$B$8:$B$17)-MIN(ROW('03.Muestra'!$D$8:$D$17))+1,""),ROW()-599)),"")</f>
        <v/>
      </c>
      <c r="B606" s="129" t="str">
        <f t="array" ref="B606">IFERROR(INDEX('03.Muestra'!$C$8:$C$17,SMALL(IF("Documento no web"='03.Muestra'!$D$8:$D$17,ROW('03.Muestra'!$C$8:$C$17)-MIN(ROW('03.Muestra'!$D$8:$D$17))+1,""),ROW()-599)),"")</f>
        <v/>
      </c>
      <c r="C606" s="129" t="str">
        <f t="array" ref="C606">IFERROR(INDEX('03.Muestra'!$F$8:$F$17,SMALL(IF("Documento no web"='03.Muestra'!$D$8:$D$17,ROW('03.Muestra'!$F$8:$F$17)-MIN(ROW('03.Muestra'!$D$8:$D$17))+1,""),ROW()-599)),"")</f>
        <v/>
      </c>
      <c r="D606" s="103" t="str">
        <f t="shared" si="72"/>
        <v/>
      </c>
      <c r="E606" s="66" t="str">
        <f t="shared" si="73"/>
        <v/>
      </c>
      <c r="F606" s="18"/>
      <c r="G606" s="18"/>
      <c r="H606" s="18"/>
      <c r="I606" s="18"/>
      <c r="J606" s="22"/>
      <c r="K606" s="154"/>
      <c r="L606" s="18"/>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row>
    <row r="607" spans="1:35" ht="13.5" customHeight="1">
      <c r="A607" s="98" t="str">
        <f t="array" ref="A607">IFERROR(INDEX('03.Muestra'!$B$8:$B$17,SMALL(IF("Documento no web"='03.Muestra'!$D$8:$D$17,ROW('03.Muestra'!$B$8:$B$17)-MIN(ROW('03.Muestra'!$D$8:$D$17))+1,""),ROW()-599)),"")</f>
        <v/>
      </c>
      <c r="B607" s="129" t="str">
        <f t="array" ref="B607">IFERROR(INDEX('03.Muestra'!$C$8:$C$17,SMALL(IF("Documento no web"='03.Muestra'!$D$8:$D$17,ROW('03.Muestra'!$C$8:$C$17)-MIN(ROW('03.Muestra'!$D$8:$D$17))+1,""),ROW()-599)),"")</f>
        <v/>
      </c>
      <c r="C607" s="129" t="str">
        <f t="array" ref="C607">IFERROR(INDEX('03.Muestra'!$F$8:$F$17,SMALL(IF("Documento no web"='03.Muestra'!$D$8:$D$17,ROW('03.Muestra'!$F$8:$F$17)-MIN(ROW('03.Muestra'!$D$8:$D$17))+1,""),ROW()-599)),"")</f>
        <v/>
      </c>
      <c r="D607" s="103" t="str">
        <f t="shared" si="72"/>
        <v/>
      </c>
      <c r="E607" s="66" t="str">
        <f t="shared" si="73"/>
        <v/>
      </c>
      <c r="F607" s="18"/>
      <c r="G607" s="18"/>
      <c r="H607" s="18"/>
      <c r="I607" s="18"/>
      <c r="J607" s="18"/>
      <c r="K607" s="148"/>
      <c r="L607" s="18"/>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row>
    <row r="608" spans="1:35" ht="13.5" customHeight="1">
      <c r="A608" s="98" t="str">
        <f t="array" ref="A608">IFERROR(INDEX('03.Muestra'!$B$8:$B$17,SMALL(IF("Documento no web"='03.Muestra'!$D$8:$D$17,ROW('03.Muestra'!$B$8:$B$17)-MIN(ROW('03.Muestra'!$D$8:$D$17))+1,""),ROW()-599)),"")</f>
        <v/>
      </c>
      <c r="B608" s="129" t="str">
        <f t="array" ref="B608">IFERROR(INDEX('03.Muestra'!$C$8:$C$17,SMALL(IF("Documento no web"='03.Muestra'!$D$8:$D$17,ROW('03.Muestra'!$C$8:$C$17)-MIN(ROW('03.Muestra'!$D$8:$D$17))+1,""),ROW()-599)),"")</f>
        <v/>
      </c>
      <c r="C608" s="129" t="str">
        <f t="array" ref="C608">IFERROR(INDEX('03.Muestra'!$F$8:$F$17,SMALL(IF("Documento no web"='03.Muestra'!$D$8:$D$17,ROW('03.Muestra'!$F$8:$F$17)-MIN(ROW('03.Muestra'!$D$8:$D$17))+1,""),ROW()-599)),"")</f>
        <v/>
      </c>
      <c r="D608" s="103" t="str">
        <f t="shared" si="72"/>
        <v/>
      </c>
      <c r="E608" s="66" t="str">
        <f t="shared" si="73"/>
        <v/>
      </c>
      <c r="F608" s="18"/>
      <c r="G608" s="18"/>
      <c r="H608" s="18"/>
      <c r="I608" s="18"/>
      <c r="J608" s="18"/>
      <c r="K608" s="148"/>
      <c r="L608" s="18"/>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row>
    <row r="609" spans="1:35" ht="13.5" customHeight="1">
      <c r="A609" s="98" t="str">
        <f t="array" ref="A609">IFERROR(INDEX('03.Muestra'!$B$8:$B$17,SMALL(IF("Documento no web"='03.Muestra'!$D$8:$D$17,ROW('03.Muestra'!$B$8:$B$17)-MIN(ROW('03.Muestra'!$D$8:$D$17))+1,""),ROW()-599)),"")</f>
        <v/>
      </c>
      <c r="B609" s="129" t="str">
        <f t="array" ref="B609">IFERROR(INDEX('03.Muestra'!$C$8:$C$17,SMALL(IF("Documento no web"='03.Muestra'!$D$8:$D$17,ROW('03.Muestra'!$C$8:$C$17)-MIN(ROW('03.Muestra'!$D$8:$D$17))+1,""),ROW()-599)),"")</f>
        <v/>
      </c>
      <c r="C609" s="129" t="str">
        <f t="array" ref="C609">IFERROR(INDEX('03.Muestra'!$F$8:$F$17,SMALL(IF("Documento no web"='03.Muestra'!$D$8:$D$17,ROW('03.Muestra'!$F$8:$F$17)-MIN(ROW('03.Muestra'!$D$8:$D$17))+1,""),ROW()-599)),"")</f>
        <v/>
      </c>
      <c r="D609" s="103" t="str">
        <f t="shared" si="72"/>
        <v/>
      </c>
      <c r="E609" s="66" t="str">
        <f t="shared" si="73"/>
        <v/>
      </c>
      <c r="F609" s="18"/>
      <c r="G609" s="18"/>
      <c r="H609" s="18"/>
      <c r="I609" s="18"/>
      <c r="J609" s="18"/>
      <c r="K609" s="148"/>
      <c r="L609" s="18"/>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row>
    <row r="610" spans="1:35" ht="12" customHeight="1">
      <c r="A610" s="63"/>
      <c r="B610" s="133"/>
      <c r="C610" s="133"/>
      <c r="D610" s="134"/>
      <c r="E610" s="66"/>
      <c r="F610" s="18"/>
      <c r="G610" s="18"/>
      <c r="H610" s="18"/>
      <c r="I610" s="18"/>
      <c r="J610" s="18"/>
      <c r="K610" s="22"/>
      <c r="L610" s="22"/>
      <c r="M610" s="22"/>
      <c r="N610" s="18"/>
      <c r="O610" s="18"/>
      <c r="P610" s="18"/>
      <c r="Q610" s="18"/>
      <c r="R610" s="18"/>
      <c r="S610" s="18"/>
      <c r="T610" s="18"/>
      <c r="U610" s="18"/>
      <c r="V610" s="22"/>
      <c r="W610" s="22"/>
      <c r="X610" s="22"/>
      <c r="Y610" s="22"/>
      <c r="Z610" s="22"/>
      <c r="AA610" s="22"/>
      <c r="AB610" s="22"/>
      <c r="AC610" s="22"/>
      <c r="AD610" s="18"/>
      <c r="AE610" s="22"/>
      <c r="AF610" s="22"/>
      <c r="AG610" s="22"/>
      <c r="AH610" s="22"/>
      <c r="AI610" s="22"/>
    </row>
    <row r="611" spans="1:35" ht="12" customHeight="1">
      <c r="A611" s="63"/>
      <c r="B611" s="133"/>
      <c r="C611" s="133"/>
      <c r="D611" s="134"/>
      <c r="E611" s="66"/>
      <c r="F611" s="18"/>
      <c r="G611" s="18"/>
      <c r="H611" s="18"/>
      <c r="I611" s="18"/>
      <c r="J611" s="18"/>
      <c r="K611" s="22"/>
      <c r="L611" s="22"/>
      <c r="M611" s="22"/>
      <c r="N611" s="18"/>
      <c r="O611" s="18"/>
      <c r="P611" s="18"/>
      <c r="Q611" s="18"/>
      <c r="R611" s="18"/>
      <c r="S611" s="18"/>
      <c r="T611" s="18"/>
      <c r="U611" s="18"/>
      <c r="V611" s="22"/>
      <c r="W611" s="22"/>
      <c r="X611" s="22"/>
      <c r="Y611" s="22"/>
      <c r="Z611" s="22"/>
      <c r="AA611" s="22"/>
      <c r="AB611" s="22"/>
      <c r="AC611" s="22"/>
      <c r="AD611" s="18"/>
      <c r="AE611" s="22"/>
      <c r="AF611" s="22"/>
      <c r="AG611" s="22"/>
      <c r="AH611" s="22"/>
      <c r="AI611" s="22"/>
    </row>
    <row r="612" spans="1:35" ht="12.75" customHeight="1">
      <c r="A612" s="111"/>
      <c r="B612" s="112"/>
      <c r="C612" s="111"/>
      <c r="D612" s="135"/>
      <c r="E612" s="66"/>
      <c r="F612" s="18"/>
      <c r="G612" s="18"/>
      <c r="H612" s="18"/>
      <c r="I612" s="18"/>
      <c r="J612" s="18"/>
      <c r="K612" s="22"/>
      <c r="L612" s="22"/>
      <c r="M612" s="22"/>
      <c r="N612" s="18"/>
      <c r="O612" s="18"/>
      <c r="P612" s="18"/>
      <c r="Q612" s="18"/>
      <c r="R612" s="18"/>
      <c r="S612" s="18"/>
      <c r="T612" s="18"/>
      <c r="U612" s="18"/>
      <c r="V612" s="22"/>
      <c r="W612" s="22"/>
      <c r="X612" s="22"/>
      <c r="Y612" s="22"/>
      <c r="Z612" s="22"/>
      <c r="AA612" s="22"/>
      <c r="AB612" s="22"/>
      <c r="AC612" s="22"/>
      <c r="AD612" s="18"/>
      <c r="AE612" s="22"/>
      <c r="AF612" s="22"/>
      <c r="AG612" s="22"/>
      <c r="AH612" s="22"/>
      <c r="AI612" s="22"/>
    </row>
    <row r="613" spans="1:35" ht="14.25" customHeight="1">
      <c r="A613" s="109"/>
      <c r="B613" s="109"/>
      <c r="C613" s="109"/>
      <c r="D613" s="136"/>
      <c r="E613" s="66"/>
      <c r="F613" s="92"/>
      <c r="G613" s="18"/>
      <c r="H613" s="18"/>
      <c r="I613" s="18"/>
      <c r="J613" s="18"/>
      <c r="K613" s="22"/>
      <c r="L613" s="22"/>
      <c r="M613" s="22"/>
      <c r="N613" s="18"/>
      <c r="O613" s="18"/>
      <c r="P613" s="18"/>
      <c r="Q613" s="18"/>
      <c r="R613" s="18"/>
      <c r="S613" s="18"/>
      <c r="T613" s="18"/>
      <c r="U613" s="18"/>
      <c r="V613" s="22"/>
      <c r="W613" s="22"/>
      <c r="X613" s="22"/>
      <c r="Y613" s="22"/>
      <c r="Z613" s="22"/>
      <c r="AA613" s="22"/>
      <c r="AB613" s="22"/>
      <c r="AC613" s="22"/>
      <c r="AD613" s="18"/>
      <c r="AE613" s="22"/>
      <c r="AF613" s="22"/>
      <c r="AG613" s="22"/>
      <c r="AH613" s="22"/>
      <c r="AI613" s="22"/>
    </row>
    <row r="614" spans="1:35" ht="13.5" customHeight="1">
      <c r="A614" s="22"/>
      <c r="B614" s="18"/>
      <c r="C614" s="18"/>
      <c r="D614" s="127"/>
      <c r="E614" s="18"/>
      <c r="F614" s="18"/>
      <c r="G614" s="18"/>
      <c r="H614" s="18"/>
      <c r="I614" s="18"/>
      <c r="J614" s="18"/>
      <c r="K614" s="148"/>
      <c r="L614" s="18"/>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row>
    <row r="615" spans="1:35" ht="13.5" customHeight="1">
      <c r="A615" s="22"/>
      <c r="B615" s="18"/>
      <c r="C615" s="18"/>
      <c r="D615" s="127"/>
      <c r="E615" s="100"/>
      <c r="F615" s="18"/>
      <c r="G615" s="18"/>
      <c r="H615" s="18"/>
      <c r="I615" s="18"/>
      <c r="J615" s="18"/>
      <c r="K615" s="148"/>
      <c r="L615" s="18"/>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row>
    <row r="616" spans="1:35" ht="30" customHeight="1">
      <c r="A616" s="94" t="s">
        <v>100</v>
      </c>
      <c r="B616" s="95" t="s">
        <v>86</v>
      </c>
      <c r="C616" s="96" t="s">
        <v>232</v>
      </c>
      <c r="D616" s="128" t="s">
        <v>106</v>
      </c>
      <c r="E616" s="114"/>
      <c r="F616" s="22"/>
      <c r="G616" s="22"/>
      <c r="H616" s="22"/>
      <c r="I616" s="22"/>
      <c r="J616" s="22"/>
      <c r="K616" s="148"/>
      <c r="L616" s="18"/>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row>
    <row r="617" spans="1:35" ht="13.5" customHeight="1">
      <c r="A617" s="98" t="str">
        <f t="array" ref="A617">IFERROR(INDEX('03.Muestra'!$B$8:$B$17,SMALL(IF("Documento no web"='03.Muestra'!$D$8:$D$17,ROW('03.Muestra'!$B$8:$B$17)-MIN(ROW('03.Muestra'!$D$8:$D$17))+1,""),ROW()-616)),"")</f>
        <v/>
      </c>
      <c r="B617" s="129" t="str">
        <f t="array" ref="B617">IFERROR(INDEX('03.Muestra'!$C$8:$C$17,SMALL(IF("Documento no web"='03.Muestra'!$D$8:$D$17,ROW('03.Muestra'!$C$8:$C$17)-MIN(ROW('03.Muestra'!$D$8:$D$17))+1,""),ROW()-616)),"")</f>
        <v/>
      </c>
      <c r="C617" s="129" t="str">
        <f t="array" ref="C617">IFERROR(INDEX('03.Muestra'!$F$8:$F$17,SMALL(IF("Documento no web"='03.Muestra'!$D$8:$D$17,ROW('03.Muestra'!$F$8:$F$17)-MIN(ROW('03.Muestra'!$D$8:$D$17))+1,""),ROW()-616)),"")</f>
        <v/>
      </c>
      <c r="D617" s="103" t="str">
        <f t="shared" ref="D617:D626" si="74">IF(C617="","",$D$18)</f>
        <v/>
      </c>
      <c r="E617" s="66" t="str">
        <f t="shared" ref="E617:E626" si="75">IF(D617&lt;&gt;"",IF(AND(B617&lt;&gt;"",C617&lt;&gt;""),"","ERR"),"")</f>
        <v/>
      </c>
      <c r="F617" s="104" t="s">
        <v>89</v>
      </c>
      <c r="G617" s="89" t="s">
        <v>98</v>
      </c>
      <c r="H617" s="84" t="s">
        <v>93</v>
      </c>
      <c r="I617" s="105" t="s">
        <v>91</v>
      </c>
      <c r="J617" s="106" t="s">
        <v>87</v>
      </c>
      <c r="K617" s="131" t="s">
        <v>97</v>
      </c>
      <c r="L617" s="18"/>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row>
    <row r="618" spans="1:35" ht="13.5" customHeight="1">
      <c r="A618" s="98" t="str">
        <f t="array" ref="A618">IFERROR(INDEX('03.Muestra'!$B$8:$B$17,SMALL(IF("Documento no web"='03.Muestra'!$D$8:$D$17,ROW('03.Muestra'!$B$8:$B$17)-MIN(ROW('03.Muestra'!$D$8:$D$17))+1,""),ROW()-616)),"")</f>
        <v/>
      </c>
      <c r="B618" s="129" t="str">
        <f t="array" ref="B618">IFERROR(INDEX('03.Muestra'!$C$8:$C$17,SMALL(IF("Documento no web"='03.Muestra'!$D$8:$D$17,ROW('03.Muestra'!$C$8:$C$17)-MIN(ROW('03.Muestra'!$D$8:$D$17))+1,""),ROW()-616)),"")</f>
        <v/>
      </c>
      <c r="C618" s="129" t="str">
        <f t="array" ref="C618">IFERROR(INDEX('03.Muestra'!$F$8:$F$17,SMALL(IF("Documento no web"='03.Muestra'!$D$8:$D$17,ROW('03.Muestra'!$F$8:$F$17)-MIN(ROW('03.Muestra'!$D$8:$D$17))+1,""),ROW()-616)),"")</f>
        <v/>
      </c>
      <c r="D618" s="103" t="str">
        <f t="shared" si="74"/>
        <v/>
      </c>
      <c r="E618" s="66" t="str">
        <f t="shared" si="75"/>
        <v/>
      </c>
      <c r="F618" s="107">
        <f ca="1">COUNTIF($D617:INDIRECT("$D" &amp;  SUM(ROW()-1,'03.Muestra'!$D$20)-1),F617)</f>
        <v>0</v>
      </c>
      <c r="G618" s="107">
        <f ca="1">COUNTIF($D617:INDIRECT("$D" &amp;  SUM(ROW()-1,'03.Muestra'!$D$20)-1),G617)</f>
        <v>0</v>
      </c>
      <c r="H618" s="107">
        <f ca="1">COUNTIF($D617:INDIRECT("$D" &amp;  SUM(ROW()-1,'03.Muestra'!$D$20)-1),H617)</f>
        <v>0</v>
      </c>
      <c r="I618" s="107">
        <f ca="1">COUNTIF($D617:INDIRECT("$D" &amp;  SUM(ROW()-1,'03.Muestra'!$D$20)-1),I617)</f>
        <v>0</v>
      </c>
      <c r="J618" s="107">
        <f ca="1">COUNTIF($D617:INDIRECT("$D" &amp;  SUM(ROW()-1,'03.Muestra'!$D$20)-1),J617)</f>
        <v>0</v>
      </c>
      <c r="K618" s="132">
        <f ca="1">IF(COUNTIF('03.Muestra'!$D$8:$D$17,"Documento no web")=0,0,COUNTBLANK($D617:INDIRECT("$D" &amp;  SUM(ROW()-1,COUNTIF('03.Muestra'!$D$8:$D$17,"Documento no web"))-1)))</f>
        <v>0</v>
      </c>
      <c r="L618" s="18"/>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row>
    <row r="619" spans="1:35" ht="13.5" customHeight="1">
      <c r="A619" s="98" t="str">
        <f t="array" ref="A619">IFERROR(INDEX('03.Muestra'!$B$8:$B$17,SMALL(IF("Documento no web"='03.Muestra'!$D$8:$D$17,ROW('03.Muestra'!$B$8:$B$17)-MIN(ROW('03.Muestra'!$D$8:$D$17))+1,""),ROW()-616)),"")</f>
        <v/>
      </c>
      <c r="B619" s="129" t="str">
        <f t="array" ref="B619">IFERROR(INDEX('03.Muestra'!$C$8:$C$17,SMALL(IF("Documento no web"='03.Muestra'!$D$8:$D$17,ROW('03.Muestra'!$C$8:$C$17)-MIN(ROW('03.Muestra'!$D$8:$D$17))+1,""),ROW()-616)),"")</f>
        <v/>
      </c>
      <c r="C619" s="129" t="str">
        <f t="array" ref="C619">IFERROR(INDEX('03.Muestra'!$F$8:$F$17,SMALL(IF("Documento no web"='03.Muestra'!$D$8:$D$17,ROW('03.Muestra'!$F$8:$F$17)-MIN(ROW('03.Muestra'!$D$8:$D$17))+1,""),ROW()-616)),"")</f>
        <v/>
      </c>
      <c r="D619" s="103" t="str">
        <f t="shared" si="74"/>
        <v/>
      </c>
      <c r="E619" s="66" t="str">
        <f t="shared" si="75"/>
        <v/>
      </c>
      <c r="F619" s="22"/>
      <c r="G619" s="18"/>
      <c r="H619" s="18"/>
      <c r="I619" s="18"/>
      <c r="J619" s="18"/>
      <c r="K619" s="148"/>
      <c r="L619" s="18"/>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row>
    <row r="620" spans="1:35" ht="13.5" customHeight="1">
      <c r="A620" s="98" t="str">
        <f t="array" ref="A620">IFERROR(INDEX('03.Muestra'!$B$8:$B$17,SMALL(IF("Documento no web"='03.Muestra'!$D$8:$D$17,ROW('03.Muestra'!$B$8:$B$17)-MIN(ROW('03.Muestra'!$D$8:$D$17))+1,""),ROW()-616)),"")</f>
        <v/>
      </c>
      <c r="B620" s="129" t="str">
        <f t="array" ref="B620">IFERROR(INDEX('03.Muestra'!$C$8:$C$17,SMALL(IF("Documento no web"='03.Muestra'!$D$8:$D$17,ROW('03.Muestra'!$C$8:$C$17)-MIN(ROW('03.Muestra'!$D$8:$D$17))+1,""),ROW()-616)),"")</f>
        <v/>
      </c>
      <c r="C620" s="129" t="str">
        <f t="array" ref="C620">IFERROR(INDEX('03.Muestra'!$F$8:$F$17,SMALL(IF("Documento no web"='03.Muestra'!$D$8:$D$17,ROW('03.Muestra'!$F$8:$F$17)-MIN(ROW('03.Muestra'!$D$8:$D$17))+1,""),ROW()-616)),"")</f>
        <v/>
      </c>
      <c r="D620" s="103" t="str">
        <f t="shared" si="74"/>
        <v/>
      </c>
      <c r="E620" s="66" t="str">
        <f t="shared" si="75"/>
        <v/>
      </c>
      <c r="F620" s="22"/>
      <c r="G620" s="18"/>
      <c r="H620" s="18"/>
      <c r="I620" s="18"/>
      <c r="J620" s="18"/>
      <c r="K620" s="148"/>
      <c r="L620" s="18"/>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row>
    <row r="621" spans="1:35" ht="13.5" customHeight="1">
      <c r="A621" s="98" t="str">
        <f t="array" ref="A621">IFERROR(INDEX('03.Muestra'!$B$8:$B$17,SMALL(IF("Documento no web"='03.Muestra'!$D$8:$D$17,ROW('03.Muestra'!$B$8:$B$17)-MIN(ROW('03.Muestra'!$D$8:$D$17))+1,""),ROW()-616)),"")</f>
        <v/>
      </c>
      <c r="B621" s="129" t="str">
        <f t="array" ref="B621">IFERROR(INDEX('03.Muestra'!$C$8:$C$17,SMALL(IF("Documento no web"='03.Muestra'!$D$8:$D$17,ROW('03.Muestra'!$C$8:$C$17)-MIN(ROW('03.Muestra'!$D$8:$D$17))+1,""),ROW()-616)),"")</f>
        <v/>
      </c>
      <c r="C621" s="129" t="str">
        <f t="array" ref="C621">IFERROR(INDEX('03.Muestra'!$F$8:$F$17,SMALL(IF("Documento no web"='03.Muestra'!$D$8:$D$17,ROW('03.Muestra'!$F$8:$F$17)-MIN(ROW('03.Muestra'!$D$8:$D$17))+1,""),ROW()-616)),"")</f>
        <v/>
      </c>
      <c r="D621" s="103" t="str">
        <f t="shared" si="74"/>
        <v/>
      </c>
      <c r="E621" s="66" t="str">
        <f t="shared" si="75"/>
        <v/>
      </c>
      <c r="F621" s="22"/>
      <c r="G621" s="18"/>
      <c r="H621" s="18"/>
      <c r="I621" s="18"/>
      <c r="J621" s="18"/>
      <c r="K621" s="148"/>
      <c r="L621" s="18"/>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row>
    <row r="622" spans="1:35" ht="13.5" customHeight="1">
      <c r="A622" s="98" t="str">
        <f t="array" ref="A622">IFERROR(INDEX('03.Muestra'!$B$8:$B$17,SMALL(IF("Documento no web"='03.Muestra'!$D$8:$D$17,ROW('03.Muestra'!$B$8:$B$17)-MIN(ROW('03.Muestra'!$D$8:$D$17))+1,""),ROW()-616)),"")</f>
        <v/>
      </c>
      <c r="B622" s="129" t="str">
        <f t="array" ref="B622">IFERROR(INDEX('03.Muestra'!$C$8:$C$17,SMALL(IF("Documento no web"='03.Muestra'!$D$8:$D$17,ROW('03.Muestra'!$C$8:$C$17)-MIN(ROW('03.Muestra'!$D$8:$D$17))+1,""),ROW()-616)),"")</f>
        <v/>
      </c>
      <c r="C622" s="129" t="str">
        <f t="array" ref="C622">IFERROR(INDEX('03.Muestra'!$F$8:$F$17,SMALL(IF("Documento no web"='03.Muestra'!$D$8:$D$17,ROW('03.Muestra'!$F$8:$F$17)-MIN(ROW('03.Muestra'!$D$8:$D$17))+1,""),ROW()-616)),"")</f>
        <v/>
      </c>
      <c r="D622" s="103" t="str">
        <f t="shared" si="74"/>
        <v/>
      </c>
      <c r="E622" s="66" t="str">
        <f t="shared" si="75"/>
        <v/>
      </c>
      <c r="F622" s="22"/>
      <c r="G622" s="18"/>
      <c r="H622" s="18"/>
      <c r="I622" s="18"/>
      <c r="J622" s="18"/>
      <c r="K622" s="148"/>
      <c r="L622" s="18"/>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row>
    <row r="623" spans="1:35" ht="13.5" customHeight="1">
      <c r="A623" s="98" t="str">
        <f t="array" ref="A623">IFERROR(INDEX('03.Muestra'!$B$8:$B$17,SMALL(IF("Documento no web"='03.Muestra'!$D$8:$D$17,ROW('03.Muestra'!$B$8:$B$17)-MIN(ROW('03.Muestra'!$D$8:$D$17))+1,""),ROW()-616)),"")</f>
        <v/>
      </c>
      <c r="B623" s="129" t="str">
        <f t="array" ref="B623">IFERROR(INDEX('03.Muestra'!$C$8:$C$17,SMALL(IF("Documento no web"='03.Muestra'!$D$8:$D$17,ROW('03.Muestra'!$C$8:$C$17)-MIN(ROW('03.Muestra'!$D$8:$D$17))+1,""),ROW()-616)),"")</f>
        <v/>
      </c>
      <c r="C623" s="129" t="str">
        <f t="array" ref="C623">IFERROR(INDEX('03.Muestra'!$F$8:$F$17,SMALL(IF("Documento no web"='03.Muestra'!$D$8:$D$17,ROW('03.Muestra'!$F$8:$F$17)-MIN(ROW('03.Muestra'!$D$8:$D$17))+1,""),ROW()-616)),"")</f>
        <v/>
      </c>
      <c r="D623" s="103" t="str">
        <f t="shared" si="74"/>
        <v/>
      </c>
      <c r="E623" s="66" t="str">
        <f t="shared" si="75"/>
        <v/>
      </c>
      <c r="F623" s="18"/>
      <c r="G623" s="18"/>
      <c r="H623" s="18"/>
      <c r="I623" s="18"/>
      <c r="J623" s="18"/>
      <c r="K623" s="148"/>
      <c r="L623" s="18"/>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row>
    <row r="624" spans="1:35" ht="13.5" customHeight="1">
      <c r="A624" s="98" t="str">
        <f t="array" ref="A624">IFERROR(INDEX('03.Muestra'!$B$8:$B$17,SMALL(IF("Documento no web"='03.Muestra'!$D$8:$D$17,ROW('03.Muestra'!$B$8:$B$17)-MIN(ROW('03.Muestra'!$D$8:$D$17))+1,""),ROW()-616)),"")</f>
        <v/>
      </c>
      <c r="B624" s="129" t="str">
        <f t="array" ref="B624">IFERROR(INDEX('03.Muestra'!$C$8:$C$17,SMALL(IF("Documento no web"='03.Muestra'!$D$8:$D$17,ROW('03.Muestra'!$C$8:$C$17)-MIN(ROW('03.Muestra'!$D$8:$D$17))+1,""),ROW()-616)),"")</f>
        <v/>
      </c>
      <c r="C624" s="129" t="str">
        <f t="array" ref="C624">IFERROR(INDEX('03.Muestra'!$F$8:$F$17,SMALL(IF("Documento no web"='03.Muestra'!$D$8:$D$17,ROW('03.Muestra'!$F$8:$F$17)-MIN(ROW('03.Muestra'!$D$8:$D$17))+1,""),ROW()-616)),"")</f>
        <v/>
      </c>
      <c r="D624" s="103" t="str">
        <f t="shared" si="74"/>
        <v/>
      </c>
      <c r="E624" s="66" t="str">
        <f t="shared" si="75"/>
        <v/>
      </c>
      <c r="F624" s="18"/>
      <c r="G624" s="18"/>
      <c r="H624" s="18"/>
      <c r="I624" s="18"/>
      <c r="J624" s="18"/>
      <c r="K624" s="148"/>
      <c r="L624" s="18"/>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row>
    <row r="625" spans="1:35" ht="13.5" customHeight="1">
      <c r="A625" s="98" t="str">
        <f t="array" ref="A625">IFERROR(INDEX('03.Muestra'!$B$8:$B$17,SMALL(IF("Documento no web"='03.Muestra'!$D$8:$D$17,ROW('03.Muestra'!$B$8:$B$17)-MIN(ROW('03.Muestra'!$D$8:$D$17))+1,""),ROW()-616)),"")</f>
        <v/>
      </c>
      <c r="B625" s="129" t="str">
        <f t="array" ref="B625">IFERROR(INDEX('03.Muestra'!$C$8:$C$17,SMALL(IF("Documento no web"='03.Muestra'!$D$8:$D$17,ROW('03.Muestra'!$C$8:$C$17)-MIN(ROW('03.Muestra'!$D$8:$D$17))+1,""),ROW()-616)),"")</f>
        <v/>
      </c>
      <c r="C625" s="129" t="str">
        <f t="array" ref="C625">IFERROR(INDEX('03.Muestra'!$F$8:$F$17,SMALL(IF("Documento no web"='03.Muestra'!$D$8:$D$17,ROW('03.Muestra'!$F$8:$F$17)-MIN(ROW('03.Muestra'!$D$8:$D$17))+1,""),ROW()-616)),"")</f>
        <v/>
      </c>
      <c r="D625" s="103" t="str">
        <f t="shared" si="74"/>
        <v/>
      </c>
      <c r="E625" s="66" t="str">
        <f t="shared" si="75"/>
        <v/>
      </c>
      <c r="F625" s="18"/>
      <c r="G625" s="18"/>
      <c r="H625" s="18"/>
      <c r="I625" s="18"/>
      <c r="J625" s="18"/>
      <c r="K625" s="148"/>
      <c r="L625" s="18"/>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row>
    <row r="626" spans="1:35" ht="13.5" customHeight="1">
      <c r="A626" s="98" t="str">
        <f t="array" ref="A626">IFERROR(INDEX('03.Muestra'!$B$8:$B$17,SMALL(IF("Documento no web"='03.Muestra'!$D$8:$D$17,ROW('03.Muestra'!$B$8:$B$17)-MIN(ROW('03.Muestra'!$D$8:$D$17))+1,""),ROW()-616)),"")</f>
        <v/>
      </c>
      <c r="B626" s="129" t="str">
        <f t="array" ref="B626">IFERROR(INDEX('03.Muestra'!$C$8:$C$17,SMALL(IF("Documento no web"='03.Muestra'!$D$8:$D$17,ROW('03.Muestra'!$C$8:$C$17)-MIN(ROW('03.Muestra'!$D$8:$D$17))+1,""),ROW()-616)),"")</f>
        <v/>
      </c>
      <c r="C626" s="129" t="str">
        <f t="array" ref="C626">IFERROR(INDEX('03.Muestra'!$F$8:$F$17,SMALL(IF("Documento no web"='03.Muestra'!$D$8:$D$17,ROW('03.Muestra'!$F$8:$F$17)-MIN(ROW('03.Muestra'!$D$8:$D$17))+1,""),ROW()-616)),"")</f>
        <v/>
      </c>
      <c r="D626" s="103" t="str">
        <f t="shared" si="74"/>
        <v/>
      </c>
      <c r="E626" s="66" t="str">
        <f t="shared" si="75"/>
        <v/>
      </c>
      <c r="F626" s="18"/>
      <c r="G626" s="18"/>
      <c r="H626" s="18"/>
      <c r="I626" s="18"/>
      <c r="J626" s="18"/>
      <c r="K626" s="148"/>
      <c r="L626" s="18"/>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row>
    <row r="627" spans="1:35" ht="12" customHeight="1">
      <c r="A627" s="63"/>
      <c r="B627" s="133"/>
      <c r="C627" s="133"/>
      <c r="D627" s="134"/>
      <c r="E627" s="66"/>
      <c r="F627" s="18"/>
      <c r="G627" s="18"/>
      <c r="H627" s="18"/>
      <c r="I627" s="18"/>
      <c r="J627" s="18"/>
      <c r="K627" s="22"/>
      <c r="L627" s="22"/>
      <c r="M627" s="22"/>
      <c r="N627" s="18"/>
      <c r="O627" s="18"/>
      <c r="P627" s="18"/>
      <c r="Q627" s="18"/>
      <c r="R627" s="18"/>
      <c r="S627" s="18"/>
      <c r="T627" s="18"/>
      <c r="U627" s="18"/>
      <c r="V627" s="22"/>
      <c r="W627" s="22"/>
      <c r="X627" s="22"/>
      <c r="Y627" s="22"/>
      <c r="Z627" s="22"/>
      <c r="AA627" s="22"/>
      <c r="AB627" s="22"/>
      <c r="AC627" s="22"/>
      <c r="AD627" s="18"/>
      <c r="AE627" s="22"/>
      <c r="AF627" s="22"/>
      <c r="AG627" s="22"/>
      <c r="AH627" s="22"/>
      <c r="AI627" s="22"/>
    </row>
    <row r="628" spans="1:35" ht="12" customHeight="1">
      <c r="A628" s="63"/>
      <c r="B628" s="133"/>
      <c r="C628" s="133"/>
      <c r="D628" s="134"/>
      <c r="E628" s="66"/>
      <c r="F628" s="18"/>
      <c r="G628" s="18"/>
      <c r="H628" s="18"/>
      <c r="I628" s="18"/>
      <c r="J628" s="18"/>
      <c r="K628" s="22"/>
      <c r="L628" s="22"/>
      <c r="M628" s="22"/>
      <c r="N628" s="18"/>
      <c r="O628" s="18"/>
      <c r="P628" s="18"/>
      <c r="Q628" s="18"/>
      <c r="R628" s="18"/>
      <c r="S628" s="18"/>
      <c r="T628" s="18"/>
      <c r="U628" s="18"/>
      <c r="V628" s="22"/>
      <c r="W628" s="22"/>
      <c r="X628" s="22"/>
      <c r="Y628" s="22"/>
      <c r="Z628" s="22"/>
      <c r="AA628" s="22"/>
      <c r="AB628" s="22"/>
      <c r="AC628" s="22"/>
      <c r="AD628" s="18"/>
      <c r="AE628" s="22"/>
      <c r="AF628" s="22"/>
      <c r="AG628" s="22"/>
      <c r="AH628" s="22"/>
      <c r="AI628" s="22"/>
    </row>
    <row r="629" spans="1:35" ht="12.75" customHeight="1">
      <c r="A629" s="111"/>
      <c r="B629" s="112"/>
      <c r="C629" s="111"/>
      <c r="D629" s="135"/>
      <c r="E629" s="66"/>
      <c r="F629" s="18"/>
      <c r="G629" s="18"/>
      <c r="H629" s="18"/>
      <c r="I629" s="18"/>
      <c r="J629" s="18"/>
      <c r="K629" s="22"/>
      <c r="L629" s="22"/>
      <c r="M629" s="22"/>
      <c r="N629" s="18"/>
      <c r="O629" s="18"/>
      <c r="P629" s="18"/>
      <c r="Q629" s="18"/>
      <c r="R629" s="18"/>
      <c r="S629" s="18"/>
      <c r="T629" s="18"/>
      <c r="U629" s="18"/>
      <c r="V629" s="22"/>
      <c r="W629" s="22"/>
      <c r="X629" s="22"/>
      <c r="Y629" s="22"/>
      <c r="Z629" s="22"/>
      <c r="AA629" s="22"/>
      <c r="AB629" s="22"/>
      <c r="AC629" s="22"/>
      <c r="AD629" s="18"/>
      <c r="AE629" s="22"/>
      <c r="AF629" s="22"/>
      <c r="AG629" s="22"/>
      <c r="AH629" s="22"/>
      <c r="AI629" s="22"/>
    </row>
    <row r="630" spans="1:35" ht="14.25" customHeight="1">
      <c r="A630" s="109"/>
      <c r="B630" s="109"/>
      <c r="C630" s="109"/>
      <c r="D630" s="136"/>
      <c r="E630" s="66"/>
      <c r="F630" s="92"/>
      <c r="G630" s="18"/>
      <c r="H630" s="18"/>
      <c r="I630" s="18"/>
      <c r="J630" s="18"/>
      <c r="K630" s="22"/>
      <c r="L630" s="22"/>
      <c r="M630" s="22"/>
      <c r="N630" s="18"/>
      <c r="O630" s="18"/>
      <c r="P630" s="18"/>
      <c r="Q630" s="18"/>
      <c r="R630" s="18"/>
      <c r="S630" s="18"/>
      <c r="T630" s="18"/>
      <c r="U630" s="18"/>
      <c r="V630" s="22"/>
      <c r="W630" s="22"/>
      <c r="X630" s="22"/>
      <c r="Y630" s="22"/>
      <c r="Z630" s="22"/>
      <c r="AA630" s="22"/>
      <c r="AB630" s="22"/>
      <c r="AC630" s="22"/>
      <c r="AD630" s="18"/>
      <c r="AE630" s="22"/>
      <c r="AF630" s="22"/>
      <c r="AG630" s="22"/>
      <c r="AH630" s="22"/>
      <c r="AI630" s="22"/>
    </row>
    <row r="631" spans="1:35" ht="13.5" customHeight="1">
      <c r="A631" s="22"/>
      <c r="B631" s="18"/>
      <c r="C631" s="18"/>
      <c r="D631" s="127"/>
      <c r="E631" s="18"/>
      <c r="F631" s="18"/>
      <c r="G631" s="18"/>
      <c r="H631" s="18"/>
      <c r="I631" s="18"/>
      <c r="J631" s="18"/>
      <c r="K631" s="148"/>
      <c r="L631" s="18"/>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row>
    <row r="632" spans="1:35" ht="13.5" customHeight="1">
      <c r="A632" s="22"/>
      <c r="B632" s="18"/>
      <c r="C632" s="18"/>
      <c r="D632" s="127"/>
      <c r="E632" s="100"/>
      <c r="F632" s="18"/>
      <c r="G632" s="18"/>
      <c r="H632" s="18"/>
      <c r="I632" s="18"/>
      <c r="J632" s="18"/>
      <c r="K632" s="148"/>
      <c r="L632" s="18"/>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row>
    <row r="633" spans="1:35" ht="30" customHeight="1">
      <c r="A633" s="94" t="s">
        <v>100</v>
      </c>
      <c r="B633" s="95" t="s">
        <v>86</v>
      </c>
      <c r="C633" s="96" t="s">
        <v>233</v>
      </c>
      <c r="D633" s="128" t="s">
        <v>106</v>
      </c>
      <c r="E633" s="114"/>
      <c r="F633" s="22"/>
      <c r="G633" s="22"/>
      <c r="H633" s="22"/>
      <c r="I633" s="22"/>
      <c r="J633" s="22"/>
      <c r="K633" s="148"/>
      <c r="L633" s="18"/>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row>
    <row r="634" spans="1:35" ht="13.5" customHeight="1">
      <c r="A634" s="98" t="str">
        <f t="array" ref="A634">IFERROR(INDEX('03.Muestra'!$B$8:$B$17,SMALL(IF("Documento no web"='03.Muestra'!$D$8:$D$17,ROW('03.Muestra'!$B$8:$B$17)-MIN(ROW('03.Muestra'!$D$8:$D$17))+1,""),ROW()-633)),"")</f>
        <v/>
      </c>
      <c r="B634" s="129" t="str">
        <f t="array" ref="B634">IFERROR(INDEX('03.Muestra'!$C$8:$C$17,SMALL(IF("Documento no web"='03.Muestra'!$D$8:$D$17,ROW('03.Muestra'!$C$8:$C$17)-MIN(ROW('03.Muestra'!$D$8:$D$17))+1,""),ROW()-633)),"")</f>
        <v/>
      </c>
      <c r="C634" s="129" t="str">
        <f t="array" ref="C634">IFERROR(INDEX('03.Muestra'!$F$8:$F$17,SMALL(IF("Documento no web"='03.Muestra'!$D$8:$D$17,ROW('03.Muestra'!$F$8:$F$17)-MIN(ROW('03.Muestra'!$D$8:$D$17))+1,""),ROW()-633)),"")</f>
        <v/>
      </c>
      <c r="D634" s="103" t="str">
        <f t="shared" ref="D634:D643" si="76">IF(C634="","",$D$18)</f>
        <v/>
      </c>
      <c r="E634" s="66" t="str">
        <f t="shared" ref="E634:E643" si="77">IF(D634&lt;&gt;"",IF(AND(B634&lt;&gt;"",C634&lt;&gt;""),"","ERR"),"")</f>
        <v/>
      </c>
      <c r="F634" s="104" t="s">
        <v>89</v>
      </c>
      <c r="G634" s="89" t="s">
        <v>98</v>
      </c>
      <c r="H634" s="84" t="s">
        <v>93</v>
      </c>
      <c r="I634" s="105" t="s">
        <v>91</v>
      </c>
      <c r="J634" s="106" t="s">
        <v>87</v>
      </c>
      <c r="K634" s="131" t="s">
        <v>97</v>
      </c>
      <c r="L634" s="18"/>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row>
    <row r="635" spans="1:35" ht="13.5" customHeight="1">
      <c r="A635" s="98" t="str">
        <f t="array" ref="A635">IFERROR(INDEX('03.Muestra'!$B$8:$B$17,SMALL(IF("Documento no web"='03.Muestra'!$D$8:$D$17,ROW('03.Muestra'!$B$8:$B$17)-MIN(ROW('03.Muestra'!$D$8:$D$17))+1,""),ROW()-633)),"")</f>
        <v/>
      </c>
      <c r="B635" s="129" t="str">
        <f t="array" ref="B635">IFERROR(INDEX('03.Muestra'!$C$8:$C$17,SMALL(IF("Documento no web"='03.Muestra'!$D$8:$D$17,ROW('03.Muestra'!$C$8:$C$17)-MIN(ROW('03.Muestra'!$D$8:$D$17))+1,""),ROW()-633)),"")</f>
        <v/>
      </c>
      <c r="C635" s="129" t="str">
        <f t="array" ref="C635">IFERROR(INDEX('03.Muestra'!$F$8:$F$17,SMALL(IF("Documento no web"='03.Muestra'!$D$8:$D$17,ROW('03.Muestra'!$F$8:$F$17)-MIN(ROW('03.Muestra'!$D$8:$D$17))+1,""),ROW()-633)),"")</f>
        <v/>
      </c>
      <c r="D635" s="103" t="str">
        <f t="shared" si="76"/>
        <v/>
      </c>
      <c r="E635" s="66" t="str">
        <f t="shared" si="77"/>
        <v/>
      </c>
      <c r="F635" s="107">
        <f ca="1">COUNTIF($D634:INDIRECT("$D" &amp;  SUM(ROW()-1,'03.Muestra'!$D$20)-1),F634)</f>
        <v>0</v>
      </c>
      <c r="G635" s="107">
        <f ca="1">COUNTIF($D634:INDIRECT("$D" &amp;  SUM(ROW()-1,'03.Muestra'!$D$20)-1),G634)</f>
        <v>0</v>
      </c>
      <c r="H635" s="107">
        <f ca="1">COUNTIF($D634:INDIRECT("$D" &amp;  SUM(ROW()-1,'03.Muestra'!$D$20)-1),H634)</f>
        <v>0</v>
      </c>
      <c r="I635" s="107">
        <f ca="1">COUNTIF($D634:INDIRECT("$D" &amp;  SUM(ROW()-1,'03.Muestra'!$D$20)-1),I634)</f>
        <v>0</v>
      </c>
      <c r="J635" s="107">
        <f ca="1">COUNTIF($D634:INDIRECT("$D" &amp;  SUM(ROW()-1,'03.Muestra'!$D$20)-1),J634)</f>
        <v>0</v>
      </c>
      <c r="K635" s="132">
        <f ca="1">IF(COUNTIF('03.Muestra'!$D$8:$D$17,"Documento no web")=0,0,COUNTBLANK($D634:INDIRECT("$D" &amp;  SUM(ROW()-1,COUNTIF('03.Muestra'!$D$8:$D$17,"Documento no web"))-1)))</f>
        <v>0</v>
      </c>
      <c r="L635" s="18"/>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row>
    <row r="636" spans="1:35" ht="13.5" customHeight="1">
      <c r="A636" s="98" t="str">
        <f t="array" ref="A636">IFERROR(INDEX('03.Muestra'!$B$8:$B$17,SMALL(IF("Documento no web"='03.Muestra'!$D$8:$D$17,ROW('03.Muestra'!$B$8:$B$17)-MIN(ROW('03.Muestra'!$D$8:$D$17))+1,""),ROW()-633)),"")</f>
        <v/>
      </c>
      <c r="B636" s="129" t="str">
        <f t="array" ref="B636">IFERROR(INDEX('03.Muestra'!$C$8:$C$17,SMALL(IF("Documento no web"='03.Muestra'!$D$8:$D$17,ROW('03.Muestra'!$C$8:$C$17)-MIN(ROW('03.Muestra'!$D$8:$D$17))+1,""),ROW()-633)),"")</f>
        <v/>
      </c>
      <c r="C636" s="129" t="str">
        <f t="array" ref="C636">IFERROR(INDEX('03.Muestra'!$F$8:$F$17,SMALL(IF("Documento no web"='03.Muestra'!$D$8:$D$17,ROW('03.Muestra'!$F$8:$F$17)-MIN(ROW('03.Muestra'!$D$8:$D$17))+1,""),ROW()-633)),"")</f>
        <v/>
      </c>
      <c r="D636" s="103" t="str">
        <f t="shared" si="76"/>
        <v/>
      </c>
      <c r="E636" s="66" t="str">
        <f t="shared" si="77"/>
        <v/>
      </c>
      <c r="F636" s="22"/>
      <c r="G636" s="18"/>
      <c r="H636" s="18"/>
      <c r="I636" s="18"/>
      <c r="J636" s="18"/>
      <c r="K636" s="148"/>
      <c r="L636" s="18"/>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row>
    <row r="637" spans="1:35" ht="13.5" customHeight="1">
      <c r="A637" s="98" t="str">
        <f t="array" ref="A637">IFERROR(INDEX('03.Muestra'!$B$8:$B$17,SMALL(IF("Documento no web"='03.Muestra'!$D$8:$D$17,ROW('03.Muestra'!$B$8:$B$17)-MIN(ROW('03.Muestra'!$D$8:$D$17))+1,""),ROW()-633)),"")</f>
        <v/>
      </c>
      <c r="B637" s="129" t="str">
        <f t="array" ref="B637">IFERROR(INDEX('03.Muestra'!$C$8:$C$17,SMALL(IF("Documento no web"='03.Muestra'!$D$8:$D$17,ROW('03.Muestra'!$C$8:$C$17)-MIN(ROW('03.Muestra'!$D$8:$D$17))+1,""),ROW()-633)),"")</f>
        <v/>
      </c>
      <c r="C637" s="129" t="str">
        <f t="array" ref="C637">IFERROR(INDEX('03.Muestra'!$F$8:$F$17,SMALL(IF("Documento no web"='03.Muestra'!$D$8:$D$17,ROW('03.Muestra'!$F$8:$F$17)-MIN(ROW('03.Muestra'!$D$8:$D$17))+1,""),ROW()-633)),"")</f>
        <v/>
      </c>
      <c r="D637" s="103" t="str">
        <f t="shared" si="76"/>
        <v/>
      </c>
      <c r="E637" s="66" t="str">
        <f t="shared" si="77"/>
        <v/>
      </c>
      <c r="F637" s="22"/>
      <c r="G637" s="18"/>
      <c r="H637" s="18"/>
      <c r="I637" s="18"/>
      <c r="J637" s="18"/>
      <c r="K637" s="148"/>
      <c r="L637" s="18"/>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row>
    <row r="638" spans="1:35" ht="13.5" customHeight="1">
      <c r="A638" s="98" t="str">
        <f t="array" ref="A638">IFERROR(INDEX('03.Muestra'!$B$8:$B$17,SMALL(IF("Documento no web"='03.Muestra'!$D$8:$D$17,ROW('03.Muestra'!$B$8:$B$17)-MIN(ROW('03.Muestra'!$D$8:$D$17))+1,""),ROW()-633)),"")</f>
        <v/>
      </c>
      <c r="B638" s="129" t="str">
        <f t="array" ref="B638">IFERROR(INDEX('03.Muestra'!$C$8:$C$17,SMALL(IF("Documento no web"='03.Muestra'!$D$8:$D$17,ROW('03.Muestra'!$C$8:$C$17)-MIN(ROW('03.Muestra'!$D$8:$D$17))+1,""),ROW()-633)),"")</f>
        <v/>
      </c>
      <c r="C638" s="129" t="str">
        <f t="array" ref="C638">IFERROR(INDEX('03.Muestra'!$F$8:$F$17,SMALL(IF("Documento no web"='03.Muestra'!$D$8:$D$17,ROW('03.Muestra'!$F$8:$F$17)-MIN(ROW('03.Muestra'!$D$8:$D$17))+1,""),ROW()-633)),"")</f>
        <v/>
      </c>
      <c r="D638" s="103" t="str">
        <f t="shared" si="76"/>
        <v/>
      </c>
      <c r="E638" s="66" t="str">
        <f t="shared" si="77"/>
        <v/>
      </c>
      <c r="F638" s="22"/>
      <c r="G638" s="18"/>
      <c r="H638" s="18"/>
      <c r="I638" s="18"/>
      <c r="J638" s="18"/>
      <c r="K638" s="148"/>
      <c r="L638" s="18"/>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row>
    <row r="639" spans="1:35" ht="13.5" customHeight="1">
      <c r="A639" s="98" t="str">
        <f t="array" ref="A639">IFERROR(INDEX('03.Muestra'!$B$8:$B$17,SMALL(IF("Documento no web"='03.Muestra'!$D$8:$D$17,ROW('03.Muestra'!$B$8:$B$17)-MIN(ROW('03.Muestra'!$D$8:$D$17))+1,""),ROW()-633)),"")</f>
        <v/>
      </c>
      <c r="B639" s="129" t="str">
        <f t="array" ref="B639">IFERROR(INDEX('03.Muestra'!$C$8:$C$17,SMALL(IF("Documento no web"='03.Muestra'!$D$8:$D$17,ROW('03.Muestra'!$C$8:$C$17)-MIN(ROW('03.Muestra'!$D$8:$D$17))+1,""),ROW()-633)),"")</f>
        <v/>
      </c>
      <c r="C639" s="129" t="str">
        <f t="array" ref="C639">IFERROR(INDEX('03.Muestra'!$F$8:$F$17,SMALL(IF("Documento no web"='03.Muestra'!$D$8:$D$17,ROW('03.Muestra'!$F$8:$F$17)-MIN(ROW('03.Muestra'!$D$8:$D$17))+1,""),ROW()-633)),"")</f>
        <v/>
      </c>
      <c r="D639" s="103" t="str">
        <f t="shared" si="76"/>
        <v/>
      </c>
      <c r="E639" s="66" t="str">
        <f t="shared" si="77"/>
        <v/>
      </c>
      <c r="F639" s="22"/>
      <c r="G639" s="18"/>
      <c r="H639" s="18"/>
      <c r="I639" s="18"/>
      <c r="J639" s="18"/>
      <c r="K639" s="148"/>
      <c r="L639" s="18"/>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row>
    <row r="640" spans="1:35" ht="13.5" customHeight="1">
      <c r="A640" s="98" t="str">
        <f t="array" ref="A640">IFERROR(INDEX('03.Muestra'!$B$8:$B$17,SMALL(IF("Documento no web"='03.Muestra'!$D$8:$D$17,ROW('03.Muestra'!$B$8:$B$17)-MIN(ROW('03.Muestra'!$D$8:$D$17))+1,""),ROW()-633)),"")</f>
        <v/>
      </c>
      <c r="B640" s="129" t="str">
        <f t="array" ref="B640">IFERROR(INDEX('03.Muestra'!$C$8:$C$17,SMALL(IF("Documento no web"='03.Muestra'!$D$8:$D$17,ROW('03.Muestra'!$C$8:$C$17)-MIN(ROW('03.Muestra'!$D$8:$D$17))+1,""),ROW()-633)),"")</f>
        <v/>
      </c>
      <c r="C640" s="129" t="str">
        <f t="array" ref="C640">IFERROR(INDEX('03.Muestra'!$F$8:$F$17,SMALL(IF("Documento no web"='03.Muestra'!$D$8:$D$17,ROW('03.Muestra'!$F$8:$F$17)-MIN(ROW('03.Muestra'!$D$8:$D$17))+1,""),ROW()-633)),"")</f>
        <v/>
      </c>
      <c r="D640" s="103" t="str">
        <f t="shared" si="76"/>
        <v/>
      </c>
      <c r="E640" s="66" t="str">
        <f t="shared" si="77"/>
        <v/>
      </c>
      <c r="F640" s="18"/>
      <c r="G640" s="18"/>
      <c r="H640" s="18"/>
      <c r="I640" s="18"/>
      <c r="J640" s="18"/>
      <c r="K640" s="148"/>
      <c r="L640" s="18"/>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row>
    <row r="641" spans="1:35" ht="13.5" customHeight="1">
      <c r="A641" s="98" t="str">
        <f t="array" ref="A641">IFERROR(INDEX('03.Muestra'!$B$8:$B$17,SMALL(IF("Documento no web"='03.Muestra'!$D$8:$D$17,ROW('03.Muestra'!$B$8:$B$17)-MIN(ROW('03.Muestra'!$D$8:$D$17))+1,""),ROW()-633)),"")</f>
        <v/>
      </c>
      <c r="B641" s="129" t="str">
        <f t="array" ref="B641">IFERROR(INDEX('03.Muestra'!$C$8:$C$17,SMALL(IF("Documento no web"='03.Muestra'!$D$8:$D$17,ROW('03.Muestra'!$C$8:$C$17)-MIN(ROW('03.Muestra'!$D$8:$D$17))+1,""),ROW()-633)),"")</f>
        <v/>
      </c>
      <c r="C641" s="129" t="str">
        <f t="array" ref="C641">IFERROR(INDEX('03.Muestra'!$F$8:$F$17,SMALL(IF("Documento no web"='03.Muestra'!$D$8:$D$17,ROW('03.Muestra'!$F$8:$F$17)-MIN(ROW('03.Muestra'!$D$8:$D$17))+1,""),ROW()-633)),"")</f>
        <v/>
      </c>
      <c r="D641" s="103" t="str">
        <f t="shared" si="76"/>
        <v/>
      </c>
      <c r="E641" s="66" t="str">
        <f t="shared" si="77"/>
        <v/>
      </c>
      <c r="F641" s="18"/>
      <c r="G641" s="18"/>
      <c r="H641" s="18"/>
      <c r="I641" s="18"/>
      <c r="J641" s="18"/>
      <c r="K641" s="148"/>
      <c r="L641" s="18"/>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row>
    <row r="642" spans="1:35" ht="13.5" customHeight="1">
      <c r="A642" s="98" t="str">
        <f t="array" ref="A642">IFERROR(INDEX('03.Muestra'!$B$8:$B$17,SMALL(IF("Documento no web"='03.Muestra'!$D$8:$D$17,ROW('03.Muestra'!$B$8:$B$17)-MIN(ROW('03.Muestra'!$D$8:$D$17))+1,""),ROW()-633)),"")</f>
        <v/>
      </c>
      <c r="B642" s="129" t="str">
        <f t="array" ref="B642">IFERROR(INDEX('03.Muestra'!$C$8:$C$17,SMALL(IF("Documento no web"='03.Muestra'!$D$8:$D$17,ROW('03.Muestra'!$C$8:$C$17)-MIN(ROW('03.Muestra'!$D$8:$D$17))+1,""),ROW()-633)),"")</f>
        <v/>
      </c>
      <c r="C642" s="129" t="str">
        <f t="array" ref="C642">IFERROR(INDEX('03.Muestra'!$F$8:$F$17,SMALL(IF("Documento no web"='03.Muestra'!$D$8:$D$17,ROW('03.Muestra'!$F$8:$F$17)-MIN(ROW('03.Muestra'!$D$8:$D$17))+1,""),ROW()-633)),"")</f>
        <v/>
      </c>
      <c r="D642" s="103" t="str">
        <f t="shared" si="76"/>
        <v/>
      </c>
      <c r="E642" s="66" t="str">
        <f t="shared" si="77"/>
        <v/>
      </c>
      <c r="F642" s="18"/>
      <c r="G642" s="18"/>
      <c r="H642" s="18"/>
      <c r="I642" s="18"/>
      <c r="J642" s="18"/>
      <c r="K642" s="148"/>
      <c r="L642" s="18"/>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row>
    <row r="643" spans="1:35" ht="13.5" customHeight="1">
      <c r="A643" s="98" t="str">
        <f t="array" ref="A643">IFERROR(INDEX('03.Muestra'!$B$8:$B$17,SMALL(IF("Documento no web"='03.Muestra'!$D$8:$D$17,ROW('03.Muestra'!$B$8:$B$17)-MIN(ROW('03.Muestra'!$D$8:$D$17))+1,""),ROW()-633)),"")</f>
        <v/>
      </c>
      <c r="B643" s="129" t="str">
        <f t="array" ref="B643">IFERROR(INDEX('03.Muestra'!$C$8:$C$17,SMALL(IF("Documento no web"='03.Muestra'!$D$8:$D$17,ROW('03.Muestra'!$C$8:$C$17)-MIN(ROW('03.Muestra'!$D$8:$D$17))+1,""),ROW()-633)),"")</f>
        <v/>
      </c>
      <c r="C643" s="129" t="str">
        <f t="array" ref="C643">IFERROR(INDEX('03.Muestra'!$F$8:$F$17,SMALL(IF("Documento no web"='03.Muestra'!$D$8:$D$17,ROW('03.Muestra'!$F$8:$F$17)-MIN(ROW('03.Muestra'!$D$8:$D$17))+1,""),ROW()-633)),"")</f>
        <v/>
      </c>
      <c r="D643" s="103" t="str">
        <f t="shared" si="76"/>
        <v/>
      </c>
      <c r="E643" s="66" t="str">
        <f t="shared" si="77"/>
        <v/>
      </c>
      <c r="F643" s="18"/>
      <c r="G643" s="18"/>
      <c r="H643" s="18"/>
      <c r="I643" s="18"/>
      <c r="J643" s="18"/>
      <c r="K643" s="148"/>
      <c r="L643" s="18"/>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row>
    <row r="644" spans="1:35" ht="12" customHeight="1">
      <c r="A644" s="63"/>
      <c r="B644" s="133"/>
      <c r="C644" s="133"/>
      <c r="D644" s="134"/>
      <c r="E644" s="66"/>
      <c r="F644" s="18"/>
      <c r="G644" s="18"/>
      <c r="H644" s="18"/>
      <c r="I644" s="18"/>
      <c r="J644" s="18"/>
      <c r="K644" s="22"/>
      <c r="L644" s="22"/>
      <c r="M644" s="22"/>
      <c r="N644" s="18"/>
      <c r="O644" s="18"/>
      <c r="P644" s="18"/>
      <c r="Q644" s="18"/>
      <c r="R644" s="18"/>
      <c r="S644" s="18"/>
      <c r="T644" s="18"/>
      <c r="U644" s="18"/>
      <c r="V644" s="22"/>
      <c r="W644" s="22"/>
      <c r="X644" s="22"/>
      <c r="Y644" s="22"/>
      <c r="Z644" s="22"/>
      <c r="AA644" s="22"/>
      <c r="AB644" s="22"/>
      <c r="AC644" s="22"/>
      <c r="AD644" s="18"/>
      <c r="AE644" s="22"/>
      <c r="AF644" s="22"/>
      <c r="AG644" s="22"/>
      <c r="AH644" s="22"/>
      <c r="AI644" s="22"/>
    </row>
    <row r="645" spans="1:35" ht="12" customHeight="1">
      <c r="A645" s="63"/>
      <c r="B645" s="133"/>
      <c r="C645" s="133"/>
      <c r="D645" s="134"/>
      <c r="E645" s="66"/>
      <c r="F645" s="18"/>
      <c r="G645" s="18"/>
      <c r="H645" s="18"/>
      <c r="I645" s="18"/>
      <c r="J645" s="18"/>
      <c r="K645" s="22"/>
      <c r="L645" s="22"/>
      <c r="M645" s="22"/>
      <c r="N645" s="18"/>
      <c r="O645" s="18"/>
      <c r="P645" s="18"/>
      <c r="Q645" s="18"/>
      <c r="R645" s="18"/>
      <c r="S645" s="18"/>
      <c r="T645" s="18"/>
      <c r="U645" s="18"/>
      <c r="V645" s="22"/>
      <c r="W645" s="22"/>
      <c r="X645" s="22"/>
      <c r="Y645" s="22"/>
      <c r="Z645" s="22"/>
      <c r="AA645" s="22"/>
      <c r="AB645" s="22"/>
      <c r="AC645" s="22"/>
      <c r="AD645" s="18"/>
      <c r="AE645" s="22"/>
      <c r="AF645" s="22"/>
      <c r="AG645" s="22"/>
      <c r="AH645" s="22"/>
      <c r="AI645" s="22"/>
    </row>
    <row r="646" spans="1:35" ht="12.75" customHeight="1">
      <c r="A646" s="111"/>
      <c r="B646" s="112"/>
      <c r="C646" s="111"/>
      <c r="D646" s="135"/>
      <c r="E646" s="66"/>
      <c r="F646" s="18"/>
      <c r="G646" s="18"/>
      <c r="H646" s="18"/>
      <c r="I646" s="18"/>
      <c r="J646" s="18"/>
      <c r="K646" s="22"/>
      <c r="L646" s="22"/>
      <c r="M646" s="22"/>
      <c r="N646" s="18"/>
      <c r="O646" s="18"/>
      <c r="P646" s="18"/>
      <c r="Q646" s="18"/>
      <c r="R646" s="18"/>
      <c r="S646" s="18"/>
      <c r="T646" s="18"/>
      <c r="U646" s="18"/>
      <c r="V646" s="22"/>
      <c r="W646" s="22"/>
      <c r="X646" s="22"/>
      <c r="Y646" s="22"/>
      <c r="Z646" s="22"/>
      <c r="AA646" s="22"/>
      <c r="AB646" s="22"/>
      <c r="AC646" s="22"/>
      <c r="AD646" s="18"/>
      <c r="AE646" s="22"/>
      <c r="AF646" s="22"/>
      <c r="AG646" s="22"/>
      <c r="AH646" s="22"/>
      <c r="AI646" s="22"/>
    </row>
    <row r="647" spans="1:35" ht="14.25" customHeight="1">
      <c r="A647" s="109"/>
      <c r="B647" s="109"/>
      <c r="C647" s="109"/>
      <c r="D647" s="136"/>
      <c r="E647" s="66"/>
      <c r="F647" s="92"/>
      <c r="G647" s="18"/>
      <c r="H647" s="18"/>
      <c r="I647" s="18"/>
      <c r="J647" s="18"/>
      <c r="K647" s="22"/>
      <c r="L647" s="22"/>
      <c r="M647" s="22"/>
      <c r="N647" s="18"/>
      <c r="O647" s="18"/>
      <c r="P647" s="18"/>
      <c r="Q647" s="18"/>
      <c r="R647" s="18"/>
      <c r="S647" s="18"/>
      <c r="T647" s="18"/>
      <c r="U647" s="18"/>
      <c r="V647" s="22"/>
      <c r="W647" s="22"/>
      <c r="X647" s="22"/>
      <c r="Y647" s="22"/>
      <c r="Z647" s="22"/>
      <c r="AA647" s="22"/>
      <c r="AB647" s="22"/>
      <c r="AC647" s="22"/>
      <c r="AD647" s="18"/>
      <c r="AE647" s="22"/>
      <c r="AF647" s="22"/>
      <c r="AG647" s="22"/>
      <c r="AH647" s="22"/>
      <c r="AI647" s="22"/>
    </row>
    <row r="648" spans="1:35" ht="13.5" customHeight="1">
      <c r="A648" s="22"/>
      <c r="B648" s="18"/>
      <c r="C648" s="18"/>
      <c r="D648" s="127"/>
      <c r="E648" s="18"/>
      <c r="F648" s="18"/>
      <c r="G648" s="18"/>
      <c r="H648" s="18"/>
      <c r="I648" s="18"/>
      <c r="J648" s="18"/>
      <c r="K648" s="148"/>
      <c r="L648" s="18"/>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row>
    <row r="649" spans="1:35" ht="13.5" customHeight="1">
      <c r="A649" s="22"/>
      <c r="B649" s="18"/>
      <c r="C649" s="18"/>
      <c r="D649" s="127"/>
      <c r="E649" s="100"/>
      <c r="F649" s="18"/>
      <c r="G649" s="18"/>
      <c r="H649" s="18"/>
      <c r="I649" s="18"/>
      <c r="J649" s="18"/>
      <c r="K649" s="148"/>
      <c r="L649" s="18"/>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row>
    <row r="650" spans="1:35" ht="30" customHeight="1">
      <c r="A650" s="94" t="s">
        <v>100</v>
      </c>
      <c r="B650" s="95" t="s">
        <v>86</v>
      </c>
      <c r="C650" s="96" t="s">
        <v>234</v>
      </c>
      <c r="D650" s="128" t="s">
        <v>106</v>
      </c>
      <c r="E650" s="114"/>
      <c r="F650" s="22"/>
      <c r="G650" s="22"/>
      <c r="H650" s="22"/>
      <c r="I650" s="22"/>
      <c r="J650" s="22"/>
      <c r="K650" s="148"/>
      <c r="L650" s="18"/>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row>
    <row r="651" spans="1:35" ht="13.5" customHeight="1">
      <c r="A651" s="98" t="str">
        <f t="array" ref="A651">IFERROR(INDEX('03.Muestra'!$B$8:$B$17,SMALL(IF("Documento no web"='03.Muestra'!$D$8:$D$17,ROW('03.Muestra'!$B$8:$B$17)-MIN(ROW('03.Muestra'!$D$8:$D$17))+1,""),ROW()-650)),"")</f>
        <v/>
      </c>
      <c r="B651" s="129" t="str">
        <f t="array" ref="B651">IFERROR(INDEX('03.Muestra'!$C$8:$C$17,SMALL(IF("Documento no web"='03.Muestra'!$D$8:$D$17,ROW('03.Muestra'!$C$8:$C$17)-MIN(ROW('03.Muestra'!$D$8:$D$17))+1,""),ROW()-650)),"")</f>
        <v/>
      </c>
      <c r="C651" s="129" t="str">
        <f t="array" ref="C651">IFERROR(INDEX('03.Muestra'!$F$8:$F$17,SMALL(IF("Documento no web"='03.Muestra'!$D$8:$D$17,ROW('03.Muestra'!$F$8:$F$17)-MIN(ROW('03.Muestra'!$D$8:$D$17))+1,""),ROW()-650)),"")</f>
        <v/>
      </c>
      <c r="D651" s="103" t="str">
        <f t="shared" ref="D651:D660" si="78">IF(C651="","",$D$18)</f>
        <v/>
      </c>
      <c r="E651" s="66" t="str">
        <f t="shared" ref="E651:E660" si="79">IF(D651&lt;&gt;"",IF(AND(B651&lt;&gt;"",C651&lt;&gt;""),"","ERR"),"")</f>
        <v/>
      </c>
      <c r="F651" s="104" t="s">
        <v>89</v>
      </c>
      <c r="G651" s="89" t="s">
        <v>98</v>
      </c>
      <c r="H651" s="84" t="s">
        <v>93</v>
      </c>
      <c r="I651" s="105" t="s">
        <v>91</v>
      </c>
      <c r="J651" s="106" t="s">
        <v>87</v>
      </c>
      <c r="K651" s="131" t="s">
        <v>97</v>
      </c>
      <c r="L651" s="18"/>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row>
    <row r="652" spans="1:35" ht="13.5" customHeight="1">
      <c r="A652" s="98" t="str">
        <f t="array" ref="A652">IFERROR(INDEX('03.Muestra'!$B$8:$B$17,SMALL(IF("Documento no web"='03.Muestra'!$D$8:$D$17,ROW('03.Muestra'!$B$8:$B$17)-MIN(ROW('03.Muestra'!$D$8:$D$17))+1,""),ROW()-650)),"")</f>
        <v/>
      </c>
      <c r="B652" s="129" t="str">
        <f t="array" ref="B652">IFERROR(INDEX('03.Muestra'!$C$8:$C$17,SMALL(IF("Documento no web"='03.Muestra'!$D$8:$D$17,ROW('03.Muestra'!$C$8:$C$17)-MIN(ROW('03.Muestra'!$D$8:$D$17))+1,""),ROW()-650)),"")</f>
        <v/>
      </c>
      <c r="C652" s="129" t="str">
        <f t="array" ref="C652">IFERROR(INDEX('03.Muestra'!$F$8:$F$17,SMALL(IF("Documento no web"='03.Muestra'!$D$8:$D$17,ROW('03.Muestra'!$F$8:$F$17)-MIN(ROW('03.Muestra'!$D$8:$D$17))+1,""),ROW()-650)),"")</f>
        <v/>
      </c>
      <c r="D652" s="103" t="str">
        <f t="shared" si="78"/>
        <v/>
      </c>
      <c r="E652" s="66" t="str">
        <f t="shared" si="79"/>
        <v/>
      </c>
      <c r="F652" s="107">
        <f ca="1">COUNTIF($D651:INDIRECT("$D" &amp;  SUM(ROW()-1,'03.Muestra'!$D$20)-1),F651)</f>
        <v>0</v>
      </c>
      <c r="G652" s="107">
        <f ca="1">COUNTIF($D651:INDIRECT("$D" &amp;  SUM(ROW()-1,'03.Muestra'!$D$20)-1),G651)</f>
        <v>0</v>
      </c>
      <c r="H652" s="107">
        <f ca="1">COUNTIF($D651:INDIRECT("$D" &amp;  SUM(ROW()-1,'03.Muestra'!$D$20)-1),H651)</f>
        <v>0</v>
      </c>
      <c r="I652" s="107">
        <f ca="1">COUNTIF($D651:INDIRECT("$D" &amp;  SUM(ROW()-1,'03.Muestra'!$D$20)-1),I651)</f>
        <v>0</v>
      </c>
      <c r="J652" s="107">
        <f ca="1">COUNTIF($D651:INDIRECT("$D" &amp;  SUM(ROW()-1,'03.Muestra'!$D$20)-1),J651)</f>
        <v>0</v>
      </c>
      <c r="K652" s="132">
        <f ca="1">IF(COUNTIF('03.Muestra'!$D$8:$D$17,"Documento no web")=0,0,COUNTBLANK($D651:INDIRECT("$D" &amp;  SUM(ROW()-1,COUNTIF('03.Muestra'!$D$8:$D$17,"Documento no web"))-1)))</f>
        <v>0</v>
      </c>
      <c r="L652" s="18"/>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row>
    <row r="653" spans="1:35" ht="13.5" customHeight="1">
      <c r="A653" s="98" t="str">
        <f t="array" ref="A653">IFERROR(INDEX('03.Muestra'!$B$8:$B$17,SMALL(IF("Documento no web"='03.Muestra'!$D$8:$D$17,ROW('03.Muestra'!$B$8:$B$17)-MIN(ROW('03.Muestra'!$D$8:$D$17))+1,""),ROW()-650)),"")</f>
        <v/>
      </c>
      <c r="B653" s="129" t="str">
        <f t="array" ref="B653">IFERROR(INDEX('03.Muestra'!$C$8:$C$17,SMALL(IF("Documento no web"='03.Muestra'!$D$8:$D$17,ROW('03.Muestra'!$C$8:$C$17)-MIN(ROW('03.Muestra'!$D$8:$D$17))+1,""),ROW()-650)),"")</f>
        <v/>
      </c>
      <c r="C653" s="129" t="str">
        <f t="array" ref="C653">IFERROR(INDEX('03.Muestra'!$F$8:$F$17,SMALL(IF("Documento no web"='03.Muestra'!$D$8:$D$17,ROW('03.Muestra'!$F$8:$F$17)-MIN(ROW('03.Muestra'!$D$8:$D$17))+1,""),ROW()-650)),"")</f>
        <v/>
      </c>
      <c r="D653" s="103" t="str">
        <f t="shared" si="78"/>
        <v/>
      </c>
      <c r="E653" s="66" t="str">
        <f t="shared" si="79"/>
        <v/>
      </c>
      <c r="F653" s="22"/>
      <c r="G653" s="18"/>
      <c r="H653" s="18"/>
      <c r="I653" s="18"/>
      <c r="J653" s="18"/>
      <c r="K653" s="148"/>
      <c r="L653" s="18"/>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row>
    <row r="654" spans="1:35" ht="13.5" customHeight="1">
      <c r="A654" s="98" t="str">
        <f t="array" ref="A654">IFERROR(INDEX('03.Muestra'!$B$8:$B$17,SMALL(IF("Documento no web"='03.Muestra'!$D$8:$D$17,ROW('03.Muestra'!$B$8:$B$17)-MIN(ROW('03.Muestra'!$D$8:$D$17))+1,""),ROW()-650)),"")</f>
        <v/>
      </c>
      <c r="B654" s="129" t="str">
        <f t="array" ref="B654">IFERROR(INDEX('03.Muestra'!$C$8:$C$17,SMALL(IF("Documento no web"='03.Muestra'!$D$8:$D$17,ROW('03.Muestra'!$C$8:$C$17)-MIN(ROW('03.Muestra'!$D$8:$D$17))+1,""),ROW()-650)),"")</f>
        <v/>
      </c>
      <c r="C654" s="129" t="str">
        <f t="array" ref="C654">IFERROR(INDEX('03.Muestra'!$F$8:$F$17,SMALL(IF("Documento no web"='03.Muestra'!$D$8:$D$17,ROW('03.Muestra'!$F$8:$F$17)-MIN(ROW('03.Muestra'!$D$8:$D$17))+1,""),ROW()-650)),"")</f>
        <v/>
      </c>
      <c r="D654" s="103" t="str">
        <f t="shared" si="78"/>
        <v/>
      </c>
      <c r="E654" s="66" t="str">
        <f t="shared" si="79"/>
        <v/>
      </c>
      <c r="F654" s="22"/>
      <c r="G654" s="18"/>
      <c r="H654" s="18"/>
      <c r="I654" s="18"/>
      <c r="J654" s="18"/>
      <c r="K654" s="148"/>
      <c r="L654" s="18"/>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row>
    <row r="655" spans="1:35" ht="13.5" customHeight="1">
      <c r="A655" s="98" t="str">
        <f t="array" ref="A655">IFERROR(INDEX('03.Muestra'!$B$8:$B$17,SMALL(IF("Documento no web"='03.Muestra'!$D$8:$D$17,ROW('03.Muestra'!$B$8:$B$17)-MIN(ROW('03.Muestra'!$D$8:$D$17))+1,""),ROW()-650)),"")</f>
        <v/>
      </c>
      <c r="B655" s="129" t="str">
        <f t="array" ref="B655">IFERROR(INDEX('03.Muestra'!$C$8:$C$17,SMALL(IF("Documento no web"='03.Muestra'!$D$8:$D$17,ROW('03.Muestra'!$C$8:$C$17)-MIN(ROW('03.Muestra'!$D$8:$D$17))+1,""),ROW()-650)),"")</f>
        <v/>
      </c>
      <c r="C655" s="129" t="str">
        <f t="array" ref="C655">IFERROR(INDEX('03.Muestra'!$F$8:$F$17,SMALL(IF("Documento no web"='03.Muestra'!$D$8:$D$17,ROW('03.Muestra'!$F$8:$F$17)-MIN(ROW('03.Muestra'!$D$8:$D$17))+1,""),ROW()-650)),"")</f>
        <v/>
      </c>
      <c r="D655" s="103" t="str">
        <f t="shared" si="78"/>
        <v/>
      </c>
      <c r="E655" s="66" t="str">
        <f t="shared" si="79"/>
        <v/>
      </c>
      <c r="F655" s="22"/>
      <c r="G655" s="18"/>
      <c r="H655" s="18"/>
      <c r="I655" s="18"/>
      <c r="J655" s="18"/>
      <c r="K655" s="148"/>
      <c r="L655" s="18"/>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row>
    <row r="656" spans="1:35" ht="13.5" customHeight="1">
      <c r="A656" s="98" t="str">
        <f t="array" ref="A656">IFERROR(INDEX('03.Muestra'!$B$8:$B$17,SMALL(IF("Documento no web"='03.Muestra'!$D$8:$D$17,ROW('03.Muestra'!$B$8:$B$17)-MIN(ROW('03.Muestra'!$D$8:$D$17))+1,""),ROW()-650)),"")</f>
        <v/>
      </c>
      <c r="B656" s="129" t="str">
        <f t="array" ref="B656">IFERROR(INDEX('03.Muestra'!$C$8:$C$17,SMALL(IF("Documento no web"='03.Muestra'!$D$8:$D$17,ROW('03.Muestra'!$C$8:$C$17)-MIN(ROW('03.Muestra'!$D$8:$D$17))+1,""),ROW()-650)),"")</f>
        <v/>
      </c>
      <c r="C656" s="129" t="str">
        <f t="array" ref="C656">IFERROR(INDEX('03.Muestra'!$F$8:$F$17,SMALL(IF("Documento no web"='03.Muestra'!$D$8:$D$17,ROW('03.Muestra'!$F$8:$F$17)-MIN(ROW('03.Muestra'!$D$8:$D$17))+1,""),ROW()-650)),"")</f>
        <v/>
      </c>
      <c r="D656" s="103" t="str">
        <f t="shared" si="78"/>
        <v/>
      </c>
      <c r="E656" s="66" t="str">
        <f t="shared" si="79"/>
        <v/>
      </c>
      <c r="F656" s="22"/>
      <c r="G656" s="18"/>
      <c r="H656" s="18"/>
      <c r="I656" s="18"/>
      <c r="J656" s="18"/>
      <c r="K656" s="148"/>
      <c r="L656" s="18"/>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row>
    <row r="657" spans="1:35" ht="13.5" customHeight="1">
      <c r="A657" s="98" t="str">
        <f t="array" ref="A657">IFERROR(INDEX('03.Muestra'!$B$8:$B$17,SMALL(IF("Documento no web"='03.Muestra'!$D$8:$D$17,ROW('03.Muestra'!$B$8:$B$17)-MIN(ROW('03.Muestra'!$D$8:$D$17))+1,""),ROW()-650)),"")</f>
        <v/>
      </c>
      <c r="B657" s="129" t="str">
        <f t="array" ref="B657">IFERROR(INDEX('03.Muestra'!$C$8:$C$17,SMALL(IF("Documento no web"='03.Muestra'!$D$8:$D$17,ROW('03.Muestra'!$C$8:$C$17)-MIN(ROW('03.Muestra'!$D$8:$D$17))+1,""),ROW()-650)),"")</f>
        <v/>
      </c>
      <c r="C657" s="129" t="str">
        <f t="array" ref="C657">IFERROR(INDEX('03.Muestra'!$F$8:$F$17,SMALL(IF("Documento no web"='03.Muestra'!$D$8:$D$17,ROW('03.Muestra'!$F$8:$F$17)-MIN(ROW('03.Muestra'!$D$8:$D$17))+1,""),ROW()-650)),"")</f>
        <v/>
      </c>
      <c r="D657" s="103" t="str">
        <f t="shared" si="78"/>
        <v/>
      </c>
      <c r="E657" s="66" t="str">
        <f t="shared" si="79"/>
        <v/>
      </c>
      <c r="F657" s="18"/>
      <c r="G657" s="18"/>
      <c r="H657" s="18"/>
      <c r="I657" s="18"/>
      <c r="J657" s="18"/>
      <c r="K657" s="148"/>
      <c r="L657" s="18"/>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row>
    <row r="658" spans="1:35" ht="13.5" customHeight="1">
      <c r="A658" s="98" t="str">
        <f t="array" ref="A658">IFERROR(INDEX('03.Muestra'!$B$8:$B$17,SMALL(IF("Documento no web"='03.Muestra'!$D$8:$D$17,ROW('03.Muestra'!$B$8:$B$17)-MIN(ROW('03.Muestra'!$D$8:$D$17))+1,""),ROW()-650)),"")</f>
        <v/>
      </c>
      <c r="B658" s="129" t="str">
        <f t="array" ref="B658">IFERROR(INDEX('03.Muestra'!$C$8:$C$17,SMALL(IF("Documento no web"='03.Muestra'!$D$8:$D$17,ROW('03.Muestra'!$C$8:$C$17)-MIN(ROW('03.Muestra'!$D$8:$D$17))+1,""),ROW()-650)),"")</f>
        <v/>
      </c>
      <c r="C658" s="129" t="str">
        <f t="array" ref="C658">IFERROR(INDEX('03.Muestra'!$F$8:$F$17,SMALL(IF("Documento no web"='03.Muestra'!$D$8:$D$17,ROW('03.Muestra'!$F$8:$F$17)-MIN(ROW('03.Muestra'!$D$8:$D$17))+1,""),ROW()-650)),"")</f>
        <v/>
      </c>
      <c r="D658" s="103" t="str">
        <f t="shared" si="78"/>
        <v/>
      </c>
      <c r="E658" s="66" t="str">
        <f t="shared" si="79"/>
        <v/>
      </c>
      <c r="F658" s="18"/>
      <c r="G658" s="18"/>
      <c r="H658" s="18"/>
      <c r="I658" s="18"/>
      <c r="J658" s="18"/>
      <c r="K658" s="148"/>
      <c r="L658" s="18"/>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row>
    <row r="659" spans="1:35" ht="13.5" customHeight="1">
      <c r="A659" s="98" t="str">
        <f t="array" ref="A659">IFERROR(INDEX('03.Muestra'!$B$8:$B$17,SMALL(IF("Documento no web"='03.Muestra'!$D$8:$D$17,ROW('03.Muestra'!$B$8:$B$17)-MIN(ROW('03.Muestra'!$D$8:$D$17))+1,""),ROW()-650)),"")</f>
        <v/>
      </c>
      <c r="B659" s="129" t="str">
        <f t="array" ref="B659">IFERROR(INDEX('03.Muestra'!$C$8:$C$17,SMALL(IF("Documento no web"='03.Muestra'!$D$8:$D$17,ROW('03.Muestra'!$C$8:$C$17)-MIN(ROW('03.Muestra'!$D$8:$D$17))+1,""),ROW()-650)),"")</f>
        <v/>
      </c>
      <c r="C659" s="129" t="str">
        <f t="array" ref="C659">IFERROR(INDEX('03.Muestra'!$F$8:$F$17,SMALL(IF("Documento no web"='03.Muestra'!$D$8:$D$17,ROW('03.Muestra'!$F$8:$F$17)-MIN(ROW('03.Muestra'!$D$8:$D$17))+1,""),ROW()-650)),"")</f>
        <v/>
      </c>
      <c r="D659" s="103" t="str">
        <f t="shared" si="78"/>
        <v/>
      </c>
      <c r="E659" s="66" t="str">
        <f t="shared" si="79"/>
        <v/>
      </c>
      <c r="F659" s="18"/>
      <c r="G659" s="18"/>
      <c r="H659" s="18"/>
      <c r="I659" s="18"/>
      <c r="J659" s="18"/>
      <c r="K659" s="148"/>
      <c r="L659" s="18"/>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row>
    <row r="660" spans="1:35" ht="13.5" customHeight="1">
      <c r="A660" s="98" t="str">
        <f t="array" ref="A660">IFERROR(INDEX('03.Muestra'!$B$8:$B$17,SMALL(IF("Documento no web"='03.Muestra'!$D$8:$D$17,ROW('03.Muestra'!$B$8:$B$17)-MIN(ROW('03.Muestra'!$D$8:$D$17))+1,""),ROW()-650)),"")</f>
        <v/>
      </c>
      <c r="B660" s="129" t="str">
        <f t="array" ref="B660">IFERROR(INDEX('03.Muestra'!$C$8:$C$17,SMALL(IF("Documento no web"='03.Muestra'!$D$8:$D$17,ROW('03.Muestra'!$C$8:$C$17)-MIN(ROW('03.Muestra'!$D$8:$D$17))+1,""),ROW()-650)),"")</f>
        <v/>
      </c>
      <c r="C660" s="129" t="str">
        <f t="array" ref="C660">IFERROR(INDEX('03.Muestra'!$F$8:$F$17,SMALL(IF("Documento no web"='03.Muestra'!$D$8:$D$17,ROW('03.Muestra'!$F$8:$F$17)-MIN(ROW('03.Muestra'!$D$8:$D$17))+1,""),ROW()-650)),"")</f>
        <v/>
      </c>
      <c r="D660" s="103" t="str">
        <f t="shared" si="78"/>
        <v/>
      </c>
      <c r="E660" s="66" t="str">
        <f t="shared" si="79"/>
        <v/>
      </c>
      <c r="F660" s="18"/>
      <c r="G660" s="18"/>
      <c r="H660" s="18"/>
      <c r="I660" s="18"/>
      <c r="J660" s="18"/>
      <c r="K660" s="148"/>
      <c r="L660" s="18"/>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row>
    <row r="661" spans="1:35" ht="12" customHeight="1">
      <c r="A661" s="63"/>
      <c r="B661" s="133"/>
      <c r="C661" s="133"/>
      <c r="D661" s="134"/>
      <c r="E661" s="66"/>
      <c r="F661" s="18"/>
      <c r="G661" s="18"/>
      <c r="H661" s="18"/>
      <c r="I661" s="18"/>
      <c r="J661" s="18"/>
      <c r="K661" s="22"/>
      <c r="L661" s="22"/>
      <c r="M661" s="22"/>
      <c r="N661" s="18"/>
      <c r="O661" s="18"/>
      <c r="P661" s="18"/>
      <c r="Q661" s="18"/>
      <c r="R661" s="18"/>
      <c r="S661" s="18"/>
      <c r="T661" s="18"/>
      <c r="U661" s="18"/>
      <c r="V661" s="22"/>
      <c r="W661" s="22"/>
      <c r="X661" s="22"/>
      <c r="Y661" s="22"/>
      <c r="Z661" s="22"/>
      <c r="AA661" s="22"/>
      <c r="AB661" s="22"/>
      <c r="AC661" s="22"/>
      <c r="AD661" s="18"/>
      <c r="AE661" s="22"/>
      <c r="AF661" s="22"/>
      <c r="AG661" s="22"/>
      <c r="AH661" s="22"/>
      <c r="AI661" s="22"/>
    </row>
    <row r="662" spans="1:35" ht="12" customHeight="1">
      <c r="A662" s="63"/>
      <c r="B662" s="133"/>
      <c r="C662" s="133"/>
      <c r="D662" s="134"/>
      <c r="E662" s="66"/>
      <c r="F662" s="18"/>
      <c r="G662" s="18"/>
      <c r="H662" s="18"/>
      <c r="I662" s="18"/>
      <c r="J662" s="18"/>
      <c r="K662" s="22"/>
      <c r="L662" s="22"/>
      <c r="M662" s="22"/>
      <c r="N662" s="18"/>
      <c r="O662" s="18"/>
      <c r="P662" s="18"/>
      <c r="Q662" s="18"/>
      <c r="R662" s="18"/>
      <c r="S662" s="18"/>
      <c r="T662" s="18"/>
      <c r="U662" s="18"/>
      <c r="V662" s="22"/>
      <c r="W662" s="22"/>
      <c r="X662" s="22"/>
      <c r="Y662" s="22"/>
      <c r="Z662" s="22"/>
      <c r="AA662" s="22"/>
      <c r="AB662" s="22"/>
      <c r="AC662" s="22"/>
      <c r="AD662" s="18"/>
      <c r="AE662" s="22"/>
      <c r="AF662" s="22"/>
      <c r="AG662" s="22"/>
      <c r="AH662" s="22"/>
      <c r="AI662" s="22"/>
    </row>
    <row r="663" spans="1:35" ht="12.75" customHeight="1">
      <c r="A663" s="111"/>
      <c r="B663" s="112"/>
      <c r="C663" s="111"/>
      <c r="D663" s="135"/>
      <c r="E663" s="66"/>
      <c r="F663" s="18"/>
      <c r="G663" s="18"/>
      <c r="H663" s="18"/>
      <c r="I663" s="18"/>
      <c r="J663" s="18"/>
      <c r="K663" s="22"/>
      <c r="L663" s="22"/>
      <c r="M663" s="22"/>
      <c r="N663" s="18"/>
      <c r="O663" s="18"/>
      <c r="P663" s="18"/>
      <c r="Q663" s="18"/>
      <c r="R663" s="18"/>
      <c r="S663" s="18"/>
      <c r="T663" s="18"/>
      <c r="U663" s="18"/>
      <c r="V663" s="22"/>
      <c r="W663" s="22"/>
      <c r="X663" s="22"/>
      <c r="Y663" s="22"/>
      <c r="Z663" s="22"/>
      <c r="AA663" s="22"/>
      <c r="AB663" s="22"/>
      <c r="AC663" s="22"/>
      <c r="AD663" s="18"/>
      <c r="AE663" s="22"/>
      <c r="AF663" s="22"/>
      <c r="AG663" s="22"/>
      <c r="AH663" s="22"/>
      <c r="AI663" s="22"/>
    </row>
    <row r="664" spans="1:35" ht="14.25" customHeight="1">
      <c r="A664" s="109"/>
      <c r="B664" s="109"/>
      <c r="C664" s="109"/>
      <c r="D664" s="136"/>
      <c r="E664" s="66"/>
      <c r="F664" s="92"/>
      <c r="G664" s="18"/>
      <c r="H664" s="18"/>
      <c r="I664" s="18"/>
      <c r="J664" s="18"/>
      <c r="K664" s="22"/>
      <c r="L664" s="22"/>
      <c r="M664" s="22"/>
      <c r="N664" s="18"/>
      <c r="O664" s="18"/>
      <c r="P664" s="18"/>
      <c r="Q664" s="18"/>
      <c r="R664" s="18"/>
      <c r="S664" s="18"/>
      <c r="T664" s="18"/>
      <c r="U664" s="18"/>
      <c r="V664" s="22"/>
      <c r="W664" s="22"/>
      <c r="X664" s="22"/>
      <c r="Y664" s="22"/>
      <c r="Z664" s="22"/>
      <c r="AA664" s="22"/>
      <c r="AB664" s="22"/>
      <c r="AC664" s="22"/>
      <c r="AD664" s="18"/>
      <c r="AE664" s="22"/>
      <c r="AF664" s="22"/>
      <c r="AG664" s="22"/>
      <c r="AH664" s="22"/>
      <c r="AI664" s="22"/>
    </row>
    <row r="665" spans="1:35" ht="13.5" customHeight="1">
      <c r="A665" s="22"/>
      <c r="B665" s="18"/>
      <c r="C665" s="18"/>
      <c r="D665" s="126"/>
      <c r="E665" s="18"/>
      <c r="F665" s="18"/>
      <c r="G665" s="18"/>
      <c r="H665" s="18"/>
      <c r="I665" s="18"/>
      <c r="J665" s="18"/>
      <c r="K665" s="148"/>
      <c r="L665" s="18"/>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row>
    <row r="666" spans="1:35" ht="13.5" customHeight="1">
      <c r="A666" s="22"/>
      <c r="B666" s="18"/>
      <c r="C666" s="18"/>
      <c r="D666" s="127"/>
      <c r="E666" s="100"/>
      <c r="F666" s="18"/>
      <c r="G666" s="18"/>
      <c r="H666" s="18"/>
      <c r="I666" s="18"/>
      <c r="J666" s="18"/>
      <c r="K666" s="148"/>
      <c r="L666" s="18"/>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row>
    <row r="667" spans="1:35" ht="30" customHeight="1">
      <c r="A667" s="94" t="s">
        <v>100</v>
      </c>
      <c r="B667" s="95" t="s">
        <v>86</v>
      </c>
      <c r="C667" s="96" t="s">
        <v>235</v>
      </c>
      <c r="D667" s="128" t="s">
        <v>106</v>
      </c>
      <c r="E667" s="114"/>
      <c r="F667" s="22"/>
      <c r="G667" s="22"/>
      <c r="H667" s="22"/>
      <c r="I667" s="22"/>
      <c r="J667" s="22"/>
      <c r="K667" s="148"/>
      <c r="L667" s="18"/>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row>
    <row r="668" spans="1:35" ht="13.5" customHeight="1">
      <c r="A668" s="98" t="str">
        <f t="array" ref="A668">IFERROR(INDEX('03.Muestra'!$B$8:$B$17,SMALL(IF("Documento no web"='03.Muestra'!$D$8:$D$17,ROW('03.Muestra'!$B$8:$B$17)-MIN(ROW('03.Muestra'!$D$8:$D$17))+1,""),ROW()-667)),"")</f>
        <v/>
      </c>
      <c r="B668" s="129" t="str">
        <f t="array" ref="B668">IFERROR(INDEX('03.Muestra'!$C$8:$C$17,SMALL(IF("Documento no web"='03.Muestra'!$D$8:$D$17,ROW('03.Muestra'!$C$8:$C$17)-MIN(ROW('03.Muestra'!$D$8:$D$17))+1,""),ROW()-667)),"")</f>
        <v/>
      </c>
      <c r="C668" s="129" t="str">
        <f t="array" ref="C668">IFERROR(INDEX('03.Muestra'!$F$8:$F$17,SMALL(IF("Documento no web"='03.Muestra'!$D$8:$D$17,ROW('03.Muestra'!$F$8:$F$17)-MIN(ROW('03.Muestra'!$D$8:$D$17))+1,""),ROW()-667)),"")</f>
        <v/>
      </c>
      <c r="D668" s="103" t="str">
        <f t="shared" ref="D668:D677" si="80">IF(C668="","",$D$18)</f>
        <v/>
      </c>
      <c r="E668" s="66" t="str">
        <f t="shared" ref="E668:E677" si="81">IF(D668&lt;&gt;"",IF(AND(B668&lt;&gt;"",C668&lt;&gt;""),"","ERR"),"")</f>
        <v/>
      </c>
      <c r="F668" s="104" t="s">
        <v>89</v>
      </c>
      <c r="G668" s="89" t="s">
        <v>98</v>
      </c>
      <c r="H668" s="84" t="s">
        <v>93</v>
      </c>
      <c r="I668" s="105" t="s">
        <v>91</v>
      </c>
      <c r="J668" s="106" t="s">
        <v>87</v>
      </c>
      <c r="K668" s="131" t="s">
        <v>97</v>
      </c>
      <c r="L668" s="18"/>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row>
    <row r="669" spans="1:35" ht="13.5" customHeight="1">
      <c r="A669" s="98" t="str">
        <f t="array" ref="A669">IFERROR(INDEX('03.Muestra'!$B$8:$B$17,SMALL(IF("Documento no web"='03.Muestra'!$D$8:$D$17,ROW('03.Muestra'!$B$8:$B$17)-MIN(ROW('03.Muestra'!$D$8:$D$17))+1,""),ROW()-667)),"")</f>
        <v/>
      </c>
      <c r="B669" s="129" t="str">
        <f t="array" ref="B669">IFERROR(INDEX('03.Muestra'!$C$8:$C$17,SMALL(IF("Documento no web"='03.Muestra'!$D$8:$D$17,ROW('03.Muestra'!$C$8:$C$17)-MIN(ROW('03.Muestra'!$D$8:$D$17))+1,""),ROW()-667)),"")</f>
        <v/>
      </c>
      <c r="C669" s="129" t="str">
        <f t="array" ref="C669">IFERROR(INDEX('03.Muestra'!$F$8:$F$17,SMALL(IF("Documento no web"='03.Muestra'!$D$8:$D$17,ROW('03.Muestra'!$F$8:$F$17)-MIN(ROW('03.Muestra'!$D$8:$D$17))+1,""),ROW()-667)),"")</f>
        <v/>
      </c>
      <c r="D669" s="103" t="str">
        <f t="shared" si="80"/>
        <v/>
      </c>
      <c r="E669" s="66" t="str">
        <f t="shared" si="81"/>
        <v/>
      </c>
      <c r="F669" s="107">
        <f ca="1">COUNTIF($D668:INDIRECT("$D" &amp;  SUM(ROW()-1,'03.Muestra'!$D$20)-1),F668)</f>
        <v>0</v>
      </c>
      <c r="G669" s="107">
        <f ca="1">COUNTIF($D668:INDIRECT("$D" &amp;  SUM(ROW()-1,'03.Muestra'!$D$20)-1),G668)</f>
        <v>0</v>
      </c>
      <c r="H669" s="107">
        <f ca="1">COUNTIF($D668:INDIRECT("$D" &amp;  SUM(ROW()-1,'03.Muestra'!$D$20)-1),H668)</f>
        <v>0</v>
      </c>
      <c r="I669" s="107">
        <f ca="1">COUNTIF($D668:INDIRECT("$D" &amp;  SUM(ROW()-1,'03.Muestra'!$D$20)-1),I668)</f>
        <v>0</v>
      </c>
      <c r="J669" s="107">
        <f ca="1">COUNTIF($D668:INDIRECT("$D" &amp;  SUM(ROW()-1,'03.Muestra'!$D$20)-1),J668)</f>
        <v>0</v>
      </c>
      <c r="K669" s="132">
        <f ca="1">IF(COUNTIF('03.Muestra'!$D$8:$D$17,"Documento no web")=0,0,COUNTBLANK($D668:INDIRECT("$D" &amp;  SUM(ROW()-1,COUNTIF('03.Muestra'!$D$8:$D$17,"Documento no web"))-1)))</f>
        <v>0</v>
      </c>
      <c r="L669" s="18"/>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row>
    <row r="670" spans="1:35" ht="13.5" customHeight="1">
      <c r="A670" s="98" t="str">
        <f t="array" ref="A670">IFERROR(INDEX('03.Muestra'!$B$8:$B$17,SMALL(IF("Documento no web"='03.Muestra'!$D$8:$D$17,ROW('03.Muestra'!$B$8:$B$17)-MIN(ROW('03.Muestra'!$D$8:$D$17))+1,""),ROW()-667)),"")</f>
        <v/>
      </c>
      <c r="B670" s="129" t="str">
        <f t="array" ref="B670">IFERROR(INDEX('03.Muestra'!$C$8:$C$17,SMALL(IF("Documento no web"='03.Muestra'!$D$8:$D$17,ROW('03.Muestra'!$C$8:$C$17)-MIN(ROW('03.Muestra'!$D$8:$D$17))+1,""),ROW()-667)),"")</f>
        <v/>
      </c>
      <c r="C670" s="129" t="str">
        <f t="array" ref="C670">IFERROR(INDEX('03.Muestra'!$F$8:$F$17,SMALL(IF("Documento no web"='03.Muestra'!$D$8:$D$17,ROW('03.Muestra'!$F$8:$F$17)-MIN(ROW('03.Muestra'!$D$8:$D$17))+1,""),ROW()-667)),"")</f>
        <v/>
      </c>
      <c r="D670" s="103" t="str">
        <f t="shared" si="80"/>
        <v/>
      </c>
      <c r="E670" s="66" t="str">
        <f t="shared" si="81"/>
        <v/>
      </c>
      <c r="F670" s="22"/>
      <c r="G670" s="22"/>
      <c r="H670" s="22"/>
      <c r="I670" s="22"/>
      <c r="J670" s="22"/>
      <c r="K670" s="148"/>
      <c r="L670" s="18"/>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row>
    <row r="671" spans="1:35" ht="13.5" customHeight="1">
      <c r="A671" s="98" t="str">
        <f t="array" ref="A671">IFERROR(INDEX('03.Muestra'!$B$8:$B$17,SMALL(IF("Documento no web"='03.Muestra'!$D$8:$D$17,ROW('03.Muestra'!$B$8:$B$17)-MIN(ROW('03.Muestra'!$D$8:$D$17))+1,""),ROW()-667)),"")</f>
        <v/>
      </c>
      <c r="B671" s="129" t="str">
        <f t="array" ref="B671">IFERROR(INDEX('03.Muestra'!$C$8:$C$17,SMALL(IF("Documento no web"='03.Muestra'!$D$8:$D$17,ROW('03.Muestra'!$C$8:$C$17)-MIN(ROW('03.Muestra'!$D$8:$D$17))+1,""),ROW()-667)),"")</f>
        <v/>
      </c>
      <c r="C671" s="129" t="str">
        <f t="array" ref="C671">IFERROR(INDEX('03.Muestra'!$F$8:$F$17,SMALL(IF("Documento no web"='03.Muestra'!$D$8:$D$17,ROW('03.Muestra'!$F$8:$F$17)-MIN(ROW('03.Muestra'!$D$8:$D$17))+1,""),ROW()-667)),"")</f>
        <v/>
      </c>
      <c r="D671" s="103" t="str">
        <f t="shared" si="80"/>
        <v/>
      </c>
      <c r="E671" s="66" t="str">
        <f t="shared" si="81"/>
        <v/>
      </c>
      <c r="F671" s="22"/>
      <c r="G671" s="18"/>
      <c r="H671" s="18"/>
      <c r="I671" s="18"/>
      <c r="J671" s="18"/>
      <c r="K671" s="148"/>
      <c r="L671" s="18"/>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row>
    <row r="672" spans="1:35" ht="13.5" customHeight="1">
      <c r="A672" s="98" t="str">
        <f t="array" ref="A672">IFERROR(INDEX('03.Muestra'!$B$8:$B$17,SMALL(IF("Documento no web"='03.Muestra'!$D$8:$D$17,ROW('03.Muestra'!$B$8:$B$17)-MIN(ROW('03.Muestra'!$D$8:$D$17))+1,""),ROW()-667)),"")</f>
        <v/>
      </c>
      <c r="B672" s="129" t="str">
        <f t="array" ref="B672">IFERROR(INDEX('03.Muestra'!$C$8:$C$17,SMALL(IF("Documento no web"='03.Muestra'!$D$8:$D$17,ROW('03.Muestra'!$C$8:$C$17)-MIN(ROW('03.Muestra'!$D$8:$D$17))+1,""),ROW()-667)),"")</f>
        <v/>
      </c>
      <c r="C672" s="129" t="str">
        <f t="array" ref="C672">IFERROR(INDEX('03.Muestra'!$F$8:$F$17,SMALL(IF("Documento no web"='03.Muestra'!$D$8:$D$17,ROW('03.Muestra'!$F$8:$F$17)-MIN(ROW('03.Muestra'!$D$8:$D$17))+1,""),ROW()-667)),"")</f>
        <v/>
      </c>
      <c r="D672" s="103" t="str">
        <f t="shared" si="80"/>
        <v/>
      </c>
      <c r="E672" s="66" t="str">
        <f t="shared" si="81"/>
        <v/>
      </c>
      <c r="F672" s="22"/>
      <c r="G672" s="18"/>
      <c r="H672" s="18"/>
      <c r="I672" s="18"/>
      <c r="J672" s="18"/>
      <c r="K672" s="148"/>
      <c r="L672" s="18"/>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row>
    <row r="673" spans="1:35" ht="13.5" customHeight="1">
      <c r="A673" s="98" t="str">
        <f t="array" ref="A673">IFERROR(INDEX('03.Muestra'!$B$8:$B$17,SMALL(IF("Documento no web"='03.Muestra'!$D$8:$D$17,ROW('03.Muestra'!$B$8:$B$17)-MIN(ROW('03.Muestra'!$D$8:$D$17))+1,""),ROW()-667)),"")</f>
        <v/>
      </c>
      <c r="B673" s="129" t="str">
        <f t="array" ref="B673">IFERROR(INDEX('03.Muestra'!$C$8:$C$17,SMALL(IF("Documento no web"='03.Muestra'!$D$8:$D$17,ROW('03.Muestra'!$C$8:$C$17)-MIN(ROW('03.Muestra'!$D$8:$D$17))+1,""),ROW()-667)),"")</f>
        <v/>
      </c>
      <c r="C673" s="129" t="str">
        <f t="array" ref="C673">IFERROR(INDEX('03.Muestra'!$F$8:$F$17,SMALL(IF("Documento no web"='03.Muestra'!$D$8:$D$17,ROW('03.Muestra'!$F$8:$F$17)-MIN(ROW('03.Muestra'!$D$8:$D$17))+1,""),ROW()-667)),"")</f>
        <v/>
      </c>
      <c r="D673" s="103" t="str">
        <f t="shared" si="80"/>
        <v/>
      </c>
      <c r="E673" s="66" t="str">
        <f t="shared" si="81"/>
        <v/>
      </c>
      <c r="F673" s="22"/>
      <c r="G673" s="18"/>
      <c r="H673" s="18"/>
      <c r="I673" s="18"/>
      <c r="J673" s="18"/>
      <c r="K673" s="148"/>
      <c r="L673" s="18"/>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row>
    <row r="674" spans="1:35" ht="13.5" customHeight="1">
      <c r="A674" s="98" t="str">
        <f t="array" ref="A674">IFERROR(INDEX('03.Muestra'!$B$8:$B$17,SMALL(IF("Documento no web"='03.Muestra'!$D$8:$D$17,ROW('03.Muestra'!$B$8:$B$17)-MIN(ROW('03.Muestra'!$D$8:$D$17))+1,""),ROW()-667)),"")</f>
        <v/>
      </c>
      <c r="B674" s="129" t="str">
        <f t="array" ref="B674">IFERROR(INDEX('03.Muestra'!$C$8:$C$17,SMALL(IF("Documento no web"='03.Muestra'!$D$8:$D$17,ROW('03.Muestra'!$C$8:$C$17)-MIN(ROW('03.Muestra'!$D$8:$D$17))+1,""),ROW()-667)),"")</f>
        <v/>
      </c>
      <c r="C674" s="129" t="str">
        <f t="array" ref="C674">IFERROR(INDEX('03.Muestra'!$F$8:$F$17,SMALL(IF("Documento no web"='03.Muestra'!$D$8:$D$17,ROW('03.Muestra'!$F$8:$F$17)-MIN(ROW('03.Muestra'!$D$8:$D$17))+1,""),ROW()-667)),"")</f>
        <v/>
      </c>
      <c r="D674" s="103" t="str">
        <f t="shared" si="80"/>
        <v/>
      </c>
      <c r="E674" s="66" t="str">
        <f t="shared" si="81"/>
        <v/>
      </c>
      <c r="F674" s="18"/>
      <c r="G674" s="18"/>
      <c r="H674" s="18"/>
      <c r="I674" s="18"/>
      <c r="J674" s="18"/>
      <c r="K674" s="148"/>
      <c r="L674" s="18"/>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row>
    <row r="675" spans="1:35" ht="13.5" customHeight="1">
      <c r="A675" s="98" t="str">
        <f t="array" ref="A675">IFERROR(INDEX('03.Muestra'!$B$8:$B$17,SMALL(IF("Documento no web"='03.Muestra'!$D$8:$D$17,ROW('03.Muestra'!$B$8:$B$17)-MIN(ROW('03.Muestra'!$D$8:$D$17))+1,""),ROW()-667)),"")</f>
        <v/>
      </c>
      <c r="B675" s="129" t="str">
        <f t="array" ref="B675">IFERROR(INDEX('03.Muestra'!$C$8:$C$17,SMALL(IF("Documento no web"='03.Muestra'!$D$8:$D$17,ROW('03.Muestra'!$C$8:$C$17)-MIN(ROW('03.Muestra'!$D$8:$D$17))+1,""),ROW()-667)),"")</f>
        <v/>
      </c>
      <c r="C675" s="129" t="str">
        <f t="array" ref="C675">IFERROR(INDEX('03.Muestra'!$F$8:$F$17,SMALL(IF("Documento no web"='03.Muestra'!$D$8:$D$17,ROW('03.Muestra'!$F$8:$F$17)-MIN(ROW('03.Muestra'!$D$8:$D$17))+1,""),ROW()-667)),"")</f>
        <v/>
      </c>
      <c r="D675" s="103" t="str">
        <f t="shared" si="80"/>
        <v/>
      </c>
      <c r="E675" s="66" t="str">
        <f t="shared" si="81"/>
        <v/>
      </c>
      <c r="F675" s="18"/>
      <c r="G675" s="18"/>
      <c r="H675" s="18"/>
      <c r="I675" s="18"/>
      <c r="J675" s="18"/>
      <c r="K675" s="148"/>
      <c r="L675" s="18"/>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row>
    <row r="676" spans="1:35" ht="13.5" customHeight="1">
      <c r="A676" s="98" t="str">
        <f t="array" ref="A676">IFERROR(INDEX('03.Muestra'!$B$8:$B$17,SMALL(IF("Documento no web"='03.Muestra'!$D$8:$D$17,ROW('03.Muestra'!$B$8:$B$17)-MIN(ROW('03.Muestra'!$D$8:$D$17))+1,""),ROW()-667)),"")</f>
        <v/>
      </c>
      <c r="B676" s="129" t="str">
        <f t="array" ref="B676">IFERROR(INDEX('03.Muestra'!$C$8:$C$17,SMALL(IF("Documento no web"='03.Muestra'!$D$8:$D$17,ROW('03.Muestra'!$C$8:$C$17)-MIN(ROW('03.Muestra'!$D$8:$D$17))+1,""),ROW()-667)),"")</f>
        <v/>
      </c>
      <c r="C676" s="129" t="str">
        <f t="array" ref="C676">IFERROR(INDEX('03.Muestra'!$F$8:$F$17,SMALL(IF("Documento no web"='03.Muestra'!$D$8:$D$17,ROW('03.Muestra'!$F$8:$F$17)-MIN(ROW('03.Muestra'!$D$8:$D$17))+1,""),ROW()-667)),"")</f>
        <v/>
      </c>
      <c r="D676" s="103" t="str">
        <f t="shared" si="80"/>
        <v/>
      </c>
      <c r="E676" s="66" t="str">
        <f t="shared" si="81"/>
        <v/>
      </c>
      <c r="F676" s="18"/>
      <c r="G676" s="18"/>
      <c r="H676" s="18"/>
      <c r="I676" s="18"/>
      <c r="J676" s="18"/>
      <c r="K676" s="148"/>
      <c r="L676" s="18"/>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row>
    <row r="677" spans="1:35" ht="13.5" customHeight="1">
      <c r="A677" s="98" t="str">
        <f t="array" ref="A677">IFERROR(INDEX('03.Muestra'!$B$8:$B$17,SMALL(IF("Documento no web"='03.Muestra'!$D$8:$D$17,ROW('03.Muestra'!$B$8:$B$17)-MIN(ROW('03.Muestra'!$D$8:$D$17))+1,""),ROW()-667)),"")</f>
        <v/>
      </c>
      <c r="B677" s="129" t="str">
        <f t="array" ref="B677">IFERROR(INDEX('03.Muestra'!$C$8:$C$17,SMALL(IF("Documento no web"='03.Muestra'!$D$8:$D$17,ROW('03.Muestra'!$C$8:$C$17)-MIN(ROW('03.Muestra'!$D$8:$D$17))+1,""),ROW()-667)),"")</f>
        <v/>
      </c>
      <c r="C677" s="129" t="str">
        <f t="array" ref="C677">IFERROR(INDEX('03.Muestra'!$F$8:$F$17,SMALL(IF("Documento no web"='03.Muestra'!$D$8:$D$17,ROW('03.Muestra'!$F$8:$F$17)-MIN(ROW('03.Muestra'!$D$8:$D$17))+1,""),ROW()-667)),"")</f>
        <v/>
      </c>
      <c r="D677" s="103" t="str">
        <f t="shared" si="80"/>
        <v/>
      </c>
      <c r="E677" s="66" t="str">
        <f t="shared" si="81"/>
        <v/>
      </c>
      <c r="F677" s="18"/>
      <c r="G677" s="18"/>
      <c r="H677" s="18"/>
      <c r="I677" s="18"/>
      <c r="J677" s="18"/>
      <c r="K677" s="148"/>
      <c r="L677" s="18"/>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row>
    <row r="678" spans="1:35" ht="12" customHeight="1">
      <c r="A678" s="63"/>
      <c r="B678" s="133"/>
      <c r="C678" s="133"/>
      <c r="D678" s="134"/>
      <c r="E678" s="66"/>
      <c r="F678" s="18"/>
      <c r="G678" s="18"/>
      <c r="H678" s="18"/>
      <c r="I678" s="18"/>
      <c r="J678" s="18"/>
      <c r="K678" s="22"/>
      <c r="L678" s="22"/>
      <c r="M678" s="22"/>
      <c r="N678" s="18"/>
      <c r="O678" s="18"/>
      <c r="P678" s="18"/>
      <c r="Q678" s="18"/>
      <c r="R678" s="18"/>
      <c r="S678" s="18"/>
      <c r="T678" s="18"/>
      <c r="U678" s="18"/>
      <c r="V678" s="22"/>
      <c r="W678" s="22"/>
      <c r="X678" s="22"/>
      <c r="Y678" s="22"/>
      <c r="Z678" s="22"/>
      <c r="AA678" s="22"/>
      <c r="AB678" s="22"/>
      <c r="AC678" s="22"/>
      <c r="AD678" s="18"/>
      <c r="AE678" s="22"/>
      <c r="AF678" s="22"/>
      <c r="AG678" s="22"/>
      <c r="AH678" s="22"/>
      <c r="AI678" s="22"/>
    </row>
    <row r="679" spans="1:35" ht="12" customHeight="1">
      <c r="A679" s="63"/>
      <c r="B679" s="133"/>
      <c r="C679" s="133"/>
      <c r="D679" s="134"/>
      <c r="E679" s="66"/>
      <c r="F679" s="18"/>
      <c r="G679" s="18"/>
      <c r="H679" s="18"/>
      <c r="I679" s="18"/>
      <c r="J679" s="18"/>
      <c r="K679" s="22"/>
      <c r="L679" s="22"/>
      <c r="M679" s="22"/>
      <c r="N679" s="18"/>
      <c r="O679" s="18"/>
      <c r="P679" s="18"/>
      <c r="Q679" s="18"/>
      <c r="R679" s="18"/>
      <c r="S679" s="18"/>
      <c r="T679" s="18"/>
      <c r="U679" s="18"/>
      <c r="V679" s="22"/>
      <c r="W679" s="22"/>
      <c r="X679" s="22"/>
      <c r="Y679" s="22"/>
      <c r="Z679" s="22"/>
      <c r="AA679" s="22"/>
      <c r="AB679" s="22"/>
      <c r="AC679" s="22"/>
      <c r="AD679" s="18"/>
      <c r="AE679" s="22"/>
      <c r="AF679" s="22"/>
      <c r="AG679" s="22"/>
      <c r="AH679" s="22"/>
      <c r="AI679" s="22"/>
    </row>
    <row r="680" spans="1:35" ht="12.75" customHeight="1">
      <c r="A680" s="111"/>
      <c r="B680" s="112"/>
      <c r="C680" s="111"/>
      <c r="D680" s="135"/>
      <c r="E680" s="66"/>
      <c r="F680" s="18"/>
      <c r="G680" s="18"/>
      <c r="H680" s="18"/>
      <c r="I680" s="18"/>
      <c r="J680" s="18"/>
      <c r="K680" s="22"/>
      <c r="L680" s="22"/>
      <c r="M680" s="22"/>
      <c r="N680" s="18"/>
      <c r="O680" s="18"/>
      <c r="P680" s="18"/>
      <c r="Q680" s="18"/>
      <c r="R680" s="18"/>
      <c r="S680" s="18"/>
      <c r="T680" s="18"/>
      <c r="U680" s="18"/>
      <c r="V680" s="22"/>
      <c r="W680" s="22"/>
      <c r="X680" s="22"/>
      <c r="Y680" s="22"/>
      <c r="Z680" s="22"/>
      <c r="AA680" s="22"/>
      <c r="AB680" s="22"/>
      <c r="AC680" s="22"/>
      <c r="AD680" s="18"/>
      <c r="AE680" s="22"/>
      <c r="AF680" s="22"/>
      <c r="AG680" s="22"/>
      <c r="AH680" s="22"/>
      <c r="AI680" s="22"/>
    </row>
    <row r="681" spans="1:35" ht="14.25" customHeight="1">
      <c r="A681" s="109"/>
      <c r="B681" s="109"/>
      <c r="C681" s="109"/>
      <c r="D681" s="136"/>
      <c r="E681" s="66"/>
      <c r="F681" s="92"/>
      <c r="G681" s="18"/>
      <c r="H681" s="18"/>
      <c r="I681" s="18"/>
      <c r="J681" s="18"/>
      <c r="K681" s="22"/>
      <c r="L681" s="22"/>
      <c r="M681" s="22"/>
      <c r="N681" s="18"/>
      <c r="O681" s="18"/>
      <c r="P681" s="18"/>
      <c r="Q681" s="18"/>
      <c r="R681" s="18"/>
      <c r="S681" s="18"/>
      <c r="T681" s="18"/>
      <c r="U681" s="18"/>
      <c r="V681" s="22"/>
      <c r="W681" s="22"/>
      <c r="X681" s="22"/>
      <c r="Y681" s="22"/>
      <c r="Z681" s="22"/>
      <c r="AA681" s="22"/>
      <c r="AB681" s="22"/>
      <c r="AC681" s="22"/>
      <c r="AD681" s="18"/>
      <c r="AE681" s="22"/>
      <c r="AF681" s="22"/>
      <c r="AG681" s="22"/>
      <c r="AH681" s="22"/>
      <c r="AI681" s="22"/>
    </row>
    <row r="682" spans="1:35" ht="13.5" customHeight="1">
      <c r="A682" s="22"/>
      <c r="B682" s="18"/>
      <c r="C682" s="18"/>
      <c r="D682" s="127"/>
      <c r="E682" s="18"/>
      <c r="F682" s="18"/>
      <c r="G682" s="18"/>
      <c r="H682" s="18"/>
      <c r="I682" s="18"/>
      <c r="J682" s="18"/>
      <c r="K682" s="148"/>
      <c r="L682" s="18"/>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row>
    <row r="683" spans="1:35" ht="13.5" customHeight="1">
      <c r="A683" s="22"/>
      <c r="B683" s="18"/>
      <c r="C683" s="18"/>
      <c r="D683" s="127"/>
      <c r="E683" s="100"/>
      <c r="F683" s="18"/>
      <c r="G683" s="18"/>
      <c r="H683" s="18"/>
      <c r="I683" s="18"/>
      <c r="J683" s="18"/>
      <c r="K683" s="148"/>
      <c r="L683" s="18"/>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row>
    <row r="684" spans="1:35" ht="30" customHeight="1">
      <c r="A684" s="94" t="s">
        <v>100</v>
      </c>
      <c r="B684" s="95" t="s">
        <v>86</v>
      </c>
      <c r="C684" s="96" t="s">
        <v>236</v>
      </c>
      <c r="D684" s="128" t="s">
        <v>106</v>
      </c>
      <c r="E684" s="114"/>
      <c r="F684" s="22"/>
      <c r="G684" s="22"/>
      <c r="H684" s="22"/>
      <c r="I684" s="22"/>
      <c r="J684" s="22"/>
      <c r="K684" s="148"/>
      <c r="L684" s="18"/>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row>
    <row r="685" spans="1:35" ht="13.5" customHeight="1">
      <c r="A685" s="98" t="str">
        <f t="array" ref="A685">IFERROR(INDEX('03.Muestra'!$B$8:$B$17,SMALL(IF("Documento no web"='03.Muestra'!$D$8:$D$17,ROW('03.Muestra'!$B$8:$B$17)-MIN(ROW('03.Muestra'!$D$8:$D$17))+1,""),ROW()-684)),"")</f>
        <v/>
      </c>
      <c r="B685" s="129" t="str">
        <f t="array" ref="B685">IFERROR(INDEX('03.Muestra'!$C$8:$C$17,SMALL(IF("Documento no web"='03.Muestra'!$D$8:$D$17,ROW('03.Muestra'!$C$8:$C$17)-MIN(ROW('03.Muestra'!$D$8:$D$17))+1,""),ROW()-684)),"")</f>
        <v/>
      </c>
      <c r="C685" s="129" t="str">
        <f t="array" ref="C685">IFERROR(INDEX('03.Muestra'!$F$8:$F$17,SMALL(IF("Documento no web"='03.Muestra'!$D$8:$D$17,ROW('03.Muestra'!$F$8:$F$17)-MIN(ROW('03.Muestra'!$D$8:$D$17))+1,""),ROW()-684)),"")</f>
        <v/>
      </c>
      <c r="D685" s="103" t="str">
        <f t="shared" ref="D685:D694" si="82">IF(C685="","",$D$18)</f>
        <v/>
      </c>
      <c r="E685" s="66" t="str">
        <f t="shared" ref="E685:E694" si="83">IF(D685&lt;&gt;"",IF(AND(B685&lt;&gt;"",C685&lt;&gt;""),"","ERR"),"")</f>
        <v/>
      </c>
      <c r="F685" s="104" t="s">
        <v>89</v>
      </c>
      <c r="G685" s="89" t="s">
        <v>98</v>
      </c>
      <c r="H685" s="84" t="s">
        <v>93</v>
      </c>
      <c r="I685" s="105" t="s">
        <v>91</v>
      </c>
      <c r="J685" s="106" t="s">
        <v>87</v>
      </c>
      <c r="K685" s="131" t="s">
        <v>97</v>
      </c>
      <c r="L685" s="18"/>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row>
    <row r="686" spans="1:35" ht="13.5" customHeight="1">
      <c r="A686" s="98" t="str">
        <f t="array" ref="A686">IFERROR(INDEX('03.Muestra'!$B$8:$B$17,SMALL(IF("Documento no web"='03.Muestra'!$D$8:$D$17,ROW('03.Muestra'!$B$8:$B$17)-MIN(ROW('03.Muestra'!$D$8:$D$17))+1,""),ROW()-684)),"")</f>
        <v/>
      </c>
      <c r="B686" s="129" t="str">
        <f t="array" ref="B686">IFERROR(INDEX('03.Muestra'!$C$8:$C$17,SMALL(IF("Documento no web"='03.Muestra'!$D$8:$D$17,ROW('03.Muestra'!$C$8:$C$17)-MIN(ROW('03.Muestra'!$D$8:$D$17))+1,""),ROW()-684)),"")</f>
        <v/>
      </c>
      <c r="C686" s="129" t="str">
        <f t="array" ref="C686">IFERROR(INDEX('03.Muestra'!$F$8:$F$17,SMALL(IF("Documento no web"='03.Muestra'!$D$8:$D$17,ROW('03.Muestra'!$F$8:$F$17)-MIN(ROW('03.Muestra'!$D$8:$D$17))+1,""),ROW()-684)),"")</f>
        <v/>
      </c>
      <c r="D686" s="103" t="str">
        <f t="shared" si="82"/>
        <v/>
      </c>
      <c r="E686" s="66" t="str">
        <f t="shared" si="83"/>
        <v/>
      </c>
      <c r="F686" s="107">
        <f ca="1">COUNTIF($D685:INDIRECT("$D" &amp;  SUM(ROW()-1,'03.Muestra'!$D$20)-1),F685)</f>
        <v>0</v>
      </c>
      <c r="G686" s="107">
        <f ca="1">COUNTIF($D685:INDIRECT("$D" &amp;  SUM(ROW()-1,'03.Muestra'!$D$20)-1),G685)</f>
        <v>0</v>
      </c>
      <c r="H686" s="107">
        <f ca="1">COUNTIF($D685:INDIRECT("$D" &amp;  SUM(ROW()-1,'03.Muestra'!$D$20)-1),H685)</f>
        <v>0</v>
      </c>
      <c r="I686" s="107">
        <f ca="1">COUNTIF($D685:INDIRECT("$D" &amp;  SUM(ROW()-1,'03.Muestra'!$D$20)-1),I685)</f>
        <v>0</v>
      </c>
      <c r="J686" s="107">
        <f ca="1">COUNTIF($D685:INDIRECT("$D" &amp;  SUM(ROW()-1,'03.Muestra'!$D$20)-1),J685)</f>
        <v>0</v>
      </c>
      <c r="K686" s="132">
        <f ca="1">IF(COUNTIF('03.Muestra'!$D$8:$D$17,"Documento no web")=0,0,COUNTBLANK($D685:INDIRECT("$D" &amp;  SUM(ROW()-1,COUNTIF('03.Muestra'!$D$8:$D$17,"Documento no web"))-1)))</f>
        <v>0</v>
      </c>
      <c r="L686" s="18"/>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row>
    <row r="687" spans="1:35" ht="13.5" customHeight="1">
      <c r="A687" s="98" t="str">
        <f t="array" ref="A687">IFERROR(INDEX('03.Muestra'!$B$8:$B$17,SMALL(IF("Documento no web"='03.Muestra'!$D$8:$D$17,ROW('03.Muestra'!$B$8:$B$17)-MIN(ROW('03.Muestra'!$D$8:$D$17))+1,""),ROW()-684)),"")</f>
        <v/>
      </c>
      <c r="B687" s="129" t="str">
        <f t="array" ref="B687">IFERROR(INDEX('03.Muestra'!$C$8:$C$17,SMALL(IF("Documento no web"='03.Muestra'!$D$8:$D$17,ROW('03.Muestra'!$C$8:$C$17)-MIN(ROW('03.Muestra'!$D$8:$D$17))+1,""),ROW()-684)),"")</f>
        <v/>
      </c>
      <c r="C687" s="129" t="str">
        <f t="array" ref="C687">IFERROR(INDEX('03.Muestra'!$F$8:$F$17,SMALL(IF("Documento no web"='03.Muestra'!$D$8:$D$17,ROW('03.Muestra'!$F$8:$F$17)-MIN(ROW('03.Muestra'!$D$8:$D$17))+1,""),ROW()-684)),"")</f>
        <v/>
      </c>
      <c r="D687" s="103" t="str">
        <f t="shared" si="82"/>
        <v/>
      </c>
      <c r="E687" s="66" t="str">
        <f t="shared" si="83"/>
        <v/>
      </c>
      <c r="F687" s="22"/>
      <c r="G687" s="18"/>
      <c r="H687" s="18"/>
      <c r="I687" s="18"/>
      <c r="J687" s="18"/>
      <c r="K687" s="148"/>
      <c r="L687" s="18"/>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row>
    <row r="688" spans="1:35" ht="13.5" customHeight="1">
      <c r="A688" s="98" t="str">
        <f t="array" ref="A688">IFERROR(INDEX('03.Muestra'!$B$8:$B$17,SMALL(IF("Documento no web"='03.Muestra'!$D$8:$D$17,ROW('03.Muestra'!$B$8:$B$17)-MIN(ROW('03.Muestra'!$D$8:$D$17))+1,""),ROW()-684)),"")</f>
        <v/>
      </c>
      <c r="B688" s="129" t="str">
        <f t="array" ref="B688">IFERROR(INDEX('03.Muestra'!$C$8:$C$17,SMALL(IF("Documento no web"='03.Muestra'!$D$8:$D$17,ROW('03.Muestra'!$C$8:$C$17)-MIN(ROW('03.Muestra'!$D$8:$D$17))+1,""),ROW()-684)),"")</f>
        <v/>
      </c>
      <c r="C688" s="129" t="str">
        <f t="array" ref="C688">IFERROR(INDEX('03.Muestra'!$F$8:$F$17,SMALL(IF("Documento no web"='03.Muestra'!$D$8:$D$17,ROW('03.Muestra'!$F$8:$F$17)-MIN(ROW('03.Muestra'!$D$8:$D$17))+1,""),ROW()-684)),"")</f>
        <v/>
      </c>
      <c r="D688" s="103" t="str">
        <f t="shared" si="82"/>
        <v/>
      </c>
      <c r="E688" s="66" t="str">
        <f t="shared" si="83"/>
        <v/>
      </c>
      <c r="F688" s="22"/>
      <c r="G688" s="18"/>
      <c r="H688" s="18"/>
      <c r="I688" s="18"/>
      <c r="J688" s="18"/>
      <c r="K688" s="148"/>
      <c r="L688" s="18"/>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row>
    <row r="689" spans="1:35" ht="13.5" customHeight="1">
      <c r="A689" s="98" t="str">
        <f t="array" ref="A689">IFERROR(INDEX('03.Muestra'!$B$8:$B$17,SMALL(IF("Documento no web"='03.Muestra'!$D$8:$D$17,ROW('03.Muestra'!$B$8:$B$17)-MIN(ROW('03.Muestra'!$D$8:$D$17))+1,""),ROW()-684)),"")</f>
        <v/>
      </c>
      <c r="B689" s="129" t="str">
        <f t="array" ref="B689">IFERROR(INDEX('03.Muestra'!$C$8:$C$17,SMALL(IF("Documento no web"='03.Muestra'!$D$8:$D$17,ROW('03.Muestra'!$C$8:$C$17)-MIN(ROW('03.Muestra'!$D$8:$D$17))+1,""),ROW()-684)),"")</f>
        <v/>
      </c>
      <c r="C689" s="129" t="str">
        <f t="array" ref="C689">IFERROR(INDEX('03.Muestra'!$F$8:$F$17,SMALL(IF("Documento no web"='03.Muestra'!$D$8:$D$17,ROW('03.Muestra'!$F$8:$F$17)-MIN(ROW('03.Muestra'!$D$8:$D$17))+1,""),ROW()-684)),"")</f>
        <v/>
      </c>
      <c r="D689" s="103" t="str">
        <f t="shared" si="82"/>
        <v/>
      </c>
      <c r="E689" s="66" t="str">
        <f t="shared" si="83"/>
        <v/>
      </c>
      <c r="F689" s="22"/>
      <c r="G689" s="18"/>
      <c r="H689" s="18"/>
      <c r="I689" s="18"/>
      <c r="J689" s="18"/>
      <c r="K689" s="148"/>
      <c r="L689" s="18"/>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row>
    <row r="690" spans="1:35" ht="13.5" customHeight="1">
      <c r="A690" s="98" t="str">
        <f t="array" ref="A690">IFERROR(INDEX('03.Muestra'!$B$8:$B$17,SMALL(IF("Documento no web"='03.Muestra'!$D$8:$D$17,ROW('03.Muestra'!$B$8:$B$17)-MIN(ROW('03.Muestra'!$D$8:$D$17))+1,""),ROW()-684)),"")</f>
        <v/>
      </c>
      <c r="B690" s="129" t="str">
        <f t="array" ref="B690">IFERROR(INDEX('03.Muestra'!$C$8:$C$17,SMALL(IF("Documento no web"='03.Muestra'!$D$8:$D$17,ROW('03.Muestra'!$C$8:$C$17)-MIN(ROW('03.Muestra'!$D$8:$D$17))+1,""),ROW()-684)),"")</f>
        <v/>
      </c>
      <c r="C690" s="129" t="str">
        <f t="array" ref="C690">IFERROR(INDEX('03.Muestra'!$F$8:$F$17,SMALL(IF("Documento no web"='03.Muestra'!$D$8:$D$17,ROW('03.Muestra'!$F$8:$F$17)-MIN(ROW('03.Muestra'!$D$8:$D$17))+1,""),ROW()-684)),"")</f>
        <v/>
      </c>
      <c r="D690" s="103" t="str">
        <f t="shared" si="82"/>
        <v/>
      </c>
      <c r="E690" s="66" t="str">
        <f t="shared" si="83"/>
        <v/>
      </c>
      <c r="F690" s="22"/>
      <c r="G690" s="18"/>
      <c r="H690" s="18"/>
      <c r="I690" s="18"/>
      <c r="J690" s="18"/>
      <c r="K690" s="148"/>
      <c r="L690" s="18"/>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row>
    <row r="691" spans="1:35" ht="13.5" customHeight="1">
      <c r="A691" s="98" t="str">
        <f t="array" ref="A691">IFERROR(INDEX('03.Muestra'!$B$8:$B$17,SMALL(IF("Documento no web"='03.Muestra'!$D$8:$D$17,ROW('03.Muestra'!$B$8:$B$17)-MIN(ROW('03.Muestra'!$D$8:$D$17))+1,""),ROW()-684)),"")</f>
        <v/>
      </c>
      <c r="B691" s="129" t="str">
        <f t="array" ref="B691">IFERROR(INDEX('03.Muestra'!$C$8:$C$17,SMALL(IF("Documento no web"='03.Muestra'!$D$8:$D$17,ROW('03.Muestra'!$C$8:$C$17)-MIN(ROW('03.Muestra'!$D$8:$D$17))+1,""),ROW()-684)),"")</f>
        <v/>
      </c>
      <c r="C691" s="129" t="str">
        <f t="array" ref="C691">IFERROR(INDEX('03.Muestra'!$F$8:$F$17,SMALL(IF("Documento no web"='03.Muestra'!$D$8:$D$17,ROW('03.Muestra'!$F$8:$F$17)-MIN(ROW('03.Muestra'!$D$8:$D$17))+1,""),ROW()-684)),"")</f>
        <v/>
      </c>
      <c r="D691" s="103" t="str">
        <f t="shared" si="82"/>
        <v/>
      </c>
      <c r="E691" s="66" t="str">
        <f t="shared" si="83"/>
        <v/>
      </c>
      <c r="F691" s="18"/>
      <c r="G691" s="18"/>
      <c r="H691" s="18"/>
      <c r="I691" s="18"/>
      <c r="J691" s="18"/>
      <c r="K691" s="148"/>
      <c r="L691" s="18"/>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row>
    <row r="692" spans="1:35" ht="13.5" customHeight="1">
      <c r="A692" s="98" t="str">
        <f t="array" ref="A692">IFERROR(INDEX('03.Muestra'!$B$8:$B$17,SMALL(IF("Documento no web"='03.Muestra'!$D$8:$D$17,ROW('03.Muestra'!$B$8:$B$17)-MIN(ROW('03.Muestra'!$D$8:$D$17))+1,""),ROW()-684)),"")</f>
        <v/>
      </c>
      <c r="B692" s="129" t="str">
        <f t="array" ref="B692">IFERROR(INDEX('03.Muestra'!$C$8:$C$17,SMALL(IF("Documento no web"='03.Muestra'!$D$8:$D$17,ROW('03.Muestra'!$C$8:$C$17)-MIN(ROW('03.Muestra'!$D$8:$D$17))+1,""),ROW()-684)),"")</f>
        <v/>
      </c>
      <c r="C692" s="129" t="str">
        <f t="array" ref="C692">IFERROR(INDEX('03.Muestra'!$F$8:$F$17,SMALL(IF("Documento no web"='03.Muestra'!$D$8:$D$17,ROW('03.Muestra'!$F$8:$F$17)-MIN(ROW('03.Muestra'!$D$8:$D$17))+1,""),ROW()-684)),"")</f>
        <v/>
      </c>
      <c r="D692" s="103" t="str">
        <f t="shared" si="82"/>
        <v/>
      </c>
      <c r="E692" s="66" t="str">
        <f t="shared" si="83"/>
        <v/>
      </c>
      <c r="F692" s="18"/>
      <c r="G692" s="18"/>
      <c r="H692" s="18"/>
      <c r="I692" s="18"/>
      <c r="J692" s="18"/>
      <c r="K692" s="148"/>
      <c r="L692" s="18"/>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row>
    <row r="693" spans="1:35" ht="13.5" customHeight="1">
      <c r="A693" s="98" t="str">
        <f t="array" ref="A693">IFERROR(INDEX('03.Muestra'!$B$8:$B$17,SMALL(IF("Documento no web"='03.Muestra'!$D$8:$D$17,ROW('03.Muestra'!$B$8:$B$17)-MIN(ROW('03.Muestra'!$D$8:$D$17))+1,""),ROW()-684)),"")</f>
        <v/>
      </c>
      <c r="B693" s="129" t="str">
        <f t="array" ref="B693">IFERROR(INDEX('03.Muestra'!$C$8:$C$17,SMALL(IF("Documento no web"='03.Muestra'!$D$8:$D$17,ROW('03.Muestra'!$C$8:$C$17)-MIN(ROW('03.Muestra'!$D$8:$D$17))+1,""),ROW()-684)),"")</f>
        <v/>
      </c>
      <c r="C693" s="129" t="str">
        <f t="array" ref="C693">IFERROR(INDEX('03.Muestra'!$F$8:$F$17,SMALL(IF("Documento no web"='03.Muestra'!$D$8:$D$17,ROW('03.Muestra'!$F$8:$F$17)-MIN(ROW('03.Muestra'!$D$8:$D$17))+1,""),ROW()-684)),"")</f>
        <v/>
      </c>
      <c r="D693" s="103" t="str">
        <f t="shared" si="82"/>
        <v/>
      </c>
      <c r="E693" s="66" t="str">
        <f t="shared" si="83"/>
        <v/>
      </c>
      <c r="F693" s="18"/>
      <c r="G693" s="18"/>
      <c r="H693" s="18"/>
      <c r="I693" s="18"/>
      <c r="J693" s="18"/>
      <c r="K693" s="148"/>
      <c r="L693" s="18"/>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row>
    <row r="694" spans="1:35" ht="13.5" customHeight="1">
      <c r="A694" s="98" t="str">
        <f t="array" ref="A694">IFERROR(INDEX('03.Muestra'!$B$8:$B$17,SMALL(IF("Documento no web"='03.Muestra'!$D$8:$D$17,ROW('03.Muestra'!$B$8:$B$17)-MIN(ROW('03.Muestra'!$D$8:$D$17))+1,""),ROW()-684)),"")</f>
        <v/>
      </c>
      <c r="B694" s="129" t="str">
        <f t="array" ref="B694">IFERROR(INDEX('03.Muestra'!$C$8:$C$17,SMALL(IF("Documento no web"='03.Muestra'!$D$8:$D$17,ROW('03.Muestra'!$C$8:$C$17)-MIN(ROW('03.Muestra'!$D$8:$D$17))+1,""),ROW()-684)),"")</f>
        <v/>
      </c>
      <c r="C694" s="129" t="str">
        <f t="array" ref="C694">IFERROR(INDEX('03.Muestra'!$F$8:$F$17,SMALL(IF("Documento no web"='03.Muestra'!$D$8:$D$17,ROW('03.Muestra'!$F$8:$F$17)-MIN(ROW('03.Muestra'!$D$8:$D$17))+1,""),ROW()-684)),"")</f>
        <v/>
      </c>
      <c r="D694" s="103" t="str">
        <f t="shared" si="82"/>
        <v/>
      </c>
      <c r="E694" s="66" t="str">
        <f t="shared" si="83"/>
        <v/>
      </c>
      <c r="F694" s="18"/>
      <c r="G694" s="18"/>
      <c r="H694" s="18"/>
      <c r="I694" s="18"/>
      <c r="J694" s="18"/>
      <c r="K694" s="148"/>
      <c r="L694" s="18"/>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row>
    <row r="695" spans="1:35" ht="12" customHeight="1">
      <c r="A695" s="63"/>
      <c r="B695" s="133"/>
      <c r="C695" s="133"/>
      <c r="D695" s="134"/>
      <c r="E695" s="66"/>
      <c r="F695" s="18"/>
      <c r="G695" s="18"/>
      <c r="H695" s="18"/>
      <c r="I695" s="18"/>
      <c r="J695" s="18"/>
      <c r="K695" s="22"/>
      <c r="L695" s="22"/>
      <c r="M695" s="22"/>
      <c r="N695" s="18"/>
      <c r="O695" s="18"/>
      <c r="P695" s="18"/>
      <c r="Q695" s="18"/>
      <c r="R695" s="18"/>
      <c r="S695" s="18"/>
      <c r="T695" s="18"/>
      <c r="U695" s="18"/>
      <c r="V695" s="22"/>
      <c r="W695" s="22"/>
      <c r="X695" s="22"/>
      <c r="Y695" s="22"/>
      <c r="Z695" s="22"/>
      <c r="AA695" s="22"/>
      <c r="AB695" s="22"/>
      <c r="AC695" s="22"/>
      <c r="AD695" s="18"/>
      <c r="AE695" s="22"/>
      <c r="AF695" s="22"/>
      <c r="AG695" s="22"/>
      <c r="AH695" s="22"/>
      <c r="AI695" s="22"/>
    </row>
    <row r="696" spans="1:35" ht="12" customHeight="1">
      <c r="A696" s="63"/>
      <c r="B696" s="133"/>
      <c r="C696" s="133"/>
      <c r="D696" s="134"/>
      <c r="E696" s="66"/>
      <c r="F696" s="18"/>
      <c r="G696" s="18"/>
      <c r="H696" s="18"/>
      <c r="I696" s="18"/>
      <c r="J696" s="18"/>
      <c r="K696" s="22"/>
      <c r="L696" s="22"/>
      <c r="M696" s="22"/>
      <c r="N696" s="18"/>
      <c r="O696" s="18"/>
      <c r="P696" s="18"/>
      <c r="Q696" s="18"/>
      <c r="R696" s="18"/>
      <c r="S696" s="18"/>
      <c r="T696" s="18"/>
      <c r="U696" s="18"/>
      <c r="V696" s="22"/>
      <c r="W696" s="22"/>
      <c r="X696" s="22"/>
      <c r="Y696" s="22"/>
      <c r="Z696" s="22"/>
      <c r="AA696" s="22"/>
      <c r="AB696" s="22"/>
      <c r="AC696" s="22"/>
      <c r="AD696" s="18"/>
      <c r="AE696" s="22"/>
      <c r="AF696" s="22"/>
      <c r="AG696" s="22"/>
      <c r="AH696" s="22"/>
      <c r="AI696" s="22"/>
    </row>
    <row r="697" spans="1:35" ht="12.75" customHeight="1">
      <c r="A697" s="111"/>
      <c r="B697" s="112"/>
      <c r="C697" s="111"/>
      <c r="D697" s="135"/>
      <c r="E697" s="66"/>
      <c r="F697" s="18"/>
      <c r="G697" s="18"/>
      <c r="H697" s="18"/>
      <c r="I697" s="18"/>
      <c r="J697" s="18"/>
      <c r="K697" s="22"/>
      <c r="L697" s="22"/>
      <c r="M697" s="22"/>
      <c r="N697" s="18"/>
      <c r="O697" s="18"/>
      <c r="P697" s="18"/>
      <c r="Q697" s="18"/>
      <c r="R697" s="18"/>
      <c r="S697" s="18"/>
      <c r="T697" s="18"/>
      <c r="U697" s="18"/>
      <c r="V697" s="22"/>
      <c r="W697" s="22"/>
      <c r="X697" s="22"/>
      <c r="Y697" s="22"/>
      <c r="Z697" s="22"/>
      <c r="AA697" s="22"/>
      <c r="AB697" s="22"/>
      <c r="AC697" s="22"/>
      <c r="AD697" s="18"/>
      <c r="AE697" s="22"/>
      <c r="AF697" s="22"/>
      <c r="AG697" s="22"/>
      <c r="AH697" s="22"/>
      <c r="AI697" s="22"/>
    </row>
    <row r="698" spans="1:35" ht="14.25" customHeight="1">
      <c r="A698" s="109"/>
      <c r="B698" s="109"/>
      <c r="C698" s="109"/>
      <c r="D698" s="136"/>
      <c r="E698" s="66"/>
      <c r="F698" s="92"/>
      <c r="G698" s="18"/>
      <c r="H698" s="18"/>
      <c r="I698" s="18"/>
      <c r="J698" s="18"/>
      <c r="K698" s="22"/>
      <c r="L698" s="22"/>
      <c r="M698" s="22"/>
      <c r="N698" s="18"/>
      <c r="O698" s="18"/>
      <c r="P698" s="18"/>
      <c r="Q698" s="18"/>
      <c r="R698" s="18"/>
      <c r="S698" s="18"/>
      <c r="T698" s="18"/>
      <c r="U698" s="18"/>
      <c r="V698" s="22"/>
      <c r="W698" s="22"/>
      <c r="X698" s="22"/>
      <c r="Y698" s="22"/>
      <c r="Z698" s="22"/>
      <c r="AA698" s="22"/>
      <c r="AB698" s="22"/>
      <c r="AC698" s="22"/>
      <c r="AD698" s="18"/>
      <c r="AE698" s="22"/>
      <c r="AF698" s="22"/>
      <c r="AG698" s="22"/>
      <c r="AH698" s="22"/>
      <c r="AI698" s="22"/>
    </row>
    <row r="699" spans="1:35" ht="13.5" customHeight="1">
      <c r="A699" s="22"/>
      <c r="B699" s="18"/>
      <c r="C699" s="18"/>
      <c r="D699" s="127"/>
      <c r="E699" s="18"/>
      <c r="F699" s="18"/>
      <c r="G699" s="18"/>
      <c r="H699" s="18"/>
      <c r="I699" s="18"/>
      <c r="J699" s="18"/>
      <c r="K699" s="148"/>
      <c r="L699" s="18"/>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row>
    <row r="700" spans="1:35" ht="13.5" customHeight="1">
      <c r="A700" s="22"/>
      <c r="B700" s="18"/>
      <c r="C700" s="18"/>
      <c r="D700" s="127"/>
      <c r="E700" s="100"/>
      <c r="F700" s="18"/>
      <c r="G700" s="18"/>
      <c r="H700" s="18"/>
      <c r="I700" s="18"/>
      <c r="J700" s="18"/>
      <c r="K700" s="148"/>
      <c r="L700" s="18"/>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row>
    <row r="701" spans="1:35" ht="30" customHeight="1">
      <c r="A701" s="94" t="s">
        <v>100</v>
      </c>
      <c r="B701" s="95" t="s">
        <v>86</v>
      </c>
      <c r="C701" s="96" t="s">
        <v>237</v>
      </c>
      <c r="D701" s="128" t="s">
        <v>106</v>
      </c>
      <c r="E701" s="114"/>
      <c r="F701" s="22"/>
      <c r="G701" s="22"/>
      <c r="H701" s="22"/>
      <c r="I701" s="22"/>
      <c r="J701" s="22"/>
      <c r="K701" s="148"/>
      <c r="L701" s="18"/>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row>
    <row r="702" spans="1:35" ht="13.5" customHeight="1">
      <c r="A702" s="98" t="str">
        <f t="array" ref="A702">IFERROR(INDEX('03.Muestra'!$B$8:$B$17,SMALL(IF("Documento no web"='03.Muestra'!$D$8:$D$17,ROW('03.Muestra'!$B$8:$B$17)-MIN(ROW('03.Muestra'!$D$8:$D$17))+1,""),ROW()-701)),"")</f>
        <v/>
      </c>
      <c r="B702" s="129" t="str">
        <f t="array" ref="B702">IFERROR(INDEX('03.Muestra'!$C$8:$C$17,SMALL(IF("Documento no web"='03.Muestra'!$D$8:$D$17,ROW('03.Muestra'!$C$8:$C$17)-MIN(ROW('03.Muestra'!$D$8:$D$17))+1,""),ROW()-701)),"")</f>
        <v/>
      </c>
      <c r="C702" s="129" t="str">
        <f t="array" ref="C702">IFERROR(INDEX('03.Muestra'!$F$8:$F$17,SMALL(IF("Documento no web"='03.Muestra'!$D$8:$D$17,ROW('03.Muestra'!$F$8:$F$17)-MIN(ROW('03.Muestra'!$D$8:$D$17))+1,""),ROW()-701)),"")</f>
        <v/>
      </c>
      <c r="D702" s="103" t="str">
        <f t="shared" ref="D702:D711" si="84">IF(C702="","",$D$18)</f>
        <v/>
      </c>
      <c r="E702" s="66" t="str">
        <f t="shared" ref="E702:E711" si="85">IF(D702&lt;&gt;"",IF(AND(B702&lt;&gt;"",C702&lt;&gt;""),"","ERR"),"")</f>
        <v/>
      </c>
      <c r="F702" s="104" t="s">
        <v>89</v>
      </c>
      <c r="G702" s="89" t="s">
        <v>98</v>
      </c>
      <c r="H702" s="84" t="s">
        <v>93</v>
      </c>
      <c r="I702" s="105" t="s">
        <v>91</v>
      </c>
      <c r="J702" s="106" t="s">
        <v>87</v>
      </c>
      <c r="K702" s="131" t="s">
        <v>97</v>
      </c>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row>
    <row r="703" spans="1:35" ht="13.5" customHeight="1">
      <c r="A703" s="98" t="str">
        <f t="array" ref="A703">IFERROR(INDEX('03.Muestra'!$B$8:$B$17,SMALL(IF("Documento no web"='03.Muestra'!$D$8:$D$17,ROW('03.Muestra'!$B$8:$B$17)-MIN(ROW('03.Muestra'!$D$8:$D$17))+1,""),ROW()-701)),"")</f>
        <v/>
      </c>
      <c r="B703" s="129" t="str">
        <f t="array" ref="B703">IFERROR(INDEX('03.Muestra'!$C$8:$C$17,SMALL(IF("Documento no web"='03.Muestra'!$D$8:$D$17,ROW('03.Muestra'!$C$8:$C$17)-MIN(ROW('03.Muestra'!$D$8:$D$17))+1,""),ROW()-701)),"")</f>
        <v/>
      </c>
      <c r="C703" s="129" t="str">
        <f t="array" ref="C703">IFERROR(INDEX('03.Muestra'!$F$8:$F$17,SMALL(IF("Documento no web"='03.Muestra'!$D$8:$D$17,ROW('03.Muestra'!$F$8:$F$17)-MIN(ROW('03.Muestra'!$D$8:$D$17))+1,""),ROW()-701)),"")</f>
        <v/>
      </c>
      <c r="D703" s="103" t="str">
        <f t="shared" si="84"/>
        <v/>
      </c>
      <c r="E703" s="66" t="str">
        <f t="shared" si="85"/>
        <v/>
      </c>
      <c r="F703" s="107">
        <f ca="1">COUNTIF($D702:INDIRECT("$D" &amp;  SUM(ROW()-1,'03.Muestra'!$D$20)-1),F702)</f>
        <v>0</v>
      </c>
      <c r="G703" s="107">
        <f ca="1">COUNTIF($D702:INDIRECT("$D" &amp;  SUM(ROW()-1,'03.Muestra'!$D$20)-1),G702)</f>
        <v>0</v>
      </c>
      <c r="H703" s="107">
        <f ca="1">COUNTIF($D702:INDIRECT("$D" &amp;  SUM(ROW()-1,'03.Muestra'!$D$20)-1),H702)</f>
        <v>0</v>
      </c>
      <c r="I703" s="107">
        <f ca="1">COUNTIF($D702:INDIRECT("$D" &amp;  SUM(ROW()-1,'03.Muestra'!$D$20)-1),I702)</f>
        <v>0</v>
      </c>
      <c r="J703" s="107">
        <f ca="1">COUNTIF($D702:INDIRECT("$D" &amp;  SUM(ROW()-1,'03.Muestra'!$D$20)-1),J702)</f>
        <v>0</v>
      </c>
      <c r="K703" s="132">
        <f ca="1">IF(COUNTIF('03.Muestra'!$D$8:$D$17,"Documento no web")=0,0,COUNTBLANK($D702:INDIRECT("$D" &amp;  SUM(ROW()-1,COUNTIF('03.Muestra'!$D$8:$D$17,"Documento no web"))-1)))</f>
        <v>0</v>
      </c>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row>
    <row r="704" spans="1:35" ht="13.5" customHeight="1">
      <c r="A704" s="98" t="str">
        <f t="array" ref="A704">IFERROR(INDEX('03.Muestra'!$B$8:$B$17,SMALL(IF("Documento no web"='03.Muestra'!$D$8:$D$17,ROW('03.Muestra'!$B$8:$B$17)-MIN(ROW('03.Muestra'!$D$8:$D$17))+1,""),ROW()-701)),"")</f>
        <v/>
      </c>
      <c r="B704" s="129" t="str">
        <f t="array" ref="B704">IFERROR(INDEX('03.Muestra'!$C$8:$C$17,SMALL(IF("Documento no web"='03.Muestra'!$D$8:$D$17,ROW('03.Muestra'!$C$8:$C$17)-MIN(ROW('03.Muestra'!$D$8:$D$17))+1,""),ROW()-701)),"")</f>
        <v/>
      </c>
      <c r="C704" s="129" t="str">
        <f t="array" ref="C704">IFERROR(INDEX('03.Muestra'!$F$8:$F$17,SMALL(IF("Documento no web"='03.Muestra'!$D$8:$D$17,ROW('03.Muestra'!$F$8:$F$17)-MIN(ROW('03.Muestra'!$D$8:$D$17))+1,""),ROW()-701)),"")</f>
        <v/>
      </c>
      <c r="D704" s="103" t="str">
        <f t="shared" si="84"/>
        <v/>
      </c>
      <c r="E704" s="66" t="str">
        <f t="shared" si="85"/>
        <v/>
      </c>
      <c r="F704" s="22"/>
      <c r="G704" s="18"/>
      <c r="H704" s="18"/>
      <c r="I704" s="18"/>
      <c r="J704" s="18"/>
      <c r="K704" s="148"/>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row>
    <row r="705" spans="1:35" ht="13.5" customHeight="1">
      <c r="A705" s="98" t="str">
        <f t="array" ref="A705">IFERROR(INDEX('03.Muestra'!$B$8:$B$17,SMALL(IF("Documento no web"='03.Muestra'!$D$8:$D$17,ROW('03.Muestra'!$B$8:$B$17)-MIN(ROW('03.Muestra'!$D$8:$D$17))+1,""),ROW()-701)),"")</f>
        <v/>
      </c>
      <c r="B705" s="129" t="str">
        <f t="array" ref="B705">IFERROR(INDEX('03.Muestra'!$C$8:$C$17,SMALL(IF("Documento no web"='03.Muestra'!$D$8:$D$17,ROW('03.Muestra'!$C$8:$C$17)-MIN(ROW('03.Muestra'!$D$8:$D$17))+1,""),ROW()-701)),"")</f>
        <v/>
      </c>
      <c r="C705" s="129" t="str">
        <f t="array" ref="C705">IFERROR(INDEX('03.Muestra'!$F$8:$F$17,SMALL(IF("Documento no web"='03.Muestra'!$D$8:$D$17,ROW('03.Muestra'!$F$8:$F$17)-MIN(ROW('03.Muestra'!$D$8:$D$17))+1,""),ROW()-701)),"")</f>
        <v/>
      </c>
      <c r="D705" s="103" t="str">
        <f t="shared" si="84"/>
        <v/>
      </c>
      <c r="E705" s="66" t="str">
        <f t="shared" si="85"/>
        <v/>
      </c>
      <c r="F705" s="22"/>
      <c r="G705" s="18"/>
      <c r="H705" s="18"/>
      <c r="I705" s="18"/>
      <c r="J705" s="18"/>
      <c r="K705" s="148"/>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row>
    <row r="706" spans="1:35" ht="13.5" customHeight="1">
      <c r="A706" s="98" t="str">
        <f t="array" ref="A706">IFERROR(INDEX('03.Muestra'!$B$8:$B$17,SMALL(IF("Documento no web"='03.Muestra'!$D$8:$D$17,ROW('03.Muestra'!$B$8:$B$17)-MIN(ROW('03.Muestra'!$D$8:$D$17))+1,""),ROW()-701)),"")</f>
        <v/>
      </c>
      <c r="B706" s="129" t="str">
        <f t="array" ref="B706">IFERROR(INDEX('03.Muestra'!$C$8:$C$17,SMALL(IF("Documento no web"='03.Muestra'!$D$8:$D$17,ROW('03.Muestra'!$C$8:$C$17)-MIN(ROW('03.Muestra'!$D$8:$D$17))+1,""),ROW()-701)),"")</f>
        <v/>
      </c>
      <c r="C706" s="129" t="str">
        <f t="array" ref="C706">IFERROR(INDEX('03.Muestra'!$F$8:$F$17,SMALL(IF("Documento no web"='03.Muestra'!$D$8:$D$17,ROW('03.Muestra'!$F$8:$F$17)-MIN(ROW('03.Muestra'!$D$8:$D$17))+1,""),ROW()-701)),"")</f>
        <v/>
      </c>
      <c r="D706" s="103" t="str">
        <f t="shared" si="84"/>
        <v/>
      </c>
      <c r="E706" s="66" t="str">
        <f t="shared" si="85"/>
        <v/>
      </c>
      <c r="F706" s="22"/>
      <c r="G706" s="18"/>
      <c r="H706" s="18"/>
      <c r="I706" s="18"/>
      <c r="J706" s="18"/>
      <c r="K706" s="148"/>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row>
    <row r="707" spans="1:35" ht="13.5" customHeight="1">
      <c r="A707" s="98" t="str">
        <f t="array" ref="A707">IFERROR(INDEX('03.Muestra'!$B$8:$B$17,SMALL(IF("Documento no web"='03.Muestra'!$D$8:$D$17,ROW('03.Muestra'!$B$8:$B$17)-MIN(ROW('03.Muestra'!$D$8:$D$17))+1,""),ROW()-701)),"")</f>
        <v/>
      </c>
      <c r="B707" s="129" t="str">
        <f t="array" ref="B707">IFERROR(INDEX('03.Muestra'!$C$8:$C$17,SMALL(IF("Documento no web"='03.Muestra'!$D$8:$D$17,ROW('03.Muestra'!$C$8:$C$17)-MIN(ROW('03.Muestra'!$D$8:$D$17))+1,""),ROW()-701)),"")</f>
        <v/>
      </c>
      <c r="C707" s="129" t="str">
        <f t="array" ref="C707">IFERROR(INDEX('03.Muestra'!$F$8:$F$17,SMALL(IF("Documento no web"='03.Muestra'!$D$8:$D$17,ROW('03.Muestra'!$F$8:$F$17)-MIN(ROW('03.Muestra'!$D$8:$D$17))+1,""),ROW()-701)),"")</f>
        <v/>
      </c>
      <c r="D707" s="103" t="str">
        <f t="shared" si="84"/>
        <v/>
      </c>
      <c r="E707" s="66" t="str">
        <f t="shared" si="85"/>
        <v/>
      </c>
      <c r="F707" s="22"/>
      <c r="G707" s="18"/>
      <c r="H707" s="18"/>
      <c r="I707" s="18"/>
      <c r="J707" s="18"/>
      <c r="K707" s="148"/>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row>
    <row r="708" spans="1:35" ht="13.5" customHeight="1">
      <c r="A708" s="98" t="str">
        <f t="array" ref="A708">IFERROR(INDEX('03.Muestra'!$B$8:$B$17,SMALL(IF("Documento no web"='03.Muestra'!$D$8:$D$17,ROW('03.Muestra'!$B$8:$B$17)-MIN(ROW('03.Muestra'!$D$8:$D$17))+1,""),ROW()-701)),"")</f>
        <v/>
      </c>
      <c r="B708" s="129" t="str">
        <f t="array" ref="B708">IFERROR(INDEX('03.Muestra'!$C$8:$C$17,SMALL(IF("Documento no web"='03.Muestra'!$D$8:$D$17,ROW('03.Muestra'!$C$8:$C$17)-MIN(ROW('03.Muestra'!$D$8:$D$17))+1,""),ROW()-701)),"")</f>
        <v/>
      </c>
      <c r="C708" s="129" t="str">
        <f t="array" ref="C708">IFERROR(INDEX('03.Muestra'!$F$8:$F$17,SMALL(IF("Documento no web"='03.Muestra'!$D$8:$D$17,ROW('03.Muestra'!$F$8:$F$17)-MIN(ROW('03.Muestra'!$D$8:$D$17))+1,""),ROW()-701)),"")</f>
        <v/>
      </c>
      <c r="D708" s="103" t="str">
        <f t="shared" si="84"/>
        <v/>
      </c>
      <c r="E708" s="66" t="str">
        <f t="shared" si="85"/>
        <v/>
      </c>
      <c r="F708" s="18"/>
      <c r="G708" s="18"/>
      <c r="H708" s="18"/>
      <c r="I708" s="18"/>
      <c r="J708" s="18"/>
      <c r="K708" s="148"/>
      <c r="L708" s="18"/>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row>
    <row r="709" spans="1:35" ht="13.5" customHeight="1">
      <c r="A709" s="98" t="str">
        <f t="array" ref="A709">IFERROR(INDEX('03.Muestra'!$B$8:$B$17,SMALL(IF("Documento no web"='03.Muestra'!$D$8:$D$17,ROW('03.Muestra'!$B$8:$B$17)-MIN(ROW('03.Muestra'!$D$8:$D$17))+1,""),ROW()-701)),"")</f>
        <v/>
      </c>
      <c r="B709" s="129" t="str">
        <f t="array" ref="B709">IFERROR(INDEX('03.Muestra'!$C$8:$C$17,SMALL(IF("Documento no web"='03.Muestra'!$D$8:$D$17,ROW('03.Muestra'!$C$8:$C$17)-MIN(ROW('03.Muestra'!$D$8:$D$17))+1,""),ROW()-701)),"")</f>
        <v/>
      </c>
      <c r="C709" s="129" t="str">
        <f t="array" ref="C709">IFERROR(INDEX('03.Muestra'!$F$8:$F$17,SMALL(IF("Documento no web"='03.Muestra'!$D$8:$D$17,ROW('03.Muestra'!$F$8:$F$17)-MIN(ROW('03.Muestra'!$D$8:$D$17))+1,""),ROW()-701)),"")</f>
        <v/>
      </c>
      <c r="D709" s="103" t="str">
        <f t="shared" si="84"/>
        <v/>
      </c>
      <c r="E709" s="66" t="str">
        <f t="shared" si="85"/>
        <v/>
      </c>
      <c r="F709" s="18"/>
      <c r="G709" s="18"/>
      <c r="H709" s="18"/>
      <c r="I709" s="18"/>
      <c r="J709" s="18"/>
      <c r="K709" s="148"/>
      <c r="L709" s="18"/>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row>
    <row r="710" spans="1:35" ht="13.5" customHeight="1">
      <c r="A710" s="98" t="str">
        <f t="array" ref="A710">IFERROR(INDEX('03.Muestra'!$B$8:$B$17,SMALL(IF("Documento no web"='03.Muestra'!$D$8:$D$17,ROW('03.Muestra'!$B$8:$B$17)-MIN(ROW('03.Muestra'!$D$8:$D$17))+1,""),ROW()-701)),"")</f>
        <v/>
      </c>
      <c r="B710" s="129" t="str">
        <f t="array" ref="B710">IFERROR(INDEX('03.Muestra'!$C$8:$C$17,SMALL(IF("Documento no web"='03.Muestra'!$D$8:$D$17,ROW('03.Muestra'!$C$8:$C$17)-MIN(ROW('03.Muestra'!$D$8:$D$17))+1,""),ROW()-701)),"")</f>
        <v/>
      </c>
      <c r="C710" s="129" t="str">
        <f t="array" ref="C710">IFERROR(INDEX('03.Muestra'!$F$8:$F$17,SMALL(IF("Documento no web"='03.Muestra'!$D$8:$D$17,ROW('03.Muestra'!$F$8:$F$17)-MIN(ROW('03.Muestra'!$D$8:$D$17))+1,""),ROW()-701)),"")</f>
        <v/>
      </c>
      <c r="D710" s="103" t="str">
        <f t="shared" si="84"/>
        <v/>
      </c>
      <c r="E710" s="66" t="str">
        <f t="shared" si="85"/>
        <v/>
      </c>
      <c r="F710" s="18"/>
      <c r="G710" s="18"/>
      <c r="H710" s="18"/>
      <c r="I710" s="18"/>
      <c r="J710" s="18"/>
      <c r="K710" s="148"/>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row>
    <row r="711" spans="1:35" ht="13.5" customHeight="1">
      <c r="A711" s="98" t="str">
        <f t="array" ref="A711">IFERROR(INDEX('03.Muestra'!$B$8:$B$17,SMALL(IF("Documento no web"='03.Muestra'!$D$8:$D$17,ROW('03.Muestra'!$B$8:$B$17)-MIN(ROW('03.Muestra'!$D$8:$D$17))+1,""),ROW()-701)),"")</f>
        <v/>
      </c>
      <c r="B711" s="129" t="str">
        <f t="array" ref="B711">IFERROR(INDEX('03.Muestra'!$C$8:$C$17,SMALL(IF("Documento no web"='03.Muestra'!$D$8:$D$17,ROW('03.Muestra'!$C$8:$C$17)-MIN(ROW('03.Muestra'!$D$8:$D$17))+1,""),ROW()-701)),"")</f>
        <v/>
      </c>
      <c r="C711" s="129" t="str">
        <f t="array" ref="C711">IFERROR(INDEX('03.Muestra'!$F$8:$F$17,SMALL(IF("Documento no web"='03.Muestra'!$D$8:$D$17,ROW('03.Muestra'!$F$8:$F$17)-MIN(ROW('03.Muestra'!$D$8:$D$17))+1,""),ROW()-701)),"")</f>
        <v/>
      </c>
      <c r="D711" s="103" t="str">
        <f t="shared" si="84"/>
        <v/>
      </c>
      <c r="E711" s="66" t="str">
        <f t="shared" si="85"/>
        <v/>
      </c>
      <c r="F711" s="18"/>
      <c r="G711" s="18"/>
      <c r="H711" s="18"/>
      <c r="I711" s="18"/>
      <c r="J711" s="18"/>
      <c r="K711" s="148"/>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row>
    <row r="712" spans="1:35" ht="12" customHeight="1">
      <c r="A712" s="63"/>
      <c r="B712" s="133"/>
      <c r="C712" s="133"/>
      <c r="D712" s="134"/>
      <c r="E712" s="66"/>
      <c r="F712" s="18"/>
      <c r="G712" s="18"/>
      <c r="H712" s="18"/>
      <c r="I712" s="18"/>
      <c r="J712" s="18"/>
      <c r="K712" s="22"/>
      <c r="L712" s="22"/>
      <c r="M712" s="22"/>
      <c r="N712" s="18"/>
      <c r="O712" s="18"/>
      <c r="P712" s="18"/>
      <c r="Q712" s="18"/>
      <c r="R712" s="18"/>
      <c r="S712" s="18"/>
      <c r="T712" s="18"/>
      <c r="U712" s="18"/>
      <c r="V712" s="22"/>
      <c r="W712" s="22"/>
      <c r="X712" s="22"/>
      <c r="Y712" s="22"/>
      <c r="Z712" s="22"/>
      <c r="AA712" s="22"/>
      <c r="AB712" s="22"/>
      <c r="AC712" s="22"/>
      <c r="AD712" s="18"/>
      <c r="AE712" s="22"/>
      <c r="AF712" s="22"/>
      <c r="AG712" s="22"/>
      <c r="AH712" s="22"/>
      <c r="AI712" s="22"/>
    </row>
    <row r="713" spans="1:35" ht="12" customHeight="1">
      <c r="A713" s="63"/>
      <c r="B713" s="133"/>
      <c r="C713" s="133"/>
      <c r="D713" s="134"/>
      <c r="E713" s="66"/>
      <c r="F713" s="18"/>
      <c r="G713" s="18"/>
      <c r="H713" s="18"/>
      <c r="I713" s="18"/>
      <c r="J713" s="18"/>
      <c r="K713" s="22"/>
      <c r="L713" s="22"/>
      <c r="M713" s="22"/>
      <c r="N713" s="18"/>
      <c r="O713" s="18"/>
      <c r="P713" s="18"/>
      <c r="Q713" s="18"/>
      <c r="R713" s="18"/>
      <c r="S713" s="18"/>
      <c r="T713" s="18"/>
      <c r="U713" s="18"/>
      <c r="V713" s="22"/>
      <c r="W713" s="22"/>
      <c r="X713" s="22"/>
      <c r="Y713" s="22"/>
      <c r="Z713" s="22"/>
      <c r="AA713" s="22"/>
      <c r="AB713" s="22"/>
      <c r="AC713" s="22"/>
      <c r="AD713" s="18"/>
      <c r="AE713" s="22"/>
      <c r="AF713" s="22"/>
      <c r="AG713" s="22"/>
      <c r="AH713" s="22"/>
      <c r="AI713" s="22"/>
    </row>
    <row r="714" spans="1:35" ht="12.75" customHeight="1">
      <c r="A714" s="111"/>
      <c r="B714" s="112"/>
      <c r="C714" s="111"/>
      <c r="D714" s="135"/>
      <c r="E714" s="66"/>
      <c r="F714" s="18"/>
      <c r="G714" s="18"/>
      <c r="H714" s="18"/>
      <c r="I714" s="18"/>
      <c r="J714" s="18"/>
      <c r="K714" s="22"/>
      <c r="L714" s="22"/>
      <c r="M714" s="22"/>
      <c r="N714" s="18"/>
      <c r="O714" s="18"/>
      <c r="P714" s="18"/>
      <c r="Q714" s="18"/>
      <c r="R714" s="18"/>
      <c r="S714" s="18"/>
      <c r="T714" s="18"/>
      <c r="U714" s="18"/>
      <c r="V714" s="22"/>
      <c r="W714" s="22"/>
      <c r="X714" s="22"/>
      <c r="Y714" s="22"/>
      <c r="Z714" s="22"/>
      <c r="AA714" s="22"/>
      <c r="AB714" s="22"/>
      <c r="AC714" s="22"/>
      <c r="AD714" s="18"/>
      <c r="AE714" s="22"/>
      <c r="AF714" s="22"/>
      <c r="AG714" s="22"/>
      <c r="AH714" s="22"/>
      <c r="AI714" s="22"/>
    </row>
    <row r="715" spans="1:35" ht="14.25" customHeight="1">
      <c r="A715" s="109"/>
      <c r="B715" s="109"/>
      <c r="C715" s="109"/>
      <c r="D715" s="136"/>
      <c r="E715" s="66"/>
      <c r="F715" s="92"/>
      <c r="G715" s="18"/>
      <c r="H715" s="18"/>
      <c r="I715" s="18"/>
      <c r="J715" s="18"/>
      <c r="K715" s="22"/>
      <c r="L715" s="22"/>
      <c r="M715" s="22"/>
      <c r="N715" s="18"/>
      <c r="O715" s="18"/>
      <c r="P715" s="18"/>
      <c r="Q715" s="18"/>
      <c r="R715" s="18"/>
      <c r="S715" s="18"/>
      <c r="T715" s="18"/>
      <c r="U715" s="18"/>
      <c r="V715" s="22"/>
      <c r="W715" s="22"/>
      <c r="X715" s="22"/>
      <c r="Y715" s="22"/>
      <c r="Z715" s="22"/>
      <c r="AA715" s="22"/>
      <c r="AB715" s="22"/>
      <c r="AC715" s="22"/>
      <c r="AD715" s="18"/>
      <c r="AE715" s="22"/>
      <c r="AF715" s="22"/>
      <c r="AG715" s="22"/>
      <c r="AH715" s="22"/>
      <c r="AI715" s="22"/>
    </row>
    <row r="716" spans="1:35" ht="13.5" customHeight="1">
      <c r="A716" s="22"/>
      <c r="B716" s="18"/>
      <c r="C716" s="18"/>
      <c r="D716" s="127"/>
      <c r="E716" s="18"/>
      <c r="F716" s="18"/>
      <c r="G716" s="18"/>
      <c r="H716" s="18"/>
      <c r="I716" s="18"/>
      <c r="J716" s="18"/>
      <c r="K716" s="148"/>
      <c r="L716" s="18"/>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row>
    <row r="717" spans="1:35" ht="13.5" customHeight="1">
      <c r="A717" s="22"/>
      <c r="B717" s="18"/>
      <c r="C717" s="18"/>
      <c r="D717" s="127"/>
      <c r="E717" s="100"/>
      <c r="F717" s="18"/>
      <c r="G717" s="18"/>
      <c r="H717" s="18"/>
      <c r="I717" s="18"/>
      <c r="J717" s="18"/>
      <c r="K717" s="148"/>
      <c r="L717" s="18"/>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row>
    <row r="718" spans="1:35" ht="30" customHeight="1">
      <c r="A718" s="94" t="s">
        <v>100</v>
      </c>
      <c r="B718" s="95" t="s">
        <v>86</v>
      </c>
      <c r="C718" s="96" t="s">
        <v>238</v>
      </c>
      <c r="D718" s="128" t="s">
        <v>106</v>
      </c>
      <c r="E718" s="114"/>
      <c r="F718" s="22"/>
      <c r="G718" s="22"/>
      <c r="H718" s="22"/>
      <c r="I718" s="22"/>
      <c r="J718" s="22"/>
      <c r="K718" s="148"/>
      <c r="L718" s="18"/>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row>
    <row r="719" spans="1:35" ht="13.5" customHeight="1">
      <c r="A719" s="98" t="str">
        <f t="array" ref="A719">IFERROR(INDEX('03.Muestra'!$B$8:$B$17,SMALL(IF("Documento no web"='03.Muestra'!$D$8:$D$17,ROW('03.Muestra'!$B$8:$B$17)-MIN(ROW('03.Muestra'!$D$8:$D$17))+1,""),ROW()-718)),"")</f>
        <v/>
      </c>
      <c r="B719" s="129" t="str">
        <f t="array" ref="B719">IFERROR(INDEX('03.Muestra'!$C$8:$C$17,SMALL(IF("Documento no web"='03.Muestra'!$D$8:$D$17,ROW('03.Muestra'!$C$8:$C$17)-MIN(ROW('03.Muestra'!$D$8:$D$17))+1,""),ROW()-718)),"")</f>
        <v/>
      </c>
      <c r="C719" s="129" t="str">
        <f t="array" ref="C719">IFERROR(INDEX('03.Muestra'!$F$8:$F$17,SMALL(IF("Documento no web"='03.Muestra'!$D$8:$D$17,ROW('03.Muestra'!$F$8:$F$17)-MIN(ROW('03.Muestra'!$D$8:$D$17))+1,""),ROW()-718)),"")</f>
        <v/>
      </c>
      <c r="D719" s="103" t="str">
        <f t="shared" ref="D719:D728" si="86">IF(C719="","",$D$18)</f>
        <v/>
      </c>
      <c r="E719" s="66" t="str">
        <f t="shared" ref="E719:E728" si="87">IF(D719&lt;&gt;"",IF(AND(B719&lt;&gt;"",C719&lt;&gt;""),"","ERR"),"")</f>
        <v/>
      </c>
      <c r="F719" s="104" t="s">
        <v>89</v>
      </c>
      <c r="G719" s="89" t="s">
        <v>98</v>
      </c>
      <c r="H719" s="84" t="s">
        <v>93</v>
      </c>
      <c r="I719" s="105" t="s">
        <v>91</v>
      </c>
      <c r="J719" s="106" t="s">
        <v>87</v>
      </c>
      <c r="K719" s="131" t="s">
        <v>97</v>
      </c>
      <c r="L719" s="18"/>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row>
    <row r="720" spans="1:35" ht="13.5" customHeight="1">
      <c r="A720" s="98" t="str">
        <f t="array" ref="A720">IFERROR(INDEX('03.Muestra'!$B$8:$B$17,SMALL(IF("Documento no web"='03.Muestra'!$D$8:$D$17,ROW('03.Muestra'!$B$8:$B$17)-MIN(ROW('03.Muestra'!$D$8:$D$17))+1,""),ROW()-718)),"")</f>
        <v/>
      </c>
      <c r="B720" s="129" t="str">
        <f t="array" ref="B720">IFERROR(INDEX('03.Muestra'!$C$8:$C$17,SMALL(IF("Documento no web"='03.Muestra'!$D$8:$D$17,ROW('03.Muestra'!$C$8:$C$17)-MIN(ROW('03.Muestra'!$D$8:$D$17))+1,""),ROW()-718)),"")</f>
        <v/>
      </c>
      <c r="C720" s="129" t="str">
        <f t="array" ref="C720">IFERROR(INDEX('03.Muestra'!$F$8:$F$17,SMALL(IF("Documento no web"='03.Muestra'!$D$8:$D$17,ROW('03.Muestra'!$F$8:$F$17)-MIN(ROW('03.Muestra'!$D$8:$D$17))+1,""),ROW()-718)),"")</f>
        <v/>
      </c>
      <c r="D720" s="103" t="str">
        <f t="shared" si="86"/>
        <v/>
      </c>
      <c r="E720" s="66" t="str">
        <f t="shared" si="87"/>
        <v/>
      </c>
      <c r="F720" s="107">
        <f ca="1">COUNTIF($D719:INDIRECT("$D" &amp;  SUM(ROW()-1,'03.Muestra'!$D$20)-1),F719)</f>
        <v>0</v>
      </c>
      <c r="G720" s="107">
        <f ca="1">COUNTIF($D719:INDIRECT("$D" &amp;  SUM(ROW()-1,'03.Muestra'!$D$20)-1),G719)</f>
        <v>0</v>
      </c>
      <c r="H720" s="107">
        <f ca="1">COUNTIF($D719:INDIRECT("$D" &amp;  SUM(ROW()-1,'03.Muestra'!$D$20)-1),H719)</f>
        <v>0</v>
      </c>
      <c r="I720" s="107">
        <f ca="1">COUNTIF($D719:INDIRECT("$D" &amp;  SUM(ROW()-1,'03.Muestra'!$D$20)-1),I719)</f>
        <v>0</v>
      </c>
      <c r="J720" s="107">
        <f ca="1">COUNTIF($D719:INDIRECT("$D" &amp;  SUM(ROW()-1,'03.Muestra'!$D$20)-1),J719)</f>
        <v>0</v>
      </c>
      <c r="K720" s="132">
        <f ca="1">IF(COUNTIF('03.Muestra'!$D$8:$D$17,"Documento no web")=0,0,COUNTBLANK($D719:INDIRECT("$D" &amp;  SUM(ROW()-1,COUNTIF('03.Muestra'!$D$8:$D$17,"Documento no web"))-1)))</f>
        <v>0</v>
      </c>
      <c r="L720" s="18"/>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row>
    <row r="721" spans="1:35" ht="13.5" customHeight="1">
      <c r="A721" s="98" t="str">
        <f t="array" ref="A721">IFERROR(INDEX('03.Muestra'!$B$8:$B$17,SMALL(IF("Documento no web"='03.Muestra'!$D$8:$D$17,ROW('03.Muestra'!$B$8:$B$17)-MIN(ROW('03.Muestra'!$D$8:$D$17))+1,""),ROW()-718)),"")</f>
        <v/>
      </c>
      <c r="B721" s="129" t="str">
        <f t="array" ref="B721">IFERROR(INDEX('03.Muestra'!$C$8:$C$17,SMALL(IF("Documento no web"='03.Muestra'!$D$8:$D$17,ROW('03.Muestra'!$C$8:$C$17)-MIN(ROW('03.Muestra'!$D$8:$D$17))+1,""),ROW()-718)),"")</f>
        <v/>
      </c>
      <c r="C721" s="129" t="str">
        <f t="array" ref="C721">IFERROR(INDEX('03.Muestra'!$F$8:$F$17,SMALL(IF("Documento no web"='03.Muestra'!$D$8:$D$17,ROW('03.Muestra'!$F$8:$F$17)-MIN(ROW('03.Muestra'!$D$8:$D$17))+1,""),ROW()-718)),"")</f>
        <v/>
      </c>
      <c r="D721" s="103" t="str">
        <f t="shared" si="86"/>
        <v/>
      </c>
      <c r="E721" s="66" t="str">
        <f t="shared" si="87"/>
        <v/>
      </c>
      <c r="F721" s="22"/>
      <c r="G721" s="18"/>
      <c r="H721" s="18"/>
      <c r="I721" s="18"/>
      <c r="J721" s="18"/>
      <c r="K721" s="148"/>
      <c r="L721" s="18"/>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row>
    <row r="722" spans="1:35" ht="13.5" customHeight="1">
      <c r="A722" s="98" t="str">
        <f t="array" ref="A722">IFERROR(INDEX('03.Muestra'!$B$8:$B$17,SMALL(IF("Documento no web"='03.Muestra'!$D$8:$D$17,ROW('03.Muestra'!$B$8:$B$17)-MIN(ROW('03.Muestra'!$D$8:$D$17))+1,""),ROW()-718)),"")</f>
        <v/>
      </c>
      <c r="B722" s="129" t="str">
        <f t="array" ref="B722">IFERROR(INDEX('03.Muestra'!$C$8:$C$17,SMALL(IF("Documento no web"='03.Muestra'!$D$8:$D$17,ROW('03.Muestra'!$C$8:$C$17)-MIN(ROW('03.Muestra'!$D$8:$D$17))+1,""),ROW()-718)),"")</f>
        <v/>
      </c>
      <c r="C722" s="129" t="str">
        <f t="array" ref="C722">IFERROR(INDEX('03.Muestra'!$F$8:$F$17,SMALL(IF("Documento no web"='03.Muestra'!$D$8:$D$17,ROW('03.Muestra'!$F$8:$F$17)-MIN(ROW('03.Muestra'!$D$8:$D$17))+1,""),ROW()-718)),"")</f>
        <v/>
      </c>
      <c r="D722" s="103" t="str">
        <f t="shared" si="86"/>
        <v/>
      </c>
      <c r="E722" s="66" t="str">
        <f t="shared" si="87"/>
        <v/>
      </c>
      <c r="F722" s="22"/>
      <c r="G722" s="18"/>
      <c r="H722" s="18"/>
      <c r="I722" s="18"/>
      <c r="J722" s="18"/>
      <c r="K722" s="148"/>
      <c r="L722" s="18"/>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row>
    <row r="723" spans="1:35" ht="13.5" customHeight="1">
      <c r="A723" s="98" t="str">
        <f t="array" ref="A723">IFERROR(INDEX('03.Muestra'!$B$8:$B$17,SMALL(IF("Documento no web"='03.Muestra'!$D$8:$D$17,ROW('03.Muestra'!$B$8:$B$17)-MIN(ROW('03.Muestra'!$D$8:$D$17))+1,""),ROW()-718)),"")</f>
        <v/>
      </c>
      <c r="B723" s="129" t="str">
        <f t="array" ref="B723">IFERROR(INDEX('03.Muestra'!$C$8:$C$17,SMALL(IF("Documento no web"='03.Muestra'!$D$8:$D$17,ROW('03.Muestra'!$C$8:$C$17)-MIN(ROW('03.Muestra'!$D$8:$D$17))+1,""),ROW()-718)),"")</f>
        <v/>
      </c>
      <c r="C723" s="129" t="str">
        <f t="array" ref="C723">IFERROR(INDEX('03.Muestra'!$F$8:$F$17,SMALL(IF("Documento no web"='03.Muestra'!$D$8:$D$17,ROW('03.Muestra'!$F$8:$F$17)-MIN(ROW('03.Muestra'!$D$8:$D$17))+1,""),ROW()-718)),"")</f>
        <v/>
      </c>
      <c r="D723" s="103" t="str">
        <f t="shared" si="86"/>
        <v/>
      </c>
      <c r="E723" s="66" t="str">
        <f t="shared" si="87"/>
        <v/>
      </c>
      <c r="F723" s="22"/>
      <c r="G723" s="18"/>
      <c r="H723" s="18"/>
      <c r="I723" s="18"/>
      <c r="J723" s="18"/>
      <c r="K723" s="148"/>
      <c r="L723" s="18"/>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row>
    <row r="724" spans="1:35" ht="13.5" customHeight="1">
      <c r="A724" s="98" t="str">
        <f t="array" ref="A724">IFERROR(INDEX('03.Muestra'!$B$8:$B$17,SMALL(IF("Documento no web"='03.Muestra'!$D$8:$D$17,ROW('03.Muestra'!$B$8:$B$17)-MIN(ROW('03.Muestra'!$D$8:$D$17))+1,""),ROW()-718)),"")</f>
        <v/>
      </c>
      <c r="B724" s="129" t="str">
        <f t="array" ref="B724">IFERROR(INDEX('03.Muestra'!$C$8:$C$17,SMALL(IF("Documento no web"='03.Muestra'!$D$8:$D$17,ROW('03.Muestra'!$C$8:$C$17)-MIN(ROW('03.Muestra'!$D$8:$D$17))+1,""),ROW()-718)),"")</f>
        <v/>
      </c>
      <c r="C724" s="129" t="str">
        <f t="array" ref="C724">IFERROR(INDEX('03.Muestra'!$F$8:$F$17,SMALL(IF("Documento no web"='03.Muestra'!$D$8:$D$17,ROW('03.Muestra'!$F$8:$F$17)-MIN(ROW('03.Muestra'!$D$8:$D$17))+1,""),ROW()-718)),"")</f>
        <v/>
      </c>
      <c r="D724" s="103" t="str">
        <f t="shared" si="86"/>
        <v/>
      </c>
      <c r="E724" s="66" t="str">
        <f t="shared" si="87"/>
        <v/>
      </c>
      <c r="F724" s="22"/>
      <c r="G724" s="18"/>
      <c r="H724" s="18"/>
      <c r="I724" s="18"/>
      <c r="J724" s="18"/>
      <c r="K724" s="148"/>
      <c r="L724" s="18"/>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row>
    <row r="725" spans="1:35" ht="13.5" customHeight="1">
      <c r="A725" s="98" t="str">
        <f t="array" ref="A725">IFERROR(INDEX('03.Muestra'!$B$8:$B$17,SMALL(IF("Documento no web"='03.Muestra'!$D$8:$D$17,ROW('03.Muestra'!$B$8:$B$17)-MIN(ROW('03.Muestra'!$D$8:$D$17))+1,""),ROW()-718)),"")</f>
        <v/>
      </c>
      <c r="B725" s="129" t="str">
        <f t="array" ref="B725">IFERROR(INDEX('03.Muestra'!$C$8:$C$17,SMALL(IF("Documento no web"='03.Muestra'!$D$8:$D$17,ROW('03.Muestra'!$C$8:$C$17)-MIN(ROW('03.Muestra'!$D$8:$D$17))+1,""),ROW()-718)),"")</f>
        <v/>
      </c>
      <c r="C725" s="129" t="str">
        <f t="array" ref="C725">IFERROR(INDEX('03.Muestra'!$F$8:$F$17,SMALL(IF("Documento no web"='03.Muestra'!$D$8:$D$17,ROW('03.Muestra'!$F$8:$F$17)-MIN(ROW('03.Muestra'!$D$8:$D$17))+1,""),ROW()-718)),"")</f>
        <v/>
      </c>
      <c r="D725" s="103" t="str">
        <f t="shared" si="86"/>
        <v/>
      </c>
      <c r="E725" s="66" t="str">
        <f t="shared" si="87"/>
        <v/>
      </c>
      <c r="F725" s="18"/>
      <c r="G725" s="18"/>
      <c r="H725" s="18"/>
      <c r="I725" s="18"/>
      <c r="J725" s="18"/>
      <c r="K725" s="148"/>
      <c r="L725" s="18"/>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row>
    <row r="726" spans="1:35" ht="13.5" customHeight="1">
      <c r="A726" s="98" t="str">
        <f t="array" ref="A726">IFERROR(INDEX('03.Muestra'!$B$8:$B$17,SMALL(IF("Documento no web"='03.Muestra'!$D$8:$D$17,ROW('03.Muestra'!$B$8:$B$17)-MIN(ROW('03.Muestra'!$D$8:$D$17))+1,""),ROW()-718)),"")</f>
        <v/>
      </c>
      <c r="B726" s="129" t="str">
        <f t="array" ref="B726">IFERROR(INDEX('03.Muestra'!$C$8:$C$17,SMALL(IF("Documento no web"='03.Muestra'!$D$8:$D$17,ROW('03.Muestra'!$C$8:$C$17)-MIN(ROW('03.Muestra'!$D$8:$D$17))+1,""),ROW()-718)),"")</f>
        <v/>
      </c>
      <c r="C726" s="129" t="str">
        <f t="array" ref="C726">IFERROR(INDEX('03.Muestra'!$F$8:$F$17,SMALL(IF("Documento no web"='03.Muestra'!$D$8:$D$17,ROW('03.Muestra'!$F$8:$F$17)-MIN(ROW('03.Muestra'!$D$8:$D$17))+1,""),ROW()-718)),"")</f>
        <v/>
      </c>
      <c r="D726" s="103" t="str">
        <f t="shared" si="86"/>
        <v/>
      </c>
      <c r="E726" s="66" t="str">
        <f t="shared" si="87"/>
        <v/>
      </c>
      <c r="F726" s="18"/>
      <c r="G726" s="18"/>
      <c r="H726" s="18"/>
      <c r="I726" s="18"/>
      <c r="J726" s="18"/>
      <c r="K726" s="148"/>
      <c r="L726" s="18"/>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row>
    <row r="727" spans="1:35" ht="13.5" customHeight="1">
      <c r="A727" s="98" t="str">
        <f t="array" ref="A727">IFERROR(INDEX('03.Muestra'!$B$8:$B$17,SMALL(IF("Documento no web"='03.Muestra'!$D$8:$D$17,ROW('03.Muestra'!$B$8:$B$17)-MIN(ROW('03.Muestra'!$D$8:$D$17))+1,""),ROW()-718)),"")</f>
        <v/>
      </c>
      <c r="B727" s="129" t="str">
        <f t="array" ref="B727">IFERROR(INDEX('03.Muestra'!$C$8:$C$17,SMALL(IF("Documento no web"='03.Muestra'!$D$8:$D$17,ROW('03.Muestra'!$C$8:$C$17)-MIN(ROW('03.Muestra'!$D$8:$D$17))+1,""),ROW()-718)),"")</f>
        <v/>
      </c>
      <c r="C727" s="129" t="str">
        <f t="array" ref="C727">IFERROR(INDEX('03.Muestra'!$F$8:$F$17,SMALL(IF("Documento no web"='03.Muestra'!$D$8:$D$17,ROW('03.Muestra'!$F$8:$F$17)-MIN(ROW('03.Muestra'!$D$8:$D$17))+1,""),ROW()-718)),"")</f>
        <v/>
      </c>
      <c r="D727" s="103" t="str">
        <f t="shared" si="86"/>
        <v/>
      </c>
      <c r="E727" s="66" t="str">
        <f t="shared" si="87"/>
        <v/>
      </c>
      <c r="F727" s="18"/>
      <c r="G727" s="18"/>
      <c r="H727" s="18"/>
      <c r="I727" s="18"/>
      <c r="J727" s="18"/>
      <c r="K727" s="148"/>
      <c r="L727" s="18"/>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row>
    <row r="728" spans="1:35" ht="13.5" customHeight="1">
      <c r="A728" s="98" t="str">
        <f t="array" ref="A728">IFERROR(INDEX('03.Muestra'!$B$8:$B$17,SMALL(IF("Documento no web"='03.Muestra'!$D$8:$D$17,ROW('03.Muestra'!$B$8:$B$17)-MIN(ROW('03.Muestra'!$D$8:$D$17))+1,""),ROW()-718)),"")</f>
        <v/>
      </c>
      <c r="B728" s="129" t="str">
        <f t="array" ref="B728">IFERROR(INDEX('03.Muestra'!$C$8:$C$17,SMALL(IF("Documento no web"='03.Muestra'!$D$8:$D$17,ROW('03.Muestra'!$C$8:$C$17)-MIN(ROW('03.Muestra'!$D$8:$D$17))+1,""),ROW()-718)),"")</f>
        <v/>
      </c>
      <c r="C728" s="129" t="str">
        <f t="array" ref="C728">IFERROR(INDEX('03.Muestra'!$F$8:$F$17,SMALL(IF("Documento no web"='03.Muestra'!$D$8:$D$17,ROW('03.Muestra'!$F$8:$F$17)-MIN(ROW('03.Muestra'!$D$8:$D$17))+1,""),ROW()-718)),"")</f>
        <v/>
      </c>
      <c r="D728" s="103" t="str">
        <f t="shared" si="86"/>
        <v/>
      </c>
      <c r="E728" s="66" t="str">
        <f t="shared" si="87"/>
        <v/>
      </c>
      <c r="F728" s="18"/>
      <c r="G728" s="18"/>
      <c r="H728" s="18"/>
      <c r="I728" s="18"/>
      <c r="J728" s="18"/>
      <c r="K728" s="148"/>
      <c r="L728" s="18"/>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row>
    <row r="729" spans="1:35" ht="12" customHeight="1">
      <c r="A729" s="63"/>
      <c r="B729" s="133"/>
      <c r="C729" s="133"/>
      <c r="D729" s="134"/>
      <c r="E729" s="66"/>
      <c r="F729" s="18"/>
      <c r="G729" s="18"/>
      <c r="H729" s="18"/>
      <c r="I729" s="18"/>
      <c r="J729" s="18"/>
      <c r="K729" s="22"/>
      <c r="L729" s="22"/>
      <c r="M729" s="22"/>
      <c r="N729" s="18"/>
      <c r="O729" s="18"/>
      <c r="P729" s="18"/>
      <c r="Q729" s="18"/>
      <c r="R729" s="18"/>
      <c r="S729" s="18"/>
      <c r="T729" s="18"/>
      <c r="U729" s="18"/>
      <c r="V729" s="22"/>
      <c r="W729" s="22"/>
      <c r="X729" s="22"/>
      <c r="Y729" s="22"/>
      <c r="Z729" s="22"/>
      <c r="AA729" s="22"/>
      <c r="AB729" s="22"/>
      <c r="AC729" s="22"/>
      <c r="AD729" s="18"/>
      <c r="AE729" s="22"/>
      <c r="AF729" s="22"/>
      <c r="AG729" s="22"/>
      <c r="AH729" s="22"/>
      <c r="AI729" s="22"/>
    </row>
    <row r="730" spans="1:35" ht="12" customHeight="1">
      <c r="A730" s="63"/>
      <c r="B730" s="133"/>
      <c r="C730" s="133"/>
      <c r="D730" s="134"/>
      <c r="E730" s="66"/>
      <c r="F730" s="18"/>
      <c r="G730" s="18"/>
      <c r="H730" s="18"/>
      <c r="I730" s="18"/>
      <c r="J730" s="18"/>
      <c r="K730" s="22"/>
      <c r="L730" s="22"/>
      <c r="M730" s="22"/>
      <c r="N730" s="18"/>
      <c r="O730" s="18"/>
      <c r="P730" s="18"/>
      <c r="Q730" s="18"/>
      <c r="R730" s="18"/>
      <c r="S730" s="18"/>
      <c r="T730" s="18"/>
      <c r="U730" s="18"/>
      <c r="V730" s="22"/>
      <c r="W730" s="22"/>
      <c r="X730" s="22"/>
      <c r="Y730" s="22"/>
      <c r="Z730" s="22"/>
      <c r="AA730" s="22"/>
      <c r="AB730" s="22"/>
      <c r="AC730" s="22"/>
      <c r="AD730" s="18"/>
      <c r="AE730" s="22"/>
      <c r="AF730" s="22"/>
      <c r="AG730" s="22"/>
      <c r="AH730" s="22"/>
      <c r="AI730" s="22"/>
    </row>
    <row r="731" spans="1:35" ht="12.75" customHeight="1">
      <c r="A731" s="111"/>
      <c r="B731" s="112"/>
      <c r="C731" s="111"/>
      <c r="D731" s="135"/>
      <c r="E731" s="66"/>
      <c r="F731" s="18"/>
      <c r="G731" s="18"/>
      <c r="H731" s="18"/>
      <c r="I731" s="18"/>
      <c r="J731" s="18"/>
      <c r="K731" s="22"/>
      <c r="L731" s="22"/>
      <c r="M731" s="22"/>
      <c r="N731" s="18"/>
      <c r="O731" s="18"/>
      <c r="P731" s="18"/>
      <c r="Q731" s="18"/>
      <c r="R731" s="18"/>
      <c r="S731" s="18"/>
      <c r="T731" s="18"/>
      <c r="U731" s="18"/>
      <c r="V731" s="22"/>
      <c r="W731" s="22"/>
      <c r="X731" s="22"/>
      <c r="Y731" s="22"/>
      <c r="Z731" s="22"/>
      <c r="AA731" s="22"/>
      <c r="AB731" s="22"/>
      <c r="AC731" s="22"/>
      <c r="AD731" s="18"/>
      <c r="AE731" s="22"/>
      <c r="AF731" s="22"/>
      <c r="AG731" s="22"/>
      <c r="AH731" s="22"/>
      <c r="AI731" s="22"/>
    </row>
    <row r="732" spans="1:35" ht="14.25" customHeight="1">
      <c r="A732" s="109"/>
      <c r="B732" s="109"/>
      <c r="C732" s="109"/>
      <c r="D732" s="136"/>
      <c r="E732" s="66"/>
      <c r="F732" s="92"/>
      <c r="G732" s="18"/>
      <c r="H732" s="18"/>
      <c r="I732" s="18"/>
      <c r="J732" s="18"/>
      <c r="K732" s="22"/>
      <c r="L732" s="22"/>
      <c r="M732" s="22"/>
      <c r="N732" s="18"/>
      <c r="O732" s="18"/>
      <c r="P732" s="18"/>
      <c r="Q732" s="18"/>
      <c r="R732" s="18"/>
      <c r="S732" s="18"/>
      <c r="T732" s="18"/>
      <c r="U732" s="18"/>
      <c r="V732" s="22"/>
      <c r="W732" s="22"/>
      <c r="X732" s="22"/>
      <c r="Y732" s="22"/>
      <c r="Z732" s="22"/>
      <c r="AA732" s="22"/>
      <c r="AB732" s="22"/>
      <c r="AC732" s="22"/>
      <c r="AD732" s="18"/>
      <c r="AE732" s="22"/>
      <c r="AF732" s="22"/>
      <c r="AG732" s="22"/>
      <c r="AH732" s="22"/>
      <c r="AI732" s="22"/>
    </row>
    <row r="733" spans="1:35" ht="13.5" customHeight="1">
      <c r="A733" s="22"/>
      <c r="B733" s="18"/>
      <c r="C733" s="18"/>
      <c r="D733" s="127"/>
      <c r="E733" s="18"/>
      <c r="F733" s="18"/>
      <c r="G733" s="18"/>
      <c r="H733" s="18"/>
      <c r="I733" s="18"/>
      <c r="J733" s="18"/>
      <c r="K733" s="148"/>
      <c r="L733" s="18"/>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row>
    <row r="734" spans="1:35" ht="12.75" customHeight="1">
      <c r="A734" s="22"/>
      <c r="B734" s="18"/>
      <c r="C734" s="18"/>
      <c r="D734" s="127"/>
      <c r="E734" s="100"/>
      <c r="F734" s="22"/>
      <c r="G734" s="22"/>
      <c r="H734" s="22"/>
      <c r="I734" s="22"/>
      <c r="J734" s="22"/>
      <c r="K734" s="148"/>
      <c r="L734" s="18"/>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row>
    <row r="735" spans="1:35" ht="12.75" customHeight="1">
      <c r="A735" s="94" t="s">
        <v>100</v>
      </c>
      <c r="B735" s="95" t="s">
        <v>86</v>
      </c>
      <c r="C735" s="96" t="s">
        <v>239</v>
      </c>
      <c r="D735" s="128" t="s">
        <v>106</v>
      </c>
      <c r="E735" s="114"/>
      <c r="F735" s="22"/>
      <c r="G735" s="22"/>
      <c r="H735" s="22"/>
      <c r="I735" s="22"/>
      <c r="J735" s="22"/>
      <c r="K735" s="148"/>
      <c r="L735" s="18"/>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row>
    <row r="736" spans="1:35" ht="12.75" customHeight="1">
      <c r="A736" s="98" t="str">
        <f t="array" ref="A736">IFERROR(INDEX('03.Muestra'!$B$8:$B$17,SMALL(IF("Documento no web"='03.Muestra'!$D$8:$D$17,ROW('03.Muestra'!$B$8:$B$17)-MIN(ROW('03.Muestra'!$D$8:$D$17))+1,""),ROW()-735)),"")</f>
        <v/>
      </c>
      <c r="B736" s="129" t="str">
        <f t="array" ref="B736">IFERROR(INDEX('03.Muestra'!$C$8:$C$17,SMALL(IF("Documento no web"='03.Muestra'!$D$8:$D$17,ROW('03.Muestra'!$C$8:$C$17)-MIN(ROW('03.Muestra'!$D$8:$D$17))+1,""),ROW()-735)),"")</f>
        <v/>
      </c>
      <c r="C736" s="129" t="str">
        <f t="array" ref="C736">IFERROR(INDEX('03.Muestra'!$F$8:$F$17,SMALL(IF("Documento no web"='03.Muestra'!$D$8:$D$17,ROW('03.Muestra'!$F$8:$F$17)-MIN(ROW('03.Muestra'!$D$8:$D$17))+1,""),ROW()-735)),"")</f>
        <v/>
      </c>
      <c r="D736" s="103" t="str">
        <f t="shared" ref="D736:D745" si="88">IF(C736="","",$D$18)</f>
        <v/>
      </c>
      <c r="E736" s="66" t="str">
        <f t="shared" ref="E736:E745" si="89">IF(D736&lt;&gt;"",IF(AND(B736&lt;&gt;"",C736&lt;&gt;""),"","ERR"),"")</f>
        <v/>
      </c>
      <c r="F736" s="104" t="s">
        <v>89</v>
      </c>
      <c r="G736" s="89" t="s">
        <v>98</v>
      </c>
      <c r="H736" s="84" t="s">
        <v>93</v>
      </c>
      <c r="I736" s="105" t="s">
        <v>91</v>
      </c>
      <c r="J736" s="106" t="s">
        <v>87</v>
      </c>
      <c r="K736" s="131" t="s">
        <v>97</v>
      </c>
      <c r="L736" s="18"/>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row>
    <row r="737" spans="1:35" ht="12.75" customHeight="1">
      <c r="A737" s="98" t="str">
        <f t="array" ref="A737">IFERROR(INDEX('03.Muestra'!$B$8:$B$17,SMALL(IF("Documento no web"='03.Muestra'!$D$8:$D$17,ROW('03.Muestra'!$B$8:$B$17)-MIN(ROW('03.Muestra'!$D$8:$D$17))+1,""),ROW()-735)),"")</f>
        <v/>
      </c>
      <c r="B737" s="129" t="str">
        <f t="array" ref="B737">IFERROR(INDEX('03.Muestra'!$C$8:$C$17,SMALL(IF("Documento no web"='03.Muestra'!$D$8:$D$17,ROW('03.Muestra'!$C$8:$C$17)-MIN(ROW('03.Muestra'!$D$8:$D$17))+1,""),ROW()-735)),"")</f>
        <v/>
      </c>
      <c r="C737" s="129" t="str">
        <f t="array" ref="C737">IFERROR(INDEX('03.Muestra'!$F$8:$F$17,SMALL(IF("Documento no web"='03.Muestra'!$D$8:$D$17,ROW('03.Muestra'!$F$8:$F$17)-MIN(ROW('03.Muestra'!$D$8:$D$17))+1,""),ROW()-735)),"")</f>
        <v/>
      </c>
      <c r="D737" s="103" t="str">
        <f t="shared" si="88"/>
        <v/>
      </c>
      <c r="E737" s="66" t="str">
        <f t="shared" si="89"/>
        <v/>
      </c>
      <c r="F737" s="107">
        <f ca="1">COUNTIF($D736:INDIRECT("$D" &amp;  SUM(ROW()-1,'03.Muestra'!$D$20)-1),F736)</f>
        <v>0</v>
      </c>
      <c r="G737" s="107">
        <f ca="1">COUNTIF($D736:INDIRECT("$D" &amp;  SUM(ROW()-1,'03.Muestra'!$D$20)-1),G736)</f>
        <v>0</v>
      </c>
      <c r="H737" s="107">
        <f ca="1">COUNTIF($D736:INDIRECT("$D" &amp;  SUM(ROW()-1,'03.Muestra'!$D$20)-1),H736)</f>
        <v>0</v>
      </c>
      <c r="I737" s="107">
        <f ca="1">COUNTIF($D736:INDIRECT("$D" &amp;  SUM(ROW()-1,'03.Muestra'!$D$20)-1),I736)</f>
        <v>0</v>
      </c>
      <c r="J737" s="107">
        <f ca="1">COUNTIF($D736:INDIRECT("$D" &amp;  SUM(ROW()-1,'03.Muestra'!$D$20)-1),J736)</f>
        <v>0</v>
      </c>
      <c r="K737" s="132">
        <f ca="1">IF(COUNTIF('03.Muestra'!$D$8:$D$17,"Documento no web")=0,0,COUNTBLANK($D736:INDIRECT("$D" &amp;  SUM(ROW()-1,COUNTIF('03.Muestra'!$D$8:$D$17,"Documento no web"))-1)))</f>
        <v>0</v>
      </c>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row>
    <row r="738" spans="1:35" ht="12.75" customHeight="1">
      <c r="A738" s="98" t="str">
        <f t="array" ref="A738">IFERROR(INDEX('03.Muestra'!$B$8:$B$17,SMALL(IF("Documento no web"='03.Muestra'!$D$8:$D$17,ROW('03.Muestra'!$B$8:$B$17)-MIN(ROW('03.Muestra'!$D$8:$D$17))+1,""),ROW()-735)),"")</f>
        <v/>
      </c>
      <c r="B738" s="129" t="str">
        <f t="array" ref="B738">IFERROR(INDEX('03.Muestra'!$C$8:$C$17,SMALL(IF("Documento no web"='03.Muestra'!$D$8:$D$17,ROW('03.Muestra'!$C$8:$C$17)-MIN(ROW('03.Muestra'!$D$8:$D$17))+1,""),ROW()-735)),"")</f>
        <v/>
      </c>
      <c r="C738" s="129" t="str">
        <f t="array" ref="C738">IFERROR(INDEX('03.Muestra'!$F$8:$F$17,SMALL(IF("Documento no web"='03.Muestra'!$D$8:$D$17,ROW('03.Muestra'!$F$8:$F$17)-MIN(ROW('03.Muestra'!$D$8:$D$17))+1,""),ROW()-735)),"")</f>
        <v/>
      </c>
      <c r="D738" s="103" t="str">
        <f t="shared" si="88"/>
        <v/>
      </c>
      <c r="E738" s="66" t="str">
        <f t="shared" si="89"/>
        <v/>
      </c>
      <c r="F738" s="18"/>
      <c r="G738" s="18"/>
      <c r="H738" s="18"/>
      <c r="I738" s="18"/>
      <c r="J738" s="18"/>
      <c r="K738" s="148"/>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row>
    <row r="739" spans="1:35" ht="12.75" customHeight="1">
      <c r="A739" s="98" t="str">
        <f t="array" ref="A739">IFERROR(INDEX('03.Muestra'!$B$8:$B$17,SMALL(IF("Documento no web"='03.Muestra'!$D$8:$D$17,ROW('03.Muestra'!$B$8:$B$17)-MIN(ROW('03.Muestra'!$D$8:$D$17))+1,""),ROW()-735)),"")</f>
        <v/>
      </c>
      <c r="B739" s="129" t="str">
        <f t="array" ref="B739">IFERROR(INDEX('03.Muestra'!$C$8:$C$17,SMALL(IF("Documento no web"='03.Muestra'!$D$8:$D$17,ROW('03.Muestra'!$C$8:$C$17)-MIN(ROW('03.Muestra'!$D$8:$D$17))+1,""),ROW()-735)),"")</f>
        <v/>
      </c>
      <c r="C739" s="129" t="str">
        <f t="array" ref="C739">IFERROR(INDEX('03.Muestra'!$F$8:$F$17,SMALL(IF("Documento no web"='03.Muestra'!$D$8:$D$17,ROW('03.Muestra'!$F$8:$F$17)-MIN(ROW('03.Muestra'!$D$8:$D$17))+1,""),ROW()-735)),"")</f>
        <v/>
      </c>
      <c r="D739" s="103" t="str">
        <f t="shared" si="88"/>
        <v/>
      </c>
      <c r="E739" s="66" t="str">
        <f t="shared" si="89"/>
        <v/>
      </c>
      <c r="F739" s="18"/>
      <c r="G739" s="18"/>
      <c r="H739" s="18"/>
      <c r="I739" s="18"/>
      <c r="J739" s="18"/>
      <c r="K739" s="154"/>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row>
    <row r="740" spans="1:35" ht="12.75" customHeight="1">
      <c r="A740" s="98" t="str">
        <f t="array" ref="A740">IFERROR(INDEX('03.Muestra'!$B$8:$B$17,SMALL(IF("Documento no web"='03.Muestra'!$D$8:$D$17,ROW('03.Muestra'!$B$8:$B$17)-MIN(ROW('03.Muestra'!$D$8:$D$17))+1,""),ROW()-735)),"")</f>
        <v/>
      </c>
      <c r="B740" s="129" t="str">
        <f t="array" ref="B740">IFERROR(INDEX('03.Muestra'!$C$8:$C$17,SMALL(IF("Documento no web"='03.Muestra'!$D$8:$D$17,ROW('03.Muestra'!$C$8:$C$17)-MIN(ROW('03.Muestra'!$D$8:$D$17))+1,""),ROW()-735)),"")</f>
        <v/>
      </c>
      <c r="C740" s="129" t="str">
        <f t="array" ref="C740">IFERROR(INDEX('03.Muestra'!$F$8:$F$17,SMALL(IF("Documento no web"='03.Muestra'!$D$8:$D$17,ROW('03.Muestra'!$F$8:$F$17)-MIN(ROW('03.Muestra'!$D$8:$D$17))+1,""),ROW()-735)),"")</f>
        <v/>
      </c>
      <c r="D740" s="103" t="str">
        <f t="shared" si="88"/>
        <v/>
      </c>
      <c r="E740" s="66" t="str">
        <f t="shared" si="89"/>
        <v/>
      </c>
      <c r="F740" s="65"/>
      <c r="G740" s="18"/>
      <c r="H740" s="18"/>
      <c r="I740" s="18"/>
      <c r="J740" s="18"/>
      <c r="K740" s="154"/>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row>
    <row r="741" spans="1:35" ht="12.75" customHeight="1">
      <c r="A741" s="98" t="str">
        <f t="array" ref="A741">IFERROR(INDEX('03.Muestra'!$B$8:$B$17,SMALL(IF("Documento no web"='03.Muestra'!$D$8:$D$17,ROW('03.Muestra'!$B$8:$B$17)-MIN(ROW('03.Muestra'!$D$8:$D$17))+1,""),ROW()-735)),"")</f>
        <v/>
      </c>
      <c r="B741" s="129" t="str">
        <f t="array" ref="B741">IFERROR(INDEX('03.Muestra'!$C$8:$C$17,SMALL(IF("Documento no web"='03.Muestra'!$D$8:$D$17,ROW('03.Muestra'!$C$8:$C$17)-MIN(ROW('03.Muestra'!$D$8:$D$17))+1,""),ROW()-735)),"")</f>
        <v/>
      </c>
      <c r="C741" s="129" t="str">
        <f t="array" ref="C741">IFERROR(INDEX('03.Muestra'!$F$8:$F$17,SMALL(IF("Documento no web"='03.Muestra'!$D$8:$D$17,ROW('03.Muestra'!$F$8:$F$17)-MIN(ROW('03.Muestra'!$D$8:$D$17))+1,""),ROW()-735)),"")</f>
        <v/>
      </c>
      <c r="D741" s="103" t="str">
        <f t="shared" si="88"/>
        <v/>
      </c>
      <c r="E741" s="66" t="str">
        <f t="shared" si="89"/>
        <v/>
      </c>
      <c r="F741" s="18"/>
      <c r="G741" s="18"/>
      <c r="H741" s="18"/>
      <c r="I741" s="18"/>
      <c r="J741" s="18"/>
      <c r="K741" s="154"/>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row>
    <row r="742" spans="1:35" ht="12.75" customHeight="1">
      <c r="A742" s="98" t="str">
        <f t="array" ref="A742">IFERROR(INDEX('03.Muestra'!$B$8:$B$17,SMALL(IF("Documento no web"='03.Muestra'!$D$8:$D$17,ROW('03.Muestra'!$B$8:$B$17)-MIN(ROW('03.Muestra'!$D$8:$D$17))+1,""),ROW()-735)),"")</f>
        <v/>
      </c>
      <c r="B742" s="129" t="str">
        <f t="array" ref="B742">IFERROR(INDEX('03.Muestra'!$C$8:$C$17,SMALL(IF("Documento no web"='03.Muestra'!$D$8:$D$17,ROW('03.Muestra'!$C$8:$C$17)-MIN(ROW('03.Muestra'!$D$8:$D$17))+1,""),ROW()-735)),"")</f>
        <v/>
      </c>
      <c r="C742" s="129" t="str">
        <f t="array" ref="C742">IFERROR(INDEX('03.Muestra'!$F$8:$F$17,SMALL(IF("Documento no web"='03.Muestra'!$D$8:$D$17,ROW('03.Muestra'!$F$8:$F$17)-MIN(ROW('03.Muestra'!$D$8:$D$17))+1,""),ROW()-735)),"")</f>
        <v/>
      </c>
      <c r="D742" s="103" t="str">
        <f t="shared" si="88"/>
        <v/>
      </c>
      <c r="E742" s="66" t="str">
        <f t="shared" si="89"/>
        <v/>
      </c>
      <c r="F742" s="18"/>
      <c r="G742" s="18"/>
      <c r="H742" s="18"/>
      <c r="I742" s="18"/>
      <c r="J742" s="18"/>
      <c r="K742" s="148"/>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row>
    <row r="743" spans="1:35" ht="12.75" customHeight="1">
      <c r="A743" s="98" t="str">
        <f t="array" ref="A743">IFERROR(INDEX('03.Muestra'!$B$8:$B$17,SMALL(IF("Documento no web"='03.Muestra'!$D$8:$D$17,ROW('03.Muestra'!$B$8:$B$17)-MIN(ROW('03.Muestra'!$D$8:$D$17))+1,""),ROW()-735)),"")</f>
        <v/>
      </c>
      <c r="B743" s="129" t="str">
        <f t="array" ref="B743">IFERROR(INDEX('03.Muestra'!$C$8:$C$17,SMALL(IF("Documento no web"='03.Muestra'!$D$8:$D$17,ROW('03.Muestra'!$C$8:$C$17)-MIN(ROW('03.Muestra'!$D$8:$D$17))+1,""),ROW()-735)),"")</f>
        <v/>
      </c>
      <c r="C743" s="129" t="str">
        <f t="array" ref="C743">IFERROR(INDEX('03.Muestra'!$F$8:$F$17,SMALL(IF("Documento no web"='03.Muestra'!$D$8:$D$17,ROW('03.Muestra'!$F$8:$F$17)-MIN(ROW('03.Muestra'!$D$8:$D$17))+1,""),ROW()-735)),"")</f>
        <v/>
      </c>
      <c r="D743" s="103" t="str">
        <f t="shared" si="88"/>
        <v/>
      </c>
      <c r="E743" s="66" t="str">
        <f t="shared" si="89"/>
        <v/>
      </c>
      <c r="F743" s="18"/>
      <c r="G743" s="18"/>
      <c r="H743" s="18"/>
      <c r="I743" s="18"/>
      <c r="J743" s="18"/>
      <c r="K743" s="148"/>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row>
    <row r="744" spans="1:35" ht="12.75" customHeight="1">
      <c r="A744" s="98" t="str">
        <f t="array" ref="A744">IFERROR(INDEX('03.Muestra'!$B$8:$B$17,SMALL(IF("Documento no web"='03.Muestra'!$D$8:$D$17,ROW('03.Muestra'!$B$8:$B$17)-MIN(ROW('03.Muestra'!$D$8:$D$17))+1,""),ROW()-735)),"")</f>
        <v/>
      </c>
      <c r="B744" s="129" t="str">
        <f t="array" ref="B744">IFERROR(INDEX('03.Muestra'!$C$8:$C$17,SMALL(IF("Documento no web"='03.Muestra'!$D$8:$D$17,ROW('03.Muestra'!$C$8:$C$17)-MIN(ROW('03.Muestra'!$D$8:$D$17))+1,""),ROW()-735)),"")</f>
        <v/>
      </c>
      <c r="C744" s="129" t="str">
        <f t="array" ref="C744">IFERROR(INDEX('03.Muestra'!$F$8:$F$17,SMALL(IF("Documento no web"='03.Muestra'!$D$8:$D$17,ROW('03.Muestra'!$F$8:$F$17)-MIN(ROW('03.Muestra'!$D$8:$D$17))+1,""),ROW()-735)),"")</f>
        <v/>
      </c>
      <c r="D744" s="103" t="str">
        <f t="shared" si="88"/>
        <v/>
      </c>
      <c r="E744" s="66" t="str">
        <f t="shared" si="89"/>
        <v/>
      </c>
      <c r="F744" s="18"/>
      <c r="G744" s="18"/>
      <c r="H744" s="18"/>
      <c r="I744" s="18"/>
      <c r="J744" s="18"/>
      <c r="K744" s="148"/>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row>
    <row r="745" spans="1:35" ht="12.75" customHeight="1">
      <c r="A745" s="98" t="str">
        <f t="array" ref="A745">IFERROR(INDEX('03.Muestra'!$B$8:$B$17,SMALL(IF("Documento no web"='03.Muestra'!$D$8:$D$17,ROW('03.Muestra'!$B$8:$B$17)-MIN(ROW('03.Muestra'!$D$8:$D$17))+1,""),ROW()-735)),"")</f>
        <v/>
      </c>
      <c r="B745" s="129" t="str">
        <f t="array" ref="B745">IFERROR(INDEX('03.Muestra'!$C$8:$C$17,SMALL(IF("Documento no web"='03.Muestra'!$D$8:$D$17,ROW('03.Muestra'!$C$8:$C$17)-MIN(ROW('03.Muestra'!$D$8:$D$17))+1,""),ROW()-735)),"")</f>
        <v/>
      </c>
      <c r="C745" s="129" t="str">
        <f t="array" ref="C745">IFERROR(INDEX('03.Muestra'!$F$8:$F$17,SMALL(IF("Documento no web"='03.Muestra'!$D$8:$D$17,ROW('03.Muestra'!$F$8:$F$17)-MIN(ROW('03.Muestra'!$D$8:$D$17))+1,""),ROW()-735)),"")</f>
        <v/>
      </c>
      <c r="D745" s="103" t="str">
        <f t="shared" si="88"/>
        <v/>
      </c>
      <c r="E745" s="66" t="str">
        <f t="shared" si="89"/>
        <v/>
      </c>
      <c r="F745" s="18"/>
      <c r="G745" s="18"/>
      <c r="H745" s="18"/>
      <c r="I745" s="18"/>
      <c r="J745" s="18"/>
      <c r="K745" s="148"/>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row>
    <row r="746" spans="1:35" ht="12" customHeight="1">
      <c r="A746" s="63"/>
      <c r="B746" s="133"/>
      <c r="C746" s="133"/>
      <c r="D746" s="134"/>
      <c r="E746" s="66"/>
      <c r="F746" s="18"/>
      <c r="G746" s="18"/>
      <c r="H746" s="18"/>
      <c r="I746" s="18"/>
      <c r="J746" s="18"/>
      <c r="K746" s="22"/>
      <c r="L746" s="22"/>
      <c r="M746" s="22"/>
      <c r="N746" s="18"/>
      <c r="O746" s="18"/>
      <c r="P746" s="18"/>
      <c r="Q746" s="18"/>
      <c r="R746" s="18"/>
      <c r="S746" s="18"/>
      <c r="T746" s="18"/>
      <c r="U746" s="18"/>
      <c r="V746" s="22"/>
      <c r="W746" s="22"/>
      <c r="X746" s="22"/>
      <c r="Y746" s="22"/>
      <c r="Z746" s="22"/>
      <c r="AA746" s="22"/>
      <c r="AB746" s="22"/>
      <c r="AC746" s="22"/>
      <c r="AD746" s="18"/>
      <c r="AE746" s="22"/>
      <c r="AF746" s="22"/>
      <c r="AG746" s="22"/>
      <c r="AH746" s="22"/>
      <c r="AI746" s="22"/>
    </row>
    <row r="747" spans="1:35" ht="12" customHeight="1">
      <c r="A747" s="63"/>
      <c r="B747" s="133"/>
      <c r="C747" s="133"/>
      <c r="D747" s="134"/>
      <c r="E747" s="66"/>
      <c r="F747" s="18"/>
      <c r="G747" s="18"/>
      <c r="H747" s="18"/>
      <c r="I747" s="18"/>
      <c r="J747" s="18"/>
      <c r="K747" s="22"/>
      <c r="L747" s="22"/>
      <c r="M747" s="22"/>
      <c r="N747" s="18"/>
      <c r="O747" s="18"/>
      <c r="P747" s="18"/>
      <c r="Q747" s="18"/>
      <c r="R747" s="18"/>
      <c r="S747" s="18"/>
      <c r="T747" s="18"/>
      <c r="U747" s="18"/>
      <c r="V747" s="22"/>
      <c r="W747" s="22"/>
      <c r="X747" s="22"/>
      <c r="Y747" s="22"/>
      <c r="Z747" s="22"/>
      <c r="AA747" s="22"/>
      <c r="AB747" s="22"/>
      <c r="AC747" s="22"/>
      <c r="AD747" s="18"/>
      <c r="AE747" s="22"/>
      <c r="AF747" s="22"/>
      <c r="AG747" s="22"/>
      <c r="AH747" s="22"/>
      <c r="AI747" s="22"/>
    </row>
    <row r="748" spans="1:35" ht="12.75" customHeight="1">
      <c r="A748" s="111"/>
      <c r="B748" s="112"/>
      <c r="C748" s="111"/>
      <c r="D748" s="135"/>
      <c r="E748" s="66"/>
      <c r="F748" s="18"/>
      <c r="G748" s="18"/>
      <c r="H748" s="18"/>
      <c r="I748" s="18"/>
      <c r="J748" s="18"/>
      <c r="K748" s="22"/>
      <c r="L748" s="22"/>
      <c r="M748" s="22"/>
      <c r="N748" s="18"/>
      <c r="O748" s="18"/>
      <c r="P748" s="18"/>
      <c r="Q748" s="18"/>
      <c r="R748" s="18"/>
      <c r="S748" s="18"/>
      <c r="T748" s="18"/>
      <c r="U748" s="18"/>
      <c r="V748" s="22"/>
      <c r="W748" s="22"/>
      <c r="X748" s="22"/>
      <c r="Y748" s="22"/>
      <c r="Z748" s="22"/>
      <c r="AA748" s="22"/>
      <c r="AB748" s="22"/>
      <c r="AC748" s="22"/>
      <c r="AD748" s="18"/>
      <c r="AE748" s="22"/>
      <c r="AF748" s="22"/>
      <c r="AG748" s="22"/>
      <c r="AH748" s="22"/>
      <c r="AI748" s="22"/>
    </row>
    <row r="749" spans="1:35" ht="14.25" customHeight="1">
      <c r="A749" s="109"/>
      <c r="B749" s="109"/>
      <c r="C749" s="109"/>
      <c r="D749" s="136"/>
      <c r="E749" s="66"/>
      <c r="F749" s="92"/>
      <c r="G749" s="18"/>
      <c r="H749" s="18"/>
      <c r="I749" s="18"/>
      <c r="J749" s="18"/>
      <c r="K749" s="22"/>
      <c r="L749" s="22"/>
      <c r="M749" s="22"/>
      <c r="N749" s="18"/>
      <c r="O749" s="18"/>
      <c r="P749" s="18"/>
      <c r="Q749" s="18"/>
      <c r="R749" s="18"/>
      <c r="S749" s="18"/>
      <c r="T749" s="18"/>
      <c r="U749" s="18"/>
      <c r="V749" s="22"/>
      <c r="W749" s="22"/>
      <c r="X749" s="22"/>
      <c r="Y749" s="22"/>
      <c r="Z749" s="22"/>
      <c r="AA749" s="22"/>
      <c r="AB749" s="22"/>
      <c r="AC749" s="22"/>
      <c r="AD749" s="18"/>
      <c r="AE749" s="22"/>
      <c r="AF749" s="22"/>
      <c r="AG749" s="22"/>
      <c r="AH749" s="22"/>
      <c r="AI749" s="22"/>
    </row>
    <row r="750" spans="1:35" ht="12.75" customHeight="1">
      <c r="A750" s="22"/>
      <c r="B750" s="18"/>
      <c r="C750" s="18"/>
      <c r="D750" s="127"/>
      <c r="E750" s="18"/>
      <c r="F750" s="18"/>
      <c r="G750" s="18"/>
      <c r="H750" s="18"/>
      <c r="I750" s="18"/>
      <c r="J750" s="18"/>
      <c r="K750" s="148"/>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row>
    <row r="751" spans="1:35" ht="12.75" customHeight="1">
      <c r="A751" s="22"/>
      <c r="B751" s="18"/>
      <c r="C751" s="18"/>
      <c r="D751" s="127"/>
      <c r="E751" s="100"/>
      <c r="F751" s="18"/>
      <c r="G751" s="18"/>
      <c r="H751" s="18"/>
      <c r="I751" s="18"/>
      <c r="J751" s="18"/>
      <c r="K751" s="148"/>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row>
    <row r="752" spans="1:35" ht="12.75" customHeight="1">
      <c r="A752" s="94" t="s">
        <v>100</v>
      </c>
      <c r="B752" s="95" t="s">
        <v>86</v>
      </c>
      <c r="C752" s="96" t="s">
        <v>240</v>
      </c>
      <c r="D752" s="128" t="s">
        <v>106</v>
      </c>
      <c r="E752" s="114"/>
      <c r="F752" s="22"/>
      <c r="G752" s="22"/>
      <c r="H752" s="22"/>
      <c r="I752" s="22"/>
      <c r="J752" s="22"/>
      <c r="K752" s="148"/>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row>
    <row r="753" spans="1:35" ht="12.75" customHeight="1">
      <c r="A753" s="98" t="str">
        <f t="array" ref="A753">IFERROR(INDEX('03.Muestra'!$B$8:$B$17,SMALL(IF("Documento no web"='03.Muestra'!$D$8:$D$17,ROW('03.Muestra'!$B$8:$B$17)-MIN(ROW('03.Muestra'!$D$8:$D$17))+1,""),ROW()-752)),"")</f>
        <v/>
      </c>
      <c r="B753" s="129" t="str">
        <f t="array" ref="B753">IFERROR(INDEX('03.Muestra'!$C$8:$C$17,SMALL(IF("Documento no web"='03.Muestra'!$D$8:$D$17,ROW('03.Muestra'!$C$8:$C$17)-MIN(ROW('03.Muestra'!$D$8:$D$17))+1,""),ROW()-752)),"")</f>
        <v/>
      </c>
      <c r="C753" s="129" t="str">
        <f t="array" ref="C753">IFERROR(INDEX('03.Muestra'!$F$8:$F$17,SMALL(IF("Documento no web"='03.Muestra'!$D$8:$D$17,ROW('03.Muestra'!$F$8:$F$17)-MIN(ROW('03.Muestra'!$D$8:$D$17))+1,""),ROW()-752)),"")</f>
        <v/>
      </c>
      <c r="D753" s="103" t="str">
        <f t="shared" ref="D753:D762" si="90">IF(C753="","",$D$18)</f>
        <v/>
      </c>
      <c r="E753" s="66" t="str">
        <f t="shared" ref="E753:E762" si="91">IF(D753&lt;&gt;"",IF(AND(B753&lt;&gt;"",C753&lt;&gt;""),"","ERR"),"")</f>
        <v/>
      </c>
      <c r="F753" s="104" t="s">
        <v>89</v>
      </c>
      <c r="G753" s="89" t="s">
        <v>98</v>
      </c>
      <c r="H753" s="84" t="s">
        <v>93</v>
      </c>
      <c r="I753" s="105" t="s">
        <v>91</v>
      </c>
      <c r="J753" s="106" t="s">
        <v>87</v>
      </c>
      <c r="K753" s="131" t="s">
        <v>97</v>
      </c>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row>
    <row r="754" spans="1:35" ht="12.75" customHeight="1">
      <c r="A754" s="98" t="str">
        <f t="array" ref="A754">IFERROR(INDEX('03.Muestra'!$B$8:$B$17,SMALL(IF("Documento no web"='03.Muestra'!$D$8:$D$17,ROW('03.Muestra'!$B$8:$B$17)-MIN(ROW('03.Muestra'!$D$8:$D$17))+1,""),ROW()-752)),"")</f>
        <v/>
      </c>
      <c r="B754" s="129" t="str">
        <f t="array" ref="B754">IFERROR(INDEX('03.Muestra'!$C$8:$C$17,SMALL(IF("Documento no web"='03.Muestra'!$D$8:$D$17,ROW('03.Muestra'!$C$8:$C$17)-MIN(ROW('03.Muestra'!$D$8:$D$17))+1,""),ROW()-752)),"")</f>
        <v/>
      </c>
      <c r="C754" s="129" t="str">
        <f t="array" ref="C754">IFERROR(INDEX('03.Muestra'!$F$8:$F$17,SMALL(IF("Documento no web"='03.Muestra'!$D$8:$D$17,ROW('03.Muestra'!$F$8:$F$17)-MIN(ROW('03.Muestra'!$D$8:$D$17))+1,""),ROW()-752)),"")</f>
        <v/>
      </c>
      <c r="D754" s="103" t="str">
        <f t="shared" si="90"/>
        <v/>
      </c>
      <c r="E754" s="66" t="str">
        <f t="shared" si="91"/>
        <v/>
      </c>
      <c r="F754" s="107">
        <f ca="1">COUNTIF($D753:INDIRECT("$D" &amp;  SUM(ROW()-1,'03.Muestra'!$D$20)-1),F753)</f>
        <v>0</v>
      </c>
      <c r="G754" s="107">
        <f ca="1">COUNTIF($D753:INDIRECT("$D" &amp;  SUM(ROW()-1,'03.Muestra'!$D$20)-1),G753)</f>
        <v>0</v>
      </c>
      <c r="H754" s="107">
        <f ca="1">COUNTIF($D753:INDIRECT("$D" &amp;  SUM(ROW()-1,'03.Muestra'!$D$20)-1),H753)</f>
        <v>0</v>
      </c>
      <c r="I754" s="107">
        <f ca="1">COUNTIF($D753:INDIRECT("$D" &amp;  SUM(ROW()-1,'03.Muestra'!$D$20)-1),I753)</f>
        <v>0</v>
      </c>
      <c r="J754" s="107">
        <f ca="1">COUNTIF($D753:INDIRECT("$D" &amp;  SUM(ROW()-1,'03.Muestra'!$D$20)-1),J753)</f>
        <v>0</v>
      </c>
      <c r="K754" s="132">
        <f ca="1">IF(COUNTIF('03.Muestra'!$D$8:$D$17,"Documento no web")=0,0,COUNTBLANK($D753:INDIRECT("$D" &amp;  SUM(ROW()-1,COUNTIF('03.Muestra'!$D$8:$D$17,"Documento no web"))-1)))</f>
        <v>0</v>
      </c>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row>
    <row r="755" spans="1:35" ht="12.75" customHeight="1">
      <c r="A755" s="98" t="str">
        <f t="array" ref="A755">IFERROR(INDEX('03.Muestra'!$B$8:$B$17,SMALL(IF("Documento no web"='03.Muestra'!$D$8:$D$17,ROW('03.Muestra'!$B$8:$B$17)-MIN(ROW('03.Muestra'!$D$8:$D$17))+1,""),ROW()-752)),"")</f>
        <v/>
      </c>
      <c r="B755" s="129" t="str">
        <f t="array" ref="B755">IFERROR(INDEX('03.Muestra'!$C$8:$C$17,SMALL(IF("Documento no web"='03.Muestra'!$D$8:$D$17,ROW('03.Muestra'!$C$8:$C$17)-MIN(ROW('03.Muestra'!$D$8:$D$17))+1,""),ROW()-752)),"")</f>
        <v/>
      </c>
      <c r="C755" s="129" t="str">
        <f t="array" ref="C755">IFERROR(INDEX('03.Muestra'!$F$8:$F$17,SMALL(IF("Documento no web"='03.Muestra'!$D$8:$D$17,ROW('03.Muestra'!$F$8:$F$17)-MIN(ROW('03.Muestra'!$D$8:$D$17))+1,""),ROW()-752)),"")</f>
        <v/>
      </c>
      <c r="D755" s="103" t="str">
        <f t="shared" si="90"/>
        <v/>
      </c>
      <c r="E755" s="66" t="str">
        <f t="shared" si="91"/>
        <v/>
      </c>
      <c r="F755" s="22"/>
      <c r="G755" s="18"/>
      <c r="H755" s="18"/>
      <c r="I755" s="18"/>
      <c r="J755" s="18"/>
      <c r="K755" s="148"/>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row>
    <row r="756" spans="1:35" ht="12.75" customHeight="1">
      <c r="A756" s="98" t="str">
        <f t="array" ref="A756">IFERROR(INDEX('03.Muestra'!$B$8:$B$17,SMALL(IF("Documento no web"='03.Muestra'!$D$8:$D$17,ROW('03.Muestra'!$B$8:$B$17)-MIN(ROW('03.Muestra'!$D$8:$D$17))+1,""),ROW()-752)),"")</f>
        <v/>
      </c>
      <c r="B756" s="129" t="str">
        <f t="array" ref="B756">IFERROR(INDEX('03.Muestra'!$C$8:$C$17,SMALL(IF("Documento no web"='03.Muestra'!$D$8:$D$17,ROW('03.Muestra'!$C$8:$C$17)-MIN(ROW('03.Muestra'!$D$8:$D$17))+1,""),ROW()-752)),"")</f>
        <v/>
      </c>
      <c r="C756" s="129" t="str">
        <f t="array" ref="C756">IFERROR(INDEX('03.Muestra'!$F$8:$F$17,SMALL(IF("Documento no web"='03.Muestra'!$D$8:$D$17,ROW('03.Muestra'!$F$8:$F$17)-MIN(ROW('03.Muestra'!$D$8:$D$17))+1,""),ROW()-752)),"")</f>
        <v/>
      </c>
      <c r="D756" s="103" t="str">
        <f t="shared" si="90"/>
        <v/>
      </c>
      <c r="E756" s="66" t="str">
        <f t="shared" si="91"/>
        <v/>
      </c>
      <c r="F756" s="22"/>
      <c r="G756" s="18"/>
      <c r="H756" s="18"/>
      <c r="I756" s="18"/>
      <c r="J756" s="18"/>
      <c r="K756" s="148"/>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row>
    <row r="757" spans="1:35" ht="12.75" customHeight="1">
      <c r="A757" s="98" t="str">
        <f t="array" ref="A757">IFERROR(INDEX('03.Muestra'!$B$8:$B$17,SMALL(IF("Documento no web"='03.Muestra'!$D$8:$D$17,ROW('03.Muestra'!$B$8:$B$17)-MIN(ROW('03.Muestra'!$D$8:$D$17))+1,""),ROW()-752)),"")</f>
        <v/>
      </c>
      <c r="B757" s="129" t="str">
        <f t="array" ref="B757">IFERROR(INDEX('03.Muestra'!$C$8:$C$17,SMALL(IF("Documento no web"='03.Muestra'!$D$8:$D$17,ROW('03.Muestra'!$C$8:$C$17)-MIN(ROW('03.Muestra'!$D$8:$D$17))+1,""),ROW()-752)),"")</f>
        <v/>
      </c>
      <c r="C757" s="129" t="str">
        <f t="array" ref="C757">IFERROR(INDEX('03.Muestra'!$F$8:$F$17,SMALL(IF("Documento no web"='03.Muestra'!$D$8:$D$17,ROW('03.Muestra'!$F$8:$F$17)-MIN(ROW('03.Muestra'!$D$8:$D$17))+1,""),ROW()-752)),"")</f>
        <v/>
      </c>
      <c r="D757" s="103" t="str">
        <f t="shared" si="90"/>
        <v/>
      </c>
      <c r="E757" s="66" t="str">
        <f t="shared" si="91"/>
        <v/>
      </c>
      <c r="F757" s="22"/>
      <c r="G757" s="18"/>
      <c r="H757" s="18"/>
      <c r="I757" s="18"/>
      <c r="J757" s="18"/>
      <c r="K757" s="148"/>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row>
    <row r="758" spans="1:35" ht="12.75" customHeight="1">
      <c r="A758" s="98" t="str">
        <f t="array" ref="A758">IFERROR(INDEX('03.Muestra'!$B$8:$B$17,SMALL(IF("Documento no web"='03.Muestra'!$D$8:$D$17,ROW('03.Muestra'!$B$8:$B$17)-MIN(ROW('03.Muestra'!$D$8:$D$17))+1,""),ROW()-752)),"")</f>
        <v/>
      </c>
      <c r="B758" s="129" t="str">
        <f t="array" ref="B758">IFERROR(INDEX('03.Muestra'!$C$8:$C$17,SMALL(IF("Documento no web"='03.Muestra'!$D$8:$D$17,ROW('03.Muestra'!$C$8:$C$17)-MIN(ROW('03.Muestra'!$D$8:$D$17))+1,""),ROW()-752)),"")</f>
        <v/>
      </c>
      <c r="C758" s="129" t="str">
        <f t="array" ref="C758">IFERROR(INDEX('03.Muestra'!$F$8:$F$17,SMALL(IF("Documento no web"='03.Muestra'!$D$8:$D$17,ROW('03.Muestra'!$F$8:$F$17)-MIN(ROW('03.Muestra'!$D$8:$D$17))+1,""),ROW()-752)),"")</f>
        <v/>
      </c>
      <c r="D758" s="103" t="str">
        <f t="shared" si="90"/>
        <v/>
      </c>
      <c r="E758" s="66" t="str">
        <f t="shared" si="91"/>
        <v/>
      </c>
      <c r="F758" s="22"/>
      <c r="G758" s="18"/>
      <c r="H758" s="18"/>
      <c r="I758" s="18"/>
      <c r="J758" s="18"/>
      <c r="K758" s="148"/>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row>
    <row r="759" spans="1:35" ht="12.75" customHeight="1">
      <c r="A759" s="98" t="str">
        <f t="array" ref="A759">IFERROR(INDEX('03.Muestra'!$B$8:$B$17,SMALL(IF("Documento no web"='03.Muestra'!$D$8:$D$17,ROW('03.Muestra'!$B$8:$B$17)-MIN(ROW('03.Muestra'!$D$8:$D$17))+1,""),ROW()-752)),"")</f>
        <v/>
      </c>
      <c r="B759" s="129" t="str">
        <f t="array" ref="B759">IFERROR(INDEX('03.Muestra'!$C$8:$C$17,SMALL(IF("Documento no web"='03.Muestra'!$D$8:$D$17,ROW('03.Muestra'!$C$8:$C$17)-MIN(ROW('03.Muestra'!$D$8:$D$17))+1,""),ROW()-752)),"")</f>
        <v/>
      </c>
      <c r="C759" s="129" t="str">
        <f t="array" ref="C759">IFERROR(INDEX('03.Muestra'!$F$8:$F$17,SMALL(IF("Documento no web"='03.Muestra'!$D$8:$D$17,ROW('03.Muestra'!$F$8:$F$17)-MIN(ROW('03.Muestra'!$D$8:$D$17))+1,""),ROW()-752)),"")</f>
        <v/>
      </c>
      <c r="D759" s="103" t="str">
        <f t="shared" si="90"/>
        <v/>
      </c>
      <c r="E759" s="66" t="str">
        <f t="shared" si="91"/>
        <v/>
      </c>
      <c r="F759" s="18"/>
      <c r="G759" s="18"/>
      <c r="H759" s="18"/>
      <c r="I759" s="18"/>
      <c r="J759" s="18"/>
      <c r="K759" s="148"/>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row>
    <row r="760" spans="1:35" ht="12.75" customHeight="1">
      <c r="A760" s="98" t="str">
        <f t="array" ref="A760">IFERROR(INDEX('03.Muestra'!$B$8:$B$17,SMALL(IF("Documento no web"='03.Muestra'!$D$8:$D$17,ROW('03.Muestra'!$B$8:$B$17)-MIN(ROW('03.Muestra'!$D$8:$D$17))+1,""),ROW()-752)),"")</f>
        <v/>
      </c>
      <c r="B760" s="129" t="str">
        <f t="array" ref="B760">IFERROR(INDEX('03.Muestra'!$C$8:$C$17,SMALL(IF("Documento no web"='03.Muestra'!$D$8:$D$17,ROW('03.Muestra'!$C$8:$C$17)-MIN(ROW('03.Muestra'!$D$8:$D$17))+1,""),ROW()-752)),"")</f>
        <v/>
      </c>
      <c r="C760" s="129" t="str">
        <f t="array" ref="C760">IFERROR(INDEX('03.Muestra'!$F$8:$F$17,SMALL(IF("Documento no web"='03.Muestra'!$D$8:$D$17,ROW('03.Muestra'!$F$8:$F$17)-MIN(ROW('03.Muestra'!$D$8:$D$17))+1,""),ROW()-752)),"")</f>
        <v/>
      </c>
      <c r="D760" s="103" t="str">
        <f t="shared" si="90"/>
        <v/>
      </c>
      <c r="E760" s="66" t="str">
        <f t="shared" si="91"/>
        <v/>
      </c>
      <c r="F760" s="18"/>
      <c r="G760" s="18"/>
      <c r="H760" s="18"/>
      <c r="I760" s="18"/>
      <c r="J760" s="18"/>
      <c r="K760" s="148"/>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row>
    <row r="761" spans="1:35" ht="12.75" customHeight="1">
      <c r="A761" s="98" t="str">
        <f t="array" ref="A761">IFERROR(INDEX('03.Muestra'!$B$8:$B$17,SMALL(IF("Documento no web"='03.Muestra'!$D$8:$D$17,ROW('03.Muestra'!$B$8:$B$17)-MIN(ROW('03.Muestra'!$D$8:$D$17))+1,""),ROW()-752)),"")</f>
        <v/>
      </c>
      <c r="B761" s="129" t="str">
        <f t="array" ref="B761">IFERROR(INDEX('03.Muestra'!$C$8:$C$17,SMALL(IF("Documento no web"='03.Muestra'!$D$8:$D$17,ROW('03.Muestra'!$C$8:$C$17)-MIN(ROW('03.Muestra'!$D$8:$D$17))+1,""),ROW()-752)),"")</f>
        <v/>
      </c>
      <c r="C761" s="129" t="str">
        <f t="array" ref="C761">IFERROR(INDEX('03.Muestra'!$F$8:$F$17,SMALL(IF("Documento no web"='03.Muestra'!$D$8:$D$17,ROW('03.Muestra'!$F$8:$F$17)-MIN(ROW('03.Muestra'!$D$8:$D$17))+1,""),ROW()-752)),"")</f>
        <v/>
      </c>
      <c r="D761" s="103" t="str">
        <f t="shared" si="90"/>
        <v/>
      </c>
      <c r="E761" s="66" t="str">
        <f t="shared" si="91"/>
        <v/>
      </c>
      <c r="F761" s="18"/>
      <c r="G761" s="18"/>
      <c r="H761" s="18"/>
      <c r="I761" s="18"/>
      <c r="J761" s="18"/>
      <c r="K761" s="148"/>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row>
    <row r="762" spans="1:35" ht="12.75" customHeight="1">
      <c r="A762" s="98" t="str">
        <f t="array" ref="A762">IFERROR(INDEX('03.Muestra'!$B$8:$B$17,SMALL(IF("Documento no web"='03.Muestra'!$D$8:$D$17,ROW('03.Muestra'!$B$8:$B$17)-MIN(ROW('03.Muestra'!$D$8:$D$17))+1,""),ROW()-752)),"")</f>
        <v/>
      </c>
      <c r="B762" s="129" t="str">
        <f t="array" ref="B762">IFERROR(INDEX('03.Muestra'!$C$8:$C$17,SMALL(IF("Documento no web"='03.Muestra'!$D$8:$D$17,ROW('03.Muestra'!$C$8:$C$17)-MIN(ROW('03.Muestra'!$D$8:$D$17))+1,""),ROW()-752)),"")</f>
        <v/>
      </c>
      <c r="C762" s="129" t="str">
        <f t="array" ref="C762">IFERROR(INDEX('03.Muestra'!$F$8:$F$17,SMALL(IF("Documento no web"='03.Muestra'!$D$8:$D$17,ROW('03.Muestra'!$F$8:$F$17)-MIN(ROW('03.Muestra'!$D$8:$D$17))+1,""),ROW()-752)),"")</f>
        <v/>
      </c>
      <c r="D762" s="103" t="str">
        <f t="shared" si="90"/>
        <v/>
      </c>
      <c r="E762" s="66" t="str">
        <f t="shared" si="91"/>
        <v/>
      </c>
      <c r="F762" s="18"/>
      <c r="G762" s="18"/>
      <c r="H762" s="18"/>
      <c r="I762" s="18"/>
      <c r="J762" s="18"/>
      <c r="K762" s="148"/>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row>
    <row r="763" spans="1:35" ht="12" customHeight="1">
      <c r="A763" s="63"/>
      <c r="B763" s="133"/>
      <c r="C763" s="133"/>
      <c r="D763" s="134"/>
      <c r="E763" s="66"/>
      <c r="F763" s="18"/>
      <c r="G763" s="18"/>
      <c r="H763" s="18"/>
      <c r="I763" s="18"/>
      <c r="J763" s="18"/>
      <c r="K763" s="22"/>
      <c r="L763" s="22"/>
      <c r="M763" s="22"/>
      <c r="N763" s="18"/>
      <c r="O763" s="18"/>
      <c r="P763" s="18"/>
      <c r="Q763" s="18"/>
      <c r="R763" s="18"/>
      <c r="S763" s="18"/>
      <c r="T763" s="18"/>
      <c r="U763" s="18"/>
      <c r="V763" s="22"/>
      <c r="W763" s="22"/>
      <c r="X763" s="22"/>
      <c r="Y763" s="22"/>
      <c r="Z763" s="22"/>
      <c r="AA763" s="22"/>
      <c r="AB763" s="22"/>
      <c r="AC763" s="22"/>
      <c r="AD763" s="18"/>
      <c r="AE763" s="22"/>
      <c r="AF763" s="22"/>
      <c r="AG763" s="22"/>
      <c r="AH763" s="22"/>
      <c r="AI763" s="22"/>
    </row>
    <row r="764" spans="1:35" ht="12" customHeight="1">
      <c r="A764" s="63"/>
      <c r="B764" s="133"/>
      <c r="C764" s="133"/>
      <c r="D764" s="134"/>
      <c r="E764" s="66"/>
      <c r="F764" s="18"/>
      <c r="G764" s="18"/>
      <c r="H764" s="18"/>
      <c r="I764" s="18"/>
      <c r="J764" s="18"/>
      <c r="K764" s="22"/>
      <c r="L764" s="22"/>
      <c r="M764" s="22"/>
      <c r="N764" s="18"/>
      <c r="O764" s="18"/>
      <c r="P764" s="18"/>
      <c r="Q764" s="18"/>
      <c r="R764" s="18"/>
      <c r="S764" s="18"/>
      <c r="T764" s="18"/>
      <c r="U764" s="18"/>
      <c r="V764" s="22"/>
      <c r="W764" s="22"/>
      <c r="X764" s="22"/>
      <c r="Y764" s="22"/>
      <c r="Z764" s="22"/>
      <c r="AA764" s="22"/>
      <c r="AB764" s="22"/>
      <c r="AC764" s="22"/>
      <c r="AD764" s="18"/>
      <c r="AE764" s="22"/>
      <c r="AF764" s="22"/>
      <c r="AG764" s="22"/>
      <c r="AH764" s="22"/>
      <c r="AI764" s="22"/>
    </row>
    <row r="765" spans="1:35" ht="12.75" customHeight="1">
      <c r="A765" s="111"/>
      <c r="B765" s="112"/>
      <c r="C765" s="111"/>
      <c r="D765" s="135"/>
      <c r="E765" s="66"/>
      <c r="F765" s="18"/>
      <c r="G765" s="18"/>
      <c r="H765" s="18"/>
      <c r="I765" s="18"/>
      <c r="J765" s="18"/>
      <c r="K765" s="22"/>
      <c r="L765" s="22"/>
      <c r="M765" s="22"/>
      <c r="N765" s="18"/>
      <c r="O765" s="18"/>
      <c r="P765" s="18"/>
      <c r="Q765" s="18"/>
      <c r="R765" s="18"/>
      <c r="S765" s="18"/>
      <c r="T765" s="18"/>
      <c r="U765" s="18"/>
      <c r="V765" s="22"/>
      <c r="W765" s="22"/>
      <c r="X765" s="22"/>
      <c r="Y765" s="22"/>
      <c r="Z765" s="22"/>
      <c r="AA765" s="22"/>
      <c r="AB765" s="22"/>
      <c r="AC765" s="22"/>
      <c r="AD765" s="18"/>
      <c r="AE765" s="22"/>
      <c r="AF765" s="22"/>
      <c r="AG765" s="22"/>
      <c r="AH765" s="22"/>
      <c r="AI765" s="22"/>
    </row>
    <row r="766" spans="1:35" ht="14.25" customHeight="1">
      <c r="A766" s="109"/>
      <c r="B766" s="109"/>
      <c r="C766" s="109"/>
      <c r="D766" s="136"/>
      <c r="E766" s="66"/>
      <c r="F766" s="92"/>
      <c r="G766" s="18"/>
      <c r="H766" s="18"/>
      <c r="I766" s="18"/>
      <c r="J766" s="18"/>
      <c r="K766" s="22"/>
      <c r="L766" s="22"/>
      <c r="M766" s="22"/>
      <c r="N766" s="18"/>
      <c r="O766" s="18"/>
      <c r="P766" s="18"/>
      <c r="Q766" s="18"/>
      <c r="R766" s="18"/>
      <c r="S766" s="18"/>
      <c r="T766" s="18"/>
      <c r="U766" s="18"/>
      <c r="V766" s="22"/>
      <c r="W766" s="22"/>
      <c r="X766" s="22"/>
      <c r="Y766" s="22"/>
      <c r="Z766" s="22"/>
      <c r="AA766" s="22"/>
      <c r="AB766" s="22"/>
      <c r="AC766" s="22"/>
      <c r="AD766" s="18"/>
      <c r="AE766" s="22"/>
      <c r="AF766" s="22"/>
      <c r="AG766" s="22"/>
      <c r="AH766" s="22"/>
      <c r="AI766" s="22"/>
    </row>
    <row r="767" spans="1:35" ht="12.75" customHeight="1">
      <c r="A767" s="22"/>
      <c r="B767" s="18"/>
      <c r="C767" s="18"/>
      <c r="D767" s="127"/>
      <c r="E767" s="18"/>
      <c r="F767" s="18"/>
      <c r="G767" s="18"/>
      <c r="H767" s="18"/>
      <c r="I767" s="18"/>
      <c r="J767" s="18"/>
      <c r="K767" s="148"/>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row>
    <row r="768" spans="1:35" ht="12.75" customHeight="1">
      <c r="A768" s="22"/>
      <c r="B768" s="18"/>
      <c r="C768" s="18"/>
      <c r="D768" s="127"/>
      <c r="E768" s="100"/>
      <c r="F768" s="18"/>
      <c r="G768" s="18"/>
      <c r="H768" s="18"/>
      <c r="I768" s="18"/>
      <c r="J768" s="18"/>
      <c r="K768" s="148"/>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row>
    <row r="769" spans="1:35" ht="12.75" customHeight="1">
      <c r="A769" s="94" t="s">
        <v>100</v>
      </c>
      <c r="B769" s="95" t="s">
        <v>86</v>
      </c>
      <c r="C769" s="96" t="s">
        <v>241</v>
      </c>
      <c r="D769" s="128" t="s">
        <v>106</v>
      </c>
      <c r="E769" s="114"/>
      <c r="F769" s="22"/>
      <c r="G769" s="22"/>
      <c r="H769" s="22"/>
      <c r="I769" s="22"/>
      <c r="J769" s="22"/>
      <c r="K769" s="148"/>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row>
    <row r="770" spans="1:35" ht="12.75" customHeight="1">
      <c r="A770" s="98" t="str">
        <f t="array" ref="A770">IFERROR(INDEX('03.Muestra'!$B$8:$B$17,SMALL(IF("Documento no web"='03.Muestra'!$D$8:$D$17,ROW('03.Muestra'!$B$8:$B$17)-MIN(ROW('03.Muestra'!$D$8:$D$17))+1,""),ROW()-769)),"")</f>
        <v/>
      </c>
      <c r="B770" s="129" t="str">
        <f t="array" ref="B770">IFERROR(INDEX('03.Muestra'!$C$8:$C$17,SMALL(IF("Documento no web"='03.Muestra'!$D$8:$D$17,ROW('03.Muestra'!$C$8:$C$17)-MIN(ROW('03.Muestra'!$D$8:$D$17))+1,""),ROW()-769)),"")</f>
        <v/>
      </c>
      <c r="C770" s="129" t="str">
        <f t="array" ref="C770">IFERROR(INDEX('03.Muestra'!$F$8:$F$17,SMALL(IF("Documento no web"='03.Muestra'!$D$8:$D$17,ROW('03.Muestra'!$F$8:$F$17)-MIN(ROW('03.Muestra'!$D$8:$D$17))+1,""),ROW()-769)),"")</f>
        <v/>
      </c>
      <c r="D770" s="103" t="str">
        <f t="shared" ref="D770:D779" si="92">IF(C770="","",$D$18)</f>
        <v/>
      </c>
      <c r="E770" s="66" t="str">
        <f t="shared" ref="E770:E779" si="93">IF(D770&lt;&gt;"",IF(AND(B770&lt;&gt;"",C770&lt;&gt;""),"","ERR"),"")</f>
        <v/>
      </c>
      <c r="F770" s="104" t="s">
        <v>89</v>
      </c>
      <c r="G770" s="89" t="s">
        <v>98</v>
      </c>
      <c r="H770" s="84" t="s">
        <v>93</v>
      </c>
      <c r="I770" s="105" t="s">
        <v>91</v>
      </c>
      <c r="J770" s="106" t="s">
        <v>87</v>
      </c>
      <c r="K770" s="131" t="s">
        <v>97</v>
      </c>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row>
    <row r="771" spans="1:35" ht="12.75" customHeight="1">
      <c r="A771" s="98" t="str">
        <f t="array" ref="A771">IFERROR(INDEX('03.Muestra'!$B$8:$B$17,SMALL(IF("Documento no web"='03.Muestra'!$D$8:$D$17,ROW('03.Muestra'!$B$8:$B$17)-MIN(ROW('03.Muestra'!$D$8:$D$17))+1,""),ROW()-769)),"")</f>
        <v/>
      </c>
      <c r="B771" s="129" t="str">
        <f t="array" ref="B771">IFERROR(INDEX('03.Muestra'!$C$8:$C$17,SMALL(IF("Documento no web"='03.Muestra'!$D$8:$D$17,ROW('03.Muestra'!$C$8:$C$17)-MIN(ROW('03.Muestra'!$D$8:$D$17))+1,""),ROW()-769)),"")</f>
        <v/>
      </c>
      <c r="C771" s="129" t="str">
        <f t="array" ref="C771">IFERROR(INDEX('03.Muestra'!$F$8:$F$17,SMALL(IF("Documento no web"='03.Muestra'!$D$8:$D$17,ROW('03.Muestra'!$F$8:$F$17)-MIN(ROW('03.Muestra'!$D$8:$D$17))+1,""),ROW()-769)),"")</f>
        <v/>
      </c>
      <c r="D771" s="103" t="str">
        <f t="shared" si="92"/>
        <v/>
      </c>
      <c r="E771" s="66" t="str">
        <f t="shared" si="93"/>
        <v/>
      </c>
      <c r="F771" s="107">
        <f ca="1">COUNTIF($D770:INDIRECT("$D" &amp;  SUM(ROW()-1,'03.Muestra'!$D$20)-1),F770)</f>
        <v>0</v>
      </c>
      <c r="G771" s="107">
        <f ca="1">COUNTIF($D770:INDIRECT("$D" &amp;  SUM(ROW()-1,'03.Muestra'!$D$20)-1),G770)</f>
        <v>0</v>
      </c>
      <c r="H771" s="107">
        <f ca="1">COUNTIF($D770:INDIRECT("$D" &amp;  SUM(ROW()-1,'03.Muestra'!$D$20)-1),H770)</f>
        <v>0</v>
      </c>
      <c r="I771" s="107">
        <f ca="1">COUNTIF($D770:INDIRECT("$D" &amp;  SUM(ROW()-1,'03.Muestra'!$D$20)-1),I770)</f>
        <v>0</v>
      </c>
      <c r="J771" s="107">
        <f ca="1">COUNTIF($D770:INDIRECT("$D" &amp;  SUM(ROW()-1,'03.Muestra'!$D$20)-1),J770)</f>
        <v>0</v>
      </c>
      <c r="K771" s="132">
        <f ca="1">IF(COUNTIF('03.Muestra'!$D$8:$D$17,"Documento no web")=0,0,COUNTBLANK($D770:INDIRECT("$D" &amp;  SUM(ROW()-1,COUNTIF('03.Muestra'!$D$8:$D$17,"Documento no web"))-1)))</f>
        <v>0</v>
      </c>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row>
    <row r="772" spans="1:35" ht="12.75" customHeight="1">
      <c r="A772" s="98" t="str">
        <f t="array" ref="A772">IFERROR(INDEX('03.Muestra'!$B$8:$B$17,SMALL(IF("Documento no web"='03.Muestra'!$D$8:$D$17,ROW('03.Muestra'!$B$8:$B$17)-MIN(ROW('03.Muestra'!$D$8:$D$17))+1,""),ROW()-769)),"")</f>
        <v/>
      </c>
      <c r="B772" s="129" t="str">
        <f t="array" ref="B772">IFERROR(INDEX('03.Muestra'!$C$8:$C$17,SMALL(IF("Documento no web"='03.Muestra'!$D$8:$D$17,ROW('03.Muestra'!$C$8:$C$17)-MIN(ROW('03.Muestra'!$D$8:$D$17))+1,""),ROW()-769)),"")</f>
        <v/>
      </c>
      <c r="C772" s="129" t="str">
        <f t="array" ref="C772">IFERROR(INDEX('03.Muestra'!$F$8:$F$17,SMALL(IF("Documento no web"='03.Muestra'!$D$8:$D$17,ROW('03.Muestra'!$F$8:$F$17)-MIN(ROW('03.Muestra'!$D$8:$D$17))+1,""),ROW()-769)),"")</f>
        <v/>
      </c>
      <c r="D772" s="103" t="str">
        <f t="shared" si="92"/>
        <v/>
      </c>
      <c r="E772" s="66" t="str">
        <f t="shared" si="93"/>
        <v/>
      </c>
      <c r="F772" s="22"/>
      <c r="G772" s="18"/>
      <c r="H772" s="18"/>
      <c r="I772" s="18"/>
      <c r="J772" s="18"/>
      <c r="K772" s="148"/>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row>
    <row r="773" spans="1:35" ht="12.75" customHeight="1">
      <c r="A773" s="98" t="str">
        <f t="array" ref="A773">IFERROR(INDEX('03.Muestra'!$B$8:$B$17,SMALL(IF("Documento no web"='03.Muestra'!$D$8:$D$17,ROW('03.Muestra'!$B$8:$B$17)-MIN(ROW('03.Muestra'!$D$8:$D$17))+1,""),ROW()-769)),"")</f>
        <v/>
      </c>
      <c r="B773" s="129" t="str">
        <f t="array" ref="B773">IFERROR(INDEX('03.Muestra'!$C$8:$C$17,SMALL(IF("Documento no web"='03.Muestra'!$D$8:$D$17,ROW('03.Muestra'!$C$8:$C$17)-MIN(ROW('03.Muestra'!$D$8:$D$17))+1,""),ROW()-769)),"")</f>
        <v/>
      </c>
      <c r="C773" s="129" t="str">
        <f t="array" ref="C773">IFERROR(INDEX('03.Muestra'!$F$8:$F$17,SMALL(IF("Documento no web"='03.Muestra'!$D$8:$D$17,ROW('03.Muestra'!$F$8:$F$17)-MIN(ROW('03.Muestra'!$D$8:$D$17))+1,""),ROW()-769)),"")</f>
        <v/>
      </c>
      <c r="D773" s="103" t="str">
        <f t="shared" si="92"/>
        <v/>
      </c>
      <c r="E773" s="66" t="str">
        <f t="shared" si="93"/>
        <v/>
      </c>
      <c r="F773" s="22"/>
      <c r="G773" s="18"/>
      <c r="H773" s="18"/>
      <c r="I773" s="18"/>
      <c r="J773" s="18"/>
      <c r="K773" s="148"/>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row>
    <row r="774" spans="1:35" ht="12.75" customHeight="1">
      <c r="A774" s="98" t="str">
        <f t="array" ref="A774">IFERROR(INDEX('03.Muestra'!$B$8:$B$17,SMALL(IF("Documento no web"='03.Muestra'!$D$8:$D$17,ROW('03.Muestra'!$B$8:$B$17)-MIN(ROW('03.Muestra'!$D$8:$D$17))+1,""),ROW()-769)),"")</f>
        <v/>
      </c>
      <c r="B774" s="129" t="str">
        <f t="array" ref="B774">IFERROR(INDEX('03.Muestra'!$C$8:$C$17,SMALL(IF("Documento no web"='03.Muestra'!$D$8:$D$17,ROW('03.Muestra'!$C$8:$C$17)-MIN(ROW('03.Muestra'!$D$8:$D$17))+1,""),ROW()-769)),"")</f>
        <v/>
      </c>
      <c r="C774" s="129" t="str">
        <f t="array" ref="C774">IFERROR(INDEX('03.Muestra'!$F$8:$F$17,SMALL(IF("Documento no web"='03.Muestra'!$D$8:$D$17,ROW('03.Muestra'!$F$8:$F$17)-MIN(ROW('03.Muestra'!$D$8:$D$17))+1,""),ROW()-769)),"")</f>
        <v/>
      </c>
      <c r="D774" s="103" t="str">
        <f t="shared" si="92"/>
        <v/>
      </c>
      <c r="E774" s="66" t="str">
        <f t="shared" si="93"/>
        <v/>
      </c>
      <c r="F774" s="22"/>
      <c r="G774" s="18"/>
      <c r="H774" s="18"/>
      <c r="I774" s="18"/>
      <c r="J774" s="18"/>
      <c r="K774" s="148"/>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row>
    <row r="775" spans="1:35" ht="12.75" customHeight="1">
      <c r="A775" s="98" t="str">
        <f t="array" ref="A775">IFERROR(INDEX('03.Muestra'!$B$8:$B$17,SMALL(IF("Documento no web"='03.Muestra'!$D$8:$D$17,ROW('03.Muestra'!$B$8:$B$17)-MIN(ROW('03.Muestra'!$D$8:$D$17))+1,""),ROW()-769)),"")</f>
        <v/>
      </c>
      <c r="B775" s="129" t="str">
        <f t="array" ref="B775">IFERROR(INDEX('03.Muestra'!$C$8:$C$17,SMALL(IF("Documento no web"='03.Muestra'!$D$8:$D$17,ROW('03.Muestra'!$C$8:$C$17)-MIN(ROW('03.Muestra'!$D$8:$D$17))+1,""),ROW()-769)),"")</f>
        <v/>
      </c>
      <c r="C775" s="129" t="str">
        <f t="array" ref="C775">IFERROR(INDEX('03.Muestra'!$F$8:$F$17,SMALL(IF("Documento no web"='03.Muestra'!$D$8:$D$17,ROW('03.Muestra'!$F$8:$F$17)-MIN(ROW('03.Muestra'!$D$8:$D$17))+1,""),ROW()-769)),"")</f>
        <v/>
      </c>
      <c r="D775" s="103" t="str">
        <f t="shared" si="92"/>
        <v/>
      </c>
      <c r="E775" s="66" t="str">
        <f t="shared" si="93"/>
        <v/>
      </c>
      <c r="F775" s="22"/>
      <c r="G775" s="18"/>
      <c r="H775" s="18"/>
      <c r="I775" s="18"/>
      <c r="J775" s="18"/>
      <c r="K775" s="148"/>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row>
    <row r="776" spans="1:35" ht="12.75" customHeight="1">
      <c r="A776" s="98" t="str">
        <f t="array" ref="A776">IFERROR(INDEX('03.Muestra'!$B$8:$B$17,SMALL(IF("Documento no web"='03.Muestra'!$D$8:$D$17,ROW('03.Muestra'!$B$8:$B$17)-MIN(ROW('03.Muestra'!$D$8:$D$17))+1,""),ROW()-769)),"")</f>
        <v/>
      </c>
      <c r="B776" s="129" t="str">
        <f t="array" ref="B776">IFERROR(INDEX('03.Muestra'!$C$8:$C$17,SMALL(IF("Documento no web"='03.Muestra'!$D$8:$D$17,ROW('03.Muestra'!$C$8:$C$17)-MIN(ROW('03.Muestra'!$D$8:$D$17))+1,""),ROW()-769)),"")</f>
        <v/>
      </c>
      <c r="C776" s="129" t="str">
        <f t="array" ref="C776">IFERROR(INDEX('03.Muestra'!$F$8:$F$17,SMALL(IF("Documento no web"='03.Muestra'!$D$8:$D$17,ROW('03.Muestra'!$F$8:$F$17)-MIN(ROW('03.Muestra'!$D$8:$D$17))+1,""),ROW()-769)),"")</f>
        <v/>
      </c>
      <c r="D776" s="103" t="str">
        <f t="shared" si="92"/>
        <v/>
      </c>
      <c r="E776" s="66" t="str">
        <f t="shared" si="93"/>
        <v/>
      </c>
      <c r="F776" s="18"/>
      <c r="G776" s="18"/>
      <c r="H776" s="18"/>
      <c r="I776" s="18"/>
      <c r="J776" s="18"/>
      <c r="K776" s="148"/>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row>
    <row r="777" spans="1:35" ht="12.75" customHeight="1">
      <c r="A777" s="98" t="str">
        <f t="array" ref="A777">IFERROR(INDEX('03.Muestra'!$B$8:$B$17,SMALL(IF("Documento no web"='03.Muestra'!$D$8:$D$17,ROW('03.Muestra'!$B$8:$B$17)-MIN(ROW('03.Muestra'!$D$8:$D$17))+1,""),ROW()-769)),"")</f>
        <v/>
      </c>
      <c r="B777" s="129" t="str">
        <f t="array" ref="B777">IFERROR(INDEX('03.Muestra'!$C$8:$C$17,SMALL(IF("Documento no web"='03.Muestra'!$D$8:$D$17,ROW('03.Muestra'!$C$8:$C$17)-MIN(ROW('03.Muestra'!$D$8:$D$17))+1,""),ROW()-769)),"")</f>
        <v/>
      </c>
      <c r="C777" s="129" t="str">
        <f t="array" ref="C777">IFERROR(INDEX('03.Muestra'!$F$8:$F$17,SMALL(IF("Documento no web"='03.Muestra'!$D$8:$D$17,ROW('03.Muestra'!$F$8:$F$17)-MIN(ROW('03.Muestra'!$D$8:$D$17))+1,""),ROW()-769)),"")</f>
        <v/>
      </c>
      <c r="D777" s="103" t="str">
        <f t="shared" si="92"/>
        <v/>
      </c>
      <c r="E777" s="66" t="str">
        <f t="shared" si="93"/>
        <v/>
      </c>
      <c r="F777" s="18"/>
      <c r="G777" s="18"/>
      <c r="H777" s="18"/>
      <c r="I777" s="18"/>
      <c r="J777" s="18"/>
      <c r="K777" s="148"/>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row>
    <row r="778" spans="1:35" ht="12.75" customHeight="1">
      <c r="A778" s="98" t="str">
        <f t="array" ref="A778">IFERROR(INDEX('03.Muestra'!$B$8:$B$17,SMALL(IF("Documento no web"='03.Muestra'!$D$8:$D$17,ROW('03.Muestra'!$B$8:$B$17)-MIN(ROW('03.Muestra'!$D$8:$D$17))+1,""),ROW()-769)),"")</f>
        <v/>
      </c>
      <c r="B778" s="129" t="str">
        <f t="array" ref="B778">IFERROR(INDEX('03.Muestra'!$C$8:$C$17,SMALL(IF("Documento no web"='03.Muestra'!$D$8:$D$17,ROW('03.Muestra'!$C$8:$C$17)-MIN(ROW('03.Muestra'!$D$8:$D$17))+1,""),ROW()-769)),"")</f>
        <v/>
      </c>
      <c r="C778" s="129" t="str">
        <f t="array" ref="C778">IFERROR(INDEX('03.Muestra'!$F$8:$F$17,SMALL(IF("Documento no web"='03.Muestra'!$D$8:$D$17,ROW('03.Muestra'!$F$8:$F$17)-MIN(ROW('03.Muestra'!$D$8:$D$17))+1,""),ROW()-769)),"")</f>
        <v/>
      </c>
      <c r="D778" s="103" t="str">
        <f t="shared" si="92"/>
        <v/>
      </c>
      <c r="E778" s="66" t="str">
        <f t="shared" si="93"/>
        <v/>
      </c>
      <c r="F778" s="18"/>
      <c r="G778" s="18"/>
      <c r="H778" s="18"/>
      <c r="I778" s="18"/>
      <c r="J778" s="18"/>
      <c r="K778" s="148"/>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row>
    <row r="779" spans="1:35" ht="12.75" customHeight="1">
      <c r="A779" s="98" t="str">
        <f t="array" ref="A779">IFERROR(INDEX('03.Muestra'!$B$8:$B$17,SMALL(IF("Documento no web"='03.Muestra'!$D$8:$D$17,ROW('03.Muestra'!$B$8:$B$17)-MIN(ROW('03.Muestra'!$D$8:$D$17))+1,""),ROW()-769)),"")</f>
        <v/>
      </c>
      <c r="B779" s="129" t="str">
        <f t="array" ref="B779">IFERROR(INDEX('03.Muestra'!$C$8:$C$17,SMALL(IF("Documento no web"='03.Muestra'!$D$8:$D$17,ROW('03.Muestra'!$C$8:$C$17)-MIN(ROW('03.Muestra'!$D$8:$D$17))+1,""),ROW()-769)),"")</f>
        <v/>
      </c>
      <c r="C779" s="129" t="str">
        <f t="array" ref="C779">IFERROR(INDEX('03.Muestra'!$F$8:$F$17,SMALL(IF("Documento no web"='03.Muestra'!$D$8:$D$17,ROW('03.Muestra'!$F$8:$F$17)-MIN(ROW('03.Muestra'!$D$8:$D$17))+1,""),ROW()-769)),"")</f>
        <v/>
      </c>
      <c r="D779" s="103" t="str">
        <f t="shared" si="92"/>
        <v/>
      </c>
      <c r="E779" s="66" t="str">
        <f t="shared" si="93"/>
        <v/>
      </c>
      <c r="F779" s="18"/>
      <c r="G779" s="18"/>
      <c r="H779" s="18"/>
      <c r="I779" s="18"/>
      <c r="J779" s="18"/>
      <c r="K779" s="148"/>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row>
    <row r="780" spans="1:35" ht="12.75" customHeight="1">
      <c r="A780" s="22"/>
      <c r="B780" s="22"/>
      <c r="C780" s="22"/>
      <c r="D780" s="134"/>
      <c r="E780" s="63"/>
      <c r="F780" s="22"/>
      <c r="G780" s="22"/>
      <c r="H780" s="22"/>
      <c r="I780" s="22"/>
      <c r="J780" s="22"/>
      <c r="K780" s="154"/>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row>
    <row r="781" spans="1:35" ht="12.75" customHeight="1">
      <c r="A781" s="22"/>
      <c r="B781" s="22"/>
      <c r="C781" s="22"/>
      <c r="D781" s="134"/>
      <c r="E781" s="63"/>
      <c r="F781" s="22"/>
      <c r="G781" s="22"/>
      <c r="H781" s="22"/>
      <c r="I781" s="22"/>
      <c r="J781" s="22"/>
      <c r="K781" s="154"/>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row>
    <row r="782" spans="1:35" ht="12.75" customHeight="1">
      <c r="A782" s="22"/>
      <c r="B782" s="22"/>
      <c r="C782" s="22"/>
      <c r="D782" s="134"/>
      <c r="E782" s="63"/>
      <c r="F782" s="22"/>
      <c r="G782" s="22"/>
      <c r="H782" s="22"/>
      <c r="I782" s="22"/>
      <c r="J782" s="22"/>
      <c r="K782" s="154"/>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row>
    <row r="783" spans="1:35" ht="12.75" customHeight="1">
      <c r="A783" s="22"/>
      <c r="B783" s="22"/>
      <c r="C783" s="22"/>
      <c r="D783" s="134"/>
      <c r="E783" s="63"/>
      <c r="F783" s="22"/>
      <c r="G783" s="22"/>
      <c r="H783" s="22"/>
      <c r="I783" s="22"/>
      <c r="J783" s="22"/>
      <c r="K783" s="154"/>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row>
    <row r="784" spans="1:35" ht="12.75" customHeight="1">
      <c r="A784" s="22"/>
      <c r="B784" s="22"/>
      <c r="C784" s="22"/>
      <c r="D784" s="134"/>
      <c r="E784" s="63"/>
      <c r="F784" s="22"/>
      <c r="G784" s="22"/>
      <c r="H784" s="22"/>
      <c r="I784" s="22"/>
      <c r="J784" s="22"/>
      <c r="K784" s="154"/>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row>
    <row r="785" spans="1:35" ht="12.75" customHeight="1">
      <c r="A785" s="22"/>
      <c r="B785" s="22"/>
      <c r="C785" s="22"/>
      <c r="D785" s="134"/>
      <c r="E785" s="63"/>
      <c r="F785" s="22"/>
      <c r="G785" s="22"/>
      <c r="H785" s="22"/>
      <c r="I785" s="22"/>
      <c r="J785" s="22"/>
      <c r="K785" s="154"/>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row>
    <row r="786" spans="1:35" ht="12.75" customHeight="1">
      <c r="A786" s="22"/>
      <c r="B786" s="22"/>
      <c r="C786" s="22"/>
      <c r="D786" s="134"/>
      <c r="E786" s="63"/>
      <c r="F786" s="22"/>
      <c r="G786" s="22"/>
      <c r="H786" s="22"/>
      <c r="I786" s="22"/>
      <c r="J786" s="22"/>
      <c r="K786" s="154"/>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row>
    <row r="787" spans="1:35" ht="12.75" customHeight="1">
      <c r="A787" s="22"/>
      <c r="B787" s="22"/>
      <c r="C787" s="22"/>
      <c r="D787" s="134"/>
      <c r="E787" s="63"/>
      <c r="F787" s="22"/>
      <c r="G787" s="22"/>
      <c r="H787" s="22"/>
      <c r="I787" s="22"/>
      <c r="J787" s="22"/>
      <c r="K787" s="154"/>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row>
    <row r="788" spans="1:35" ht="12.75" customHeight="1">
      <c r="A788" s="22"/>
      <c r="B788" s="22"/>
      <c r="C788" s="22"/>
      <c r="D788" s="134"/>
      <c r="E788" s="63"/>
      <c r="F788" s="22"/>
      <c r="G788" s="22"/>
      <c r="H788" s="22"/>
      <c r="I788" s="22"/>
      <c r="J788" s="22"/>
      <c r="K788" s="154"/>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row>
    <row r="789" spans="1:35" ht="12.75" customHeight="1">
      <c r="A789" s="22"/>
      <c r="B789" s="22"/>
      <c r="C789" s="22"/>
      <c r="D789" s="134"/>
      <c r="E789" s="63"/>
      <c r="F789" s="22"/>
      <c r="G789" s="22"/>
      <c r="H789" s="22"/>
      <c r="I789" s="22"/>
      <c r="J789" s="22"/>
      <c r="K789" s="154"/>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row>
    <row r="790" spans="1:35" ht="12.75" customHeight="1">
      <c r="A790" s="22"/>
      <c r="B790" s="22"/>
      <c r="C790" s="22"/>
      <c r="D790" s="134"/>
      <c r="E790" s="63"/>
      <c r="F790" s="22"/>
      <c r="G790" s="22"/>
      <c r="H790" s="22"/>
      <c r="I790" s="22"/>
      <c r="J790" s="22"/>
      <c r="K790" s="154"/>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row>
    <row r="791" spans="1:35" ht="12.75" customHeight="1">
      <c r="A791" s="22"/>
      <c r="B791" s="22"/>
      <c r="C791" s="22"/>
      <c r="D791" s="134"/>
      <c r="E791" s="63"/>
      <c r="F791" s="22"/>
      <c r="G791" s="22"/>
      <c r="H791" s="22"/>
      <c r="I791" s="22"/>
      <c r="J791" s="22"/>
      <c r="K791" s="154"/>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row>
    <row r="792" spans="1:35" ht="12.75" customHeight="1">
      <c r="A792" s="22"/>
      <c r="B792" s="22"/>
      <c r="C792" s="22"/>
      <c r="D792" s="134"/>
      <c r="E792" s="63"/>
      <c r="F792" s="22"/>
      <c r="G792" s="22"/>
      <c r="H792" s="22"/>
      <c r="I792" s="22"/>
      <c r="J792" s="22"/>
      <c r="K792" s="154"/>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row>
    <row r="793" spans="1:35" ht="12.75" customHeight="1">
      <c r="A793" s="22"/>
      <c r="B793" s="22"/>
      <c r="C793" s="22"/>
      <c r="D793" s="134"/>
      <c r="E793" s="63"/>
      <c r="F793" s="22"/>
      <c r="G793" s="22"/>
      <c r="H793" s="22"/>
      <c r="I793" s="22"/>
      <c r="J793" s="22"/>
      <c r="K793" s="154"/>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row>
    <row r="794" spans="1:35" ht="12.75" customHeight="1">
      <c r="A794" s="22"/>
      <c r="B794" s="22"/>
      <c r="C794" s="22"/>
      <c r="D794" s="134"/>
      <c r="E794" s="63"/>
      <c r="F794" s="22"/>
      <c r="G794" s="22"/>
      <c r="H794" s="22"/>
      <c r="I794" s="22"/>
      <c r="J794" s="22"/>
      <c r="K794" s="154"/>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row>
    <row r="795" spans="1:35" ht="12.75" customHeight="1">
      <c r="A795" s="22"/>
      <c r="B795" s="22"/>
      <c r="C795" s="22"/>
      <c r="D795" s="134"/>
      <c r="E795" s="63"/>
      <c r="F795" s="22"/>
      <c r="G795" s="22"/>
      <c r="H795" s="22"/>
      <c r="I795" s="22"/>
      <c r="J795" s="22"/>
      <c r="K795" s="154"/>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row>
    <row r="796" spans="1:35" ht="12.75" customHeight="1">
      <c r="A796" s="22"/>
      <c r="B796" s="22"/>
      <c r="C796" s="22"/>
      <c r="D796" s="134"/>
      <c r="E796" s="63"/>
      <c r="F796" s="22"/>
      <c r="G796" s="22"/>
      <c r="H796" s="22"/>
      <c r="I796" s="22"/>
      <c r="J796" s="22"/>
      <c r="K796" s="154"/>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row>
    <row r="797" spans="1:35" ht="12.75" customHeight="1">
      <c r="A797" s="22"/>
      <c r="B797" s="22"/>
      <c r="C797" s="22"/>
      <c r="D797" s="134"/>
      <c r="E797" s="63"/>
      <c r="F797" s="22"/>
      <c r="G797" s="22"/>
      <c r="H797" s="22"/>
      <c r="I797" s="22"/>
      <c r="J797" s="22"/>
      <c r="K797" s="154"/>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row>
    <row r="798" spans="1:35" ht="12.75" customHeight="1">
      <c r="A798" s="22"/>
      <c r="B798" s="22"/>
      <c r="C798" s="22"/>
      <c r="D798" s="134"/>
      <c r="E798" s="63"/>
      <c r="F798" s="22"/>
      <c r="G798" s="22"/>
      <c r="H798" s="22"/>
      <c r="I798" s="22"/>
      <c r="J798" s="22"/>
      <c r="K798" s="154"/>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row>
    <row r="799" spans="1:35" ht="12.75" customHeight="1">
      <c r="A799" s="22"/>
      <c r="B799" s="22"/>
      <c r="C799" s="22"/>
      <c r="D799" s="134"/>
      <c r="E799" s="63"/>
      <c r="F799" s="22"/>
      <c r="G799" s="22"/>
      <c r="H799" s="22"/>
      <c r="I799" s="22"/>
      <c r="J799" s="22"/>
      <c r="K799" s="154"/>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row>
    <row r="800" spans="1:35" ht="12.75" customHeight="1">
      <c r="A800" s="22"/>
      <c r="B800" s="22"/>
      <c r="C800" s="22"/>
      <c r="D800" s="134"/>
      <c r="E800" s="63"/>
      <c r="F800" s="22"/>
      <c r="G800" s="22"/>
      <c r="H800" s="22"/>
      <c r="I800" s="22"/>
      <c r="J800" s="22"/>
      <c r="K800" s="154"/>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row>
    <row r="801" spans="1:35" ht="12.75" customHeight="1">
      <c r="A801" s="22"/>
      <c r="B801" s="22"/>
      <c r="C801" s="22"/>
      <c r="D801" s="134"/>
      <c r="E801" s="63"/>
      <c r="F801" s="22"/>
      <c r="G801" s="22"/>
      <c r="H801" s="22"/>
      <c r="I801" s="22"/>
      <c r="J801" s="22"/>
      <c r="K801" s="154"/>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row>
    <row r="802" spans="1:35" ht="12.75" customHeight="1">
      <c r="A802" s="22"/>
      <c r="B802" s="22"/>
      <c r="C802" s="22"/>
      <c r="D802" s="134"/>
      <c r="E802" s="63"/>
      <c r="F802" s="22"/>
      <c r="G802" s="22"/>
      <c r="H802" s="22"/>
      <c r="I802" s="22"/>
      <c r="J802" s="22"/>
      <c r="K802" s="154"/>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row>
    <row r="803" spans="1:35" ht="12.75" customHeight="1">
      <c r="A803" s="22"/>
      <c r="B803" s="22"/>
      <c r="C803" s="22"/>
      <c r="D803" s="134"/>
      <c r="E803" s="63"/>
      <c r="F803" s="22"/>
      <c r="G803" s="22"/>
      <c r="H803" s="22"/>
      <c r="I803" s="22"/>
      <c r="J803" s="22"/>
      <c r="K803" s="154"/>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row>
    <row r="804" spans="1:35" ht="12.75" customHeight="1">
      <c r="A804" s="22"/>
      <c r="B804" s="22"/>
      <c r="C804" s="22"/>
      <c r="D804" s="134"/>
      <c r="E804" s="63"/>
      <c r="F804" s="22"/>
      <c r="G804" s="22"/>
      <c r="H804" s="22"/>
      <c r="I804" s="22"/>
      <c r="J804" s="22"/>
      <c r="K804" s="154"/>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row>
    <row r="805" spans="1:35" ht="12.75" customHeight="1">
      <c r="A805" s="22"/>
      <c r="B805" s="22"/>
      <c r="C805" s="22"/>
      <c r="D805" s="134"/>
      <c r="E805" s="63"/>
      <c r="F805" s="22"/>
      <c r="G805" s="22"/>
      <c r="H805" s="22"/>
      <c r="I805" s="22"/>
      <c r="J805" s="22"/>
      <c r="K805" s="154"/>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row>
    <row r="806" spans="1:35" ht="12.75" customHeight="1">
      <c r="A806" s="22"/>
      <c r="B806" s="22"/>
      <c r="C806" s="22"/>
      <c r="D806" s="134"/>
      <c r="E806" s="63"/>
      <c r="F806" s="22"/>
      <c r="G806" s="22"/>
      <c r="H806" s="22"/>
      <c r="I806" s="22"/>
      <c r="J806" s="22"/>
      <c r="K806" s="154"/>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row>
    <row r="807" spans="1:35" ht="12.75" customHeight="1">
      <c r="A807" s="22"/>
      <c r="B807" s="22"/>
      <c r="C807" s="22"/>
      <c r="D807" s="134"/>
      <c r="E807" s="63"/>
      <c r="F807" s="22"/>
      <c r="G807" s="22"/>
      <c r="H807" s="22"/>
      <c r="I807" s="22"/>
      <c r="J807" s="22"/>
      <c r="K807" s="154"/>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row>
    <row r="808" spans="1:35" ht="12.75" customHeight="1">
      <c r="A808" s="22"/>
      <c r="B808" s="22"/>
      <c r="C808" s="22"/>
      <c r="D808" s="134"/>
      <c r="E808" s="63"/>
      <c r="F808" s="22"/>
      <c r="G808" s="22"/>
      <c r="H808" s="22"/>
      <c r="I808" s="22"/>
      <c r="J808" s="22"/>
      <c r="K808" s="154"/>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row>
    <row r="809" spans="1:35" ht="12.75" customHeight="1">
      <c r="A809" s="22"/>
      <c r="B809" s="22"/>
      <c r="C809" s="22"/>
      <c r="D809" s="134"/>
      <c r="E809" s="63"/>
      <c r="F809" s="22"/>
      <c r="G809" s="22"/>
      <c r="H809" s="22"/>
      <c r="I809" s="22"/>
      <c r="J809" s="22"/>
      <c r="K809" s="154"/>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row>
  </sheetData>
  <mergeCells count="4">
    <mergeCell ref="B8:M8"/>
    <mergeCell ref="B9:M9"/>
    <mergeCell ref="B11:C11"/>
    <mergeCell ref="F17:J20"/>
  </mergeCells>
  <conditionalFormatting sqref="D17:D18">
    <cfRule type="cellIs" dxfId="523" priority="1" stopIfTrue="1" operator="equal">
      <formula>"-"</formula>
    </cfRule>
  </conditionalFormatting>
  <conditionalFormatting sqref="D22:D33">
    <cfRule type="expression" dxfId="522" priority="2" stopIfTrue="1">
      <formula>ISBLANK(D22)</formula>
    </cfRule>
    <cfRule type="cellIs" dxfId="521" priority="3" stopIfTrue="1" operator="equal">
      <formula>"Pasa"</formula>
    </cfRule>
    <cfRule type="cellIs" dxfId="520" priority="4" stopIfTrue="1" operator="equal">
      <formula>"Falla"</formula>
    </cfRule>
    <cfRule type="cellIs" dxfId="519" priority="5" stopIfTrue="1" operator="equal">
      <formula>"N/A"</formula>
    </cfRule>
    <cfRule type="cellIs" dxfId="518" priority="6" stopIfTrue="1" operator="equal">
      <formula>"N/T"</formula>
    </cfRule>
    <cfRule type="cellIs" dxfId="517" priority="7" stopIfTrue="1" operator="equal">
      <formula>"N/D"</formula>
    </cfRule>
  </conditionalFormatting>
  <conditionalFormatting sqref="D22:D35">
    <cfRule type="cellIs" dxfId="516" priority="8" stopIfTrue="1" operator="equal">
      <formula>"-"</formula>
    </cfRule>
  </conditionalFormatting>
  <conditionalFormatting sqref="D39:D50">
    <cfRule type="expression" dxfId="515" priority="9" stopIfTrue="1">
      <formula>ISBLANK(D39)</formula>
    </cfRule>
    <cfRule type="cellIs" dxfId="514" priority="10" stopIfTrue="1" operator="equal">
      <formula>"Pasa"</formula>
    </cfRule>
    <cfRule type="cellIs" dxfId="513" priority="11" stopIfTrue="1" operator="equal">
      <formula>"Falla"</formula>
    </cfRule>
    <cfRule type="cellIs" dxfId="512" priority="12" stopIfTrue="1" operator="equal">
      <formula>"N/A"</formula>
    </cfRule>
    <cfRule type="cellIs" dxfId="511" priority="13" stopIfTrue="1" operator="equal">
      <formula>"N/T"</formula>
    </cfRule>
    <cfRule type="cellIs" dxfId="510" priority="14" stopIfTrue="1" operator="equal">
      <formula>"N/D"</formula>
    </cfRule>
  </conditionalFormatting>
  <conditionalFormatting sqref="D39:D52">
    <cfRule type="cellIs" dxfId="509" priority="15" stopIfTrue="1" operator="equal">
      <formula>"-"</formula>
    </cfRule>
  </conditionalFormatting>
  <conditionalFormatting sqref="D56:D67">
    <cfRule type="expression" dxfId="508" priority="16" stopIfTrue="1">
      <formula>ISBLANK(D56)</formula>
    </cfRule>
    <cfRule type="cellIs" dxfId="507" priority="17" stopIfTrue="1" operator="equal">
      <formula>"Pasa"</formula>
    </cfRule>
    <cfRule type="cellIs" dxfId="506" priority="18" stopIfTrue="1" operator="equal">
      <formula>"Falla"</formula>
    </cfRule>
    <cfRule type="cellIs" dxfId="505" priority="19" stopIfTrue="1" operator="equal">
      <formula>"N/A"</formula>
    </cfRule>
    <cfRule type="cellIs" dxfId="504" priority="20" stopIfTrue="1" operator="equal">
      <formula>"N/T"</formula>
    </cfRule>
    <cfRule type="cellIs" dxfId="503" priority="21" stopIfTrue="1" operator="equal">
      <formula>"N/D"</formula>
    </cfRule>
  </conditionalFormatting>
  <conditionalFormatting sqref="D56:D69">
    <cfRule type="cellIs" dxfId="502" priority="22" stopIfTrue="1" operator="equal">
      <formula>"-"</formula>
    </cfRule>
  </conditionalFormatting>
  <conditionalFormatting sqref="D73:D84">
    <cfRule type="expression" dxfId="501" priority="23" stopIfTrue="1">
      <formula>ISBLANK(D73)</formula>
    </cfRule>
    <cfRule type="cellIs" dxfId="500" priority="24" stopIfTrue="1" operator="equal">
      <formula>"Pasa"</formula>
    </cfRule>
    <cfRule type="cellIs" dxfId="499" priority="25" stopIfTrue="1" operator="equal">
      <formula>"Falla"</formula>
    </cfRule>
    <cfRule type="cellIs" dxfId="498" priority="26" stopIfTrue="1" operator="equal">
      <formula>"N/A"</formula>
    </cfRule>
    <cfRule type="cellIs" dxfId="497" priority="27" stopIfTrue="1" operator="equal">
      <formula>"N/T"</formula>
    </cfRule>
    <cfRule type="cellIs" dxfId="496" priority="28" stopIfTrue="1" operator="equal">
      <formula>"N/D"</formula>
    </cfRule>
  </conditionalFormatting>
  <conditionalFormatting sqref="D73:D86">
    <cfRule type="cellIs" dxfId="495" priority="29" stopIfTrue="1" operator="equal">
      <formula>"-"</formula>
    </cfRule>
  </conditionalFormatting>
  <conditionalFormatting sqref="D90:D101">
    <cfRule type="expression" dxfId="494" priority="30" stopIfTrue="1">
      <formula>ISBLANK(D90)</formula>
    </cfRule>
    <cfRule type="cellIs" dxfId="493" priority="31" stopIfTrue="1" operator="equal">
      <formula>"Pasa"</formula>
    </cfRule>
    <cfRule type="cellIs" dxfId="492" priority="32" stopIfTrue="1" operator="equal">
      <formula>"Falla"</formula>
    </cfRule>
    <cfRule type="cellIs" dxfId="491" priority="33" stopIfTrue="1" operator="equal">
      <formula>"N/A"</formula>
    </cfRule>
    <cfRule type="cellIs" dxfId="490" priority="34" stopIfTrue="1" operator="equal">
      <formula>"N/T"</formula>
    </cfRule>
    <cfRule type="cellIs" dxfId="489" priority="35" stopIfTrue="1" operator="equal">
      <formula>"N/D"</formula>
    </cfRule>
  </conditionalFormatting>
  <conditionalFormatting sqref="D90:D103">
    <cfRule type="cellIs" dxfId="488" priority="36" stopIfTrue="1" operator="equal">
      <formula>"-"</formula>
    </cfRule>
  </conditionalFormatting>
  <conditionalFormatting sqref="D107:D118">
    <cfRule type="expression" dxfId="487" priority="37" stopIfTrue="1">
      <formula>ISBLANK(D107)</formula>
    </cfRule>
    <cfRule type="cellIs" dxfId="486" priority="38" stopIfTrue="1" operator="equal">
      <formula>"Pasa"</formula>
    </cfRule>
    <cfRule type="cellIs" dxfId="485" priority="39" stopIfTrue="1" operator="equal">
      <formula>"Falla"</formula>
    </cfRule>
    <cfRule type="cellIs" dxfId="484" priority="40" stopIfTrue="1" operator="equal">
      <formula>"N/A"</formula>
    </cfRule>
    <cfRule type="cellIs" dxfId="483" priority="41" stopIfTrue="1" operator="equal">
      <formula>"N/T"</formula>
    </cfRule>
    <cfRule type="cellIs" dxfId="482" priority="42" stopIfTrue="1" operator="equal">
      <formula>"N/D"</formula>
    </cfRule>
  </conditionalFormatting>
  <conditionalFormatting sqref="D107:D120">
    <cfRule type="cellIs" dxfId="481" priority="43" stopIfTrue="1" operator="equal">
      <formula>"-"</formula>
    </cfRule>
  </conditionalFormatting>
  <conditionalFormatting sqref="D124:D135">
    <cfRule type="expression" dxfId="480" priority="44" stopIfTrue="1">
      <formula>ISBLANK(D124)</formula>
    </cfRule>
    <cfRule type="cellIs" dxfId="479" priority="45" stopIfTrue="1" operator="equal">
      <formula>"Pasa"</formula>
    </cfRule>
    <cfRule type="cellIs" dxfId="478" priority="46" stopIfTrue="1" operator="equal">
      <formula>"Falla"</formula>
    </cfRule>
    <cfRule type="cellIs" dxfId="477" priority="47" stopIfTrue="1" operator="equal">
      <formula>"N/A"</formula>
    </cfRule>
    <cfRule type="cellIs" dxfId="476" priority="48" stopIfTrue="1" operator="equal">
      <formula>"N/T"</formula>
    </cfRule>
    <cfRule type="cellIs" dxfId="475" priority="49" stopIfTrue="1" operator="equal">
      <formula>"N/D"</formula>
    </cfRule>
  </conditionalFormatting>
  <conditionalFormatting sqref="D124:D137">
    <cfRule type="cellIs" dxfId="474" priority="50" stopIfTrue="1" operator="equal">
      <formula>"-"</formula>
    </cfRule>
  </conditionalFormatting>
  <conditionalFormatting sqref="D141:D152">
    <cfRule type="expression" dxfId="473" priority="51" stopIfTrue="1">
      <formula>ISBLANK(D141)</formula>
    </cfRule>
    <cfRule type="cellIs" dxfId="472" priority="52" stopIfTrue="1" operator="equal">
      <formula>"Pasa"</formula>
    </cfRule>
    <cfRule type="cellIs" dxfId="471" priority="53" stopIfTrue="1" operator="equal">
      <formula>"Falla"</formula>
    </cfRule>
    <cfRule type="cellIs" dxfId="470" priority="54" stopIfTrue="1" operator="equal">
      <formula>"N/A"</formula>
    </cfRule>
    <cfRule type="cellIs" dxfId="469" priority="55" stopIfTrue="1" operator="equal">
      <formula>"N/T"</formula>
    </cfRule>
    <cfRule type="cellIs" dxfId="468" priority="56" stopIfTrue="1" operator="equal">
      <formula>"N/D"</formula>
    </cfRule>
  </conditionalFormatting>
  <conditionalFormatting sqref="D141:D154">
    <cfRule type="cellIs" dxfId="467" priority="57" stopIfTrue="1" operator="equal">
      <formula>"-"</formula>
    </cfRule>
  </conditionalFormatting>
  <conditionalFormatting sqref="D158:D169">
    <cfRule type="expression" dxfId="466" priority="58" stopIfTrue="1">
      <formula>ISBLANK(D158)</formula>
    </cfRule>
    <cfRule type="cellIs" dxfId="465" priority="59" stopIfTrue="1" operator="equal">
      <formula>"Pasa"</formula>
    </cfRule>
    <cfRule type="cellIs" dxfId="464" priority="60" stopIfTrue="1" operator="equal">
      <formula>"Falla"</formula>
    </cfRule>
    <cfRule type="cellIs" dxfId="463" priority="61" stopIfTrue="1" operator="equal">
      <formula>"N/A"</formula>
    </cfRule>
    <cfRule type="cellIs" dxfId="462" priority="62" stopIfTrue="1" operator="equal">
      <formula>"N/T"</formula>
    </cfRule>
    <cfRule type="cellIs" dxfId="461" priority="63" stopIfTrue="1" operator="equal">
      <formula>"N/D"</formula>
    </cfRule>
  </conditionalFormatting>
  <conditionalFormatting sqref="D158:D171">
    <cfRule type="cellIs" dxfId="460" priority="64" stopIfTrue="1" operator="equal">
      <formula>"-"</formula>
    </cfRule>
  </conditionalFormatting>
  <conditionalFormatting sqref="D175:D186">
    <cfRule type="expression" dxfId="459" priority="65" stopIfTrue="1">
      <formula>ISBLANK(D175)</formula>
    </cfRule>
    <cfRule type="cellIs" dxfId="458" priority="66" stopIfTrue="1" operator="equal">
      <formula>"Pasa"</formula>
    </cfRule>
    <cfRule type="cellIs" dxfId="457" priority="67" stopIfTrue="1" operator="equal">
      <formula>"Falla"</formula>
    </cfRule>
    <cfRule type="cellIs" dxfId="456" priority="68" stopIfTrue="1" operator="equal">
      <formula>"N/A"</formula>
    </cfRule>
    <cfRule type="cellIs" dxfId="455" priority="69" stopIfTrue="1" operator="equal">
      <formula>"N/T"</formula>
    </cfRule>
    <cfRule type="cellIs" dxfId="454" priority="70" stopIfTrue="1" operator="equal">
      <formula>"N/D"</formula>
    </cfRule>
  </conditionalFormatting>
  <conditionalFormatting sqref="D175:D188">
    <cfRule type="cellIs" dxfId="453" priority="71" stopIfTrue="1" operator="equal">
      <formula>"-"</formula>
    </cfRule>
  </conditionalFormatting>
  <conditionalFormatting sqref="D192:D203">
    <cfRule type="expression" dxfId="452" priority="72" stopIfTrue="1">
      <formula>ISBLANK(D192)</formula>
    </cfRule>
    <cfRule type="cellIs" dxfId="451" priority="73" stopIfTrue="1" operator="equal">
      <formula>"Pasa"</formula>
    </cfRule>
    <cfRule type="cellIs" dxfId="450" priority="74" stopIfTrue="1" operator="equal">
      <formula>"Falla"</formula>
    </cfRule>
    <cfRule type="cellIs" dxfId="449" priority="75" stopIfTrue="1" operator="equal">
      <formula>"N/A"</formula>
    </cfRule>
    <cfRule type="cellIs" dxfId="448" priority="76" stopIfTrue="1" operator="equal">
      <formula>"N/T"</formula>
    </cfRule>
    <cfRule type="cellIs" dxfId="447" priority="77" stopIfTrue="1" operator="equal">
      <formula>"N/D"</formula>
    </cfRule>
  </conditionalFormatting>
  <conditionalFormatting sqref="D192:D205">
    <cfRule type="cellIs" dxfId="446" priority="78" stopIfTrue="1" operator="equal">
      <formula>"-"</formula>
    </cfRule>
  </conditionalFormatting>
  <conditionalFormatting sqref="D209:D220">
    <cfRule type="expression" dxfId="445" priority="79" stopIfTrue="1">
      <formula>ISBLANK(D209)</formula>
    </cfRule>
    <cfRule type="cellIs" dxfId="444" priority="80" stopIfTrue="1" operator="equal">
      <formula>"Pasa"</formula>
    </cfRule>
    <cfRule type="cellIs" dxfId="443" priority="81" stopIfTrue="1" operator="equal">
      <formula>"Falla"</formula>
    </cfRule>
    <cfRule type="cellIs" dxfId="442" priority="82" stopIfTrue="1" operator="equal">
      <formula>"N/A"</formula>
    </cfRule>
    <cfRule type="cellIs" dxfId="441" priority="83" stopIfTrue="1" operator="equal">
      <formula>"N/T"</formula>
    </cfRule>
    <cfRule type="cellIs" dxfId="440" priority="84" stopIfTrue="1" operator="equal">
      <formula>"N/D"</formula>
    </cfRule>
  </conditionalFormatting>
  <conditionalFormatting sqref="D209:D222">
    <cfRule type="cellIs" dxfId="439" priority="85" stopIfTrue="1" operator="equal">
      <formula>"-"</formula>
    </cfRule>
  </conditionalFormatting>
  <conditionalFormatting sqref="D226:D237">
    <cfRule type="expression" dxfId="438" priority="86" stopIfTrue="1">
      <formula>ISBLANK(D226)</formula>
    </cfRule>
    <cfRule type="cellIs" dxfId="437" priority="87" stopIfTrue="1" operator="equal">
      <formula>"Pasa"</formula>
    </cfRule>
    <cfRule type="cellIs" dxfId="436" priority="88" stopIfTrue="1" operator="equal">
      <formula>"Falla"</formula>
    </cfRule>
    <cfRule type="cellIs" dxfId="435" priority="89" stopIfTrue="1" operator="equal">
      <formula>"N/A"</formula>
    </cfRule>
    <cfRule type="cellIs" dxfId="434" priority="90" stopIfTrue="1" operator="equal">
      <formula>"N/T"</formula>
    </cfRule>
    <cfRule type="cellIs" dxfId="433" priority="91" stopIfTrue="1" operator="equal">
      <formula>"N/D"</formula>
    </cfRule>
  </conditionalFormatting>
  <conditionalFormatting sqref="D226:D239">
    <cfRule type="cellIs" dxfId="432" priority="92" stopIfTrue="1" operator="equal">
      <formula>"-"</formula>
    </cfRule>
  </conditionalFormatting>
  <conditionalFormatting sqref="D243:D254">
    <cfRule type="expression" dxfId="431" priority="93" stopIfTrue="1">
      <formula>ISBLANK(D243)</formula>
    </cfRule>
    <cfRule type="cellIs" dxfId="430" priority="94" stopIfTrue="1" operator="equal">
      <formula>"Pasa"</formula>
    </cfRule>
    <cfRule type="cellIs" dxfId="429" priority="95" stopIfTrue="1" operator="equal">
      <formula>"Falla"</formula>
    </cfRule>
    <cfRule type="cellIs" dxfId="428" priority="96" stopIfTrue="1" operator="equal">
      <formula>"N/A"</formula>
    </cfRule>
    <cfRule type="cellIs" dxfId="427" priority="97" stopIfTrue="1" operator="equal">
      <formula>"N/T"</formula>
    </cfRule>
    <cfRule type="cellIs" dxfId="426" priority="98" stopIfTrue="1" operator="equal">
      <formula>"N/D"</formula>
    </cfRule>
  </conditionalFormatting>
  <conditionalFormatting sqref="D243:D256">
    <cfRule type="cellIs" dxfId="425" priority="99" stopIfTrue="1" operator="equal">
      <formula>"-"</formula>
    </cfRule>
  </conditionalFormatting>
  <conditionalFormatting sqref="D260:D271">
    <cfRule type="expression" dxfId="424" priority="100" stopIfTrue="1">
      <formula>ISBLANK(D260)</formula>
    </cfRule>
    <cfRule type="cellIs" dxfId="423" priority="101" stopIfTrue="1" operator="equal">
      <formula>"Pasa"</formula>
    </cfRule>
    <cfRule type="cellIs" dxfId="422" priority="102" stopIfTrue="1" operator="equal">
      <formula>"Falla"</formula>
    </cfRule>
    <cfRule type="cellIs" dxfId="421" priority="103" stopIfTrue="1" operator="equal">
      <formula>"N/A"</formula>
    </cfRule>
    <cfRule type="cellIs" dxfId="420" priority="104" stopIfTrue="1" operator="equal">
      <formula>"N/T"</formula>
    </cfRule>
    <cfRule type="cellIs" dxfId="419" priority="105" stopIfTrue="1" operator="equal">
      <formula>"N/D"</formula>
    </cfRule>
  </conditionalFormatting>
  <conditionalFormatting sqref="D260:D273">
    <cfRule type="cellIs" dxfId="418" priority="106" stopIfTrue="1" operator="equal">
      <formula>"-"</formula>
    </cfRule>
  </conditionalFormatting>
  <conditionalFormatting sqref="D277:D288">
    <cfRule type="expression" dxfId="417" priority="107" stopIfTrue="1">
      <formula>ISBLANK(D277)</formula>
    </cfRule>
    <cfRule type="cellIs" dxfId="416" priority="108" stopIfTrue="1" operator="equal">
      <formula>"Pasa"</formula>
    </cfRule>
    <cfRule type="cellIs" dxfId="415" priority="109" stopIfTrue="1" operator="equal">
      <formula>"Falla"</formula>
    </cfRule>
    <cfRule type="cellIs" dxfId="414" priority="110" stopIfTrue="1" operator="equal">
      <formula>"N/A"</formula>
    </cfRule>
    <cfRule type="cellIs" dxfId="413" priority="111" stopIfTrue="1" operator="equal">
      <formula>"N/T"</formula>
    </cfRule>
    <cfRule type="cellIs" dxfId="412" priority="112" stopIfTrue="1" operator="equal">
      <formula>"N/D"</formula>
    </cfRule>
  </conditionalFormatting>
  <conditionalFormatting sqref="D277:D290">
    <cfRule type="cellIs" dxfId="411" priority="113" stopIfTrue="1" operator="equal">
      <formula>"-"</formula>
    </cfRule>
  </conditionalFormatting>
  <conditionalFormatting sqref="D294:D305">
    <cfRule type="expression" dxfId="410" priority="114" stopIfTrue="1">
      <formula>ISBLANK(D294)</formula>
    </cfRule>
    <cfRule type="cellIs" dxfId="409" priority="115" stopIfTrue="1" operator="equal">
      <formula>"Pasa"</formula>
    </cfRule>
    <cfRule type="cellIs" dxfId="408" priority="116" stopIfTrue="1" operator="equal">
      <formula>"Falla"</formula>
    </cfRule>
    <cfRule type="cellIs" dxfId="407" priority="117" stopIfTrue="1" operator="equal">
      <formula>"N/A"</formula>
    </cfRule>
    <cfRule type="cellIs" dxfId="406" priority="118" stopIfTrue="1" operator="equal">
      <formula>"N/T"</formula>
    </cfRule>
    <cfRule type="cellIs" dxfId="405" priority="119" stopIfTrue="1" operator="equal">
      <formula>"N/D"</formula>
    </cfRule>
  </conditionalFormatting>
  <conditionalFormatting sqref="D294:D307">
    <cfRule type="cellIs" dxfId="404" priority="120" stopIfTrue="1" operator="equal">
      <formula>"-"</formula>
    </cfRule>
  </conditionalFormatting>
  <conditionalFormatting sqref="D311:D322">
    <cfRule type="expression" dxfId="403" priority="121" stopIfTrue="1">
      <formula>ISBLANK(D311)</formula>
    </cfRule>
    <cfRule type="cellIs" dxfId="402" priority="122" stopIfTrue="1" operator="equal">
      <formula>"Pasa"</formula>
    </cfRule>
    <cfRule type="cellIs" dxfId="401" priority="123" stopIfTrue="1" operator="equal">
      <formula>"Falla"</formula>
    </cfRule>
    <cfRule type="cellIs" dxfId="400" priority="124" stopIfTrue="1" operator="equal">
      <formula>"N/A"</formula>
    </cfRule>
    <cfRule type="cellIs" dxfId="399" priority="125" stopIfTrue="1" operator="equal">
      <formula>"N/T"</formula>
    </cfRule>
    <cfRule type="cellIs" dxfId="398" priority="126" stopIfTrue="1" operator="equal">
      <formula>"N/D"</formula>
    </cfRule>
  </conditionalFormatting>
  <conditionalFormatting sqref="D311:D324">
    <cfRule type="cellIs" dxfId="397" priority="127" stopIfTrue="1" operator="equal">
      <formula>"-"</formula>
    </cfRule>
  </conditionalFormatting>
  <conditionalFormatting sqref="D328:D339">
    <cfRule type="expression" dxfId="396" priority="128" stopIfTrue="1">
      <formula>ISBLANK(D328)</formula>
    </cfRule>
    <cfRule type="cellIs" dxfId="395" priority="129" stopIfTrue="1" operator="equal">
      <formula>"Pasa"</formula>
    </cfRule>
    <cfRule type="cellIs" dxfId="394" priority="130" stopIfTrue="1" operator="equal">
      <formula>"Falla"</formula>
    </cfRule>
    <cfRule type="cellIs" dxfId="393" priority="131" stopIfTrue="1" operator="equal">
      <formula>"N/A"</formula>
    </cfRule>
    <cfRule type="cellIs" dxfId="392" priority="132" stopIfTrue="1" operator="equal">
      <formula>"N/T"</formula>
    </cfRule>
    <cfRule type="cellIs" dxfId="391" priority="133" stopIfTrue="1" operator="equal">
      <formula>"N/D"</formula>
    </cfRule>
  </conditionalFormatting>
  <conditionalFormatting sqref="D328:D341">
    <cfRule type="cellIs" dxfId="390" priority="134" stopIfTrue="1" operator="equal">
      <formula>"-"</formula>
    </cfRule>
  </conditionalFormatting>
  <conditionalFormatting sqref="D345:D356">
    <cfRule type="expression" dxfId="389" priority="135" stopIfTrue="1">
      <formula>ISBLANK(D345)</formula>
    </cfRule>
    <cfRule type="cellIs" dxfId="388" priority="136" stopIfTrue="1" operator="equal">
      <formula>"Pasa"</formula>
    </cfRule>
    <cfRule type="cellIs" dxfId="387" priority="137" stopIfTrue="1" operator="equal">
      <formula>"Falla"</formula>
    </cfRule>
    <cfRule type="cellIs" dxfId="386" priority="138" stopIfTrue="1" operator="equal">
      <formula>"N/A"</formula>
    </cfRule>
    <cfRule type="cellIs" dxfId="385" priority="139" stopIfTrue="1" operator="equal">
      <formula>"N/T"</formula>
    </cfRule>
    <cfRule type="cellIs" dxfId="384" priority="140" stopIfTrue="1" operator="equal">
      <formula>"N/D"</formula>
    </cfRule>
  </conditionalFormatting>
  <conditionalFormatting sqref="D345:D358">
    <cfRule type="cellIs" dxfId="383" priority="141" stopIfTrue="1" operator="equal">
      <formula>"-"</formula>
    </cfRule>
  </conditionalFormatting>
  <conditionalFormatting sqref="D362:D373">
    <cfRule type="expression" dxfId="382" priority="142" stopIfTrue="1">
      <formula>ISBLANK(D362)</formula>
    </cfRule>
    <cfRule type="cellIs" dxfId="381" priority="143" stopIfTrue="1" operator="equal">
      <formula>"Pasa"</formula>
    </cfRule>
    <cfRule type="cellIs" dxfId="380" priority="144" stopIfTrue="1" operator="equal">
      <formula>"Falla"</formula>
    </cfRule>
    <cfRule type="cellIs" dxfId="379" priority="145" stopIfTrue="1" operator="equal">
      <formula>"N/A"</formula>
    </cfRule>
    <cfRule type="cellIs" dxfId="378" priority="146" stopIfTrue="1" operator="equal">
      <formula>"N/T"</formula>
    </cfRule>
    <cfRule type="cellIs" dxfId="377" priority="147" stopIfTrue="1" operator="equal">
      <formula>"N/D"</formula>
    </cfRule>
  </conditionalFormatting>
  <conditionalFormatting sqref="D362:D375">
    <cfRule type="cellIs" dxfId="376" priority="148" stopIfTrue="1" operator="equal">
      <formula>"-"</formula>
    </cfRule>
  </conditionalFormatting>
  <conditionalFormatting sqref="D379:D390">
    <cfRule type="expression" dxfId="375" priority="149" stopIfTrue="1">
      <formula>ISBLANK(D379)</formula>
    </cfRule>
    <cfRule type="cellIs" dxfId="374" priority="150" stopIfTrue="1" operator="equal">
      <formula>"Pasa"</formula>
    </cfRule>
    <cfRule type="cellIs" dxfId="373" priority="151" stopIfTrue="1" operator="equal">
      <formula>"Falla"</formula>
    </cfRule>
    <cfRule type="cellIs" dxfId="372" priority="152" stopIfTrue="1" operator="equal">
      <formula>"N/A"</formula>
    </cfRule>
    <cfRule type="cellIs" dxfId="371" priority="153" stopIfTrue="1" operator="equal">
      <formula>"N/T"</formula>
    </cfRule>
    <cfRule type="cellIs" dxfId="370" priority="154" stopIfTrue="1" operator="equal">
      <formula>"N/D"</formula>
    </cfRule>
  </conditionalFormatting>
  <conditionalFormatting sqref="D379:D392">
    <cfRule type="cellIs" dxfId="369" priority="155" stopIfTrue="1" operator="equal">
      <formula>"-"</formula>
    </cfRule>
  </conditionalFormatting>
  <conditionalFormatting sqref="D396:D407">
    <cfRule type="expression" dxfId="368" priority="156" stopIfTrue="1">
      <formula>ISBLANK(D396)</formula>
    </cfRule>
    <cfRule type="cellIs" dxfId="367" priority="157" stopIfTrue="1" operator="equal">
      <formula>"Pasa"</formula>
    </cfRule>
    <cfRule type="cellIs" dxfId="366" priority="158" stopIfTrue="1" operator="equal">
      <formula>"Falla"</formula>
    </cfRule>
    <cfRule type="cellIs" dxfId="365" priority="159" stopIfTrue="1" operator="equal">
      <formula>"N/A"</formula>
    </cfRule>
    <cfRule type="cellIs" dxfId="364" priority="160" stopIfTrue="1" operator="equal">
      <formula>"N/T"</formula>
    </cfRule>
    <cfRule type="cellIs" dxfId="363" priority="161" stopIfTrue="1" operator="equal">
      <formula>"N/D"</formula>
    </cfRule>
  </conditionalFormatting>
  <conditionalFormatting sqref="D396:D409">
    <cfRule type="cellIs" dxfId="362" priority="162" stopIfTrue="1" operator="equal">
      <formula>"-"</formula>
    </cfRule>
  </conditionalFormatting>
  <conditionalFormatting sqref="D413:D424">
    <cfRule type="expression" dxfId="361" priority="163" stopIfTrue="1">
      <formula>ISBLANK(D413)</formula>
    </cfRule>
    <cfRule type="cellIs" dxfId="360" priority="164" stopIfTrue="1" operator="equal">
      <formula>"Pasa"</formula>
    </cfRule>
    <cfRule type="cellIs" dxfId="359" priority="165" stopIfTrue="1" operator="equal">
      <formula>"Falla"</formula>
    </cfRule>
    <cfRule type="cellIs" dxfId="358" priority="166" stopIfTrue="1" operator="equal">
      <formula>"N/A"</formula>
    </cfRule>
    <cfRule type="cellIs" dxfId="357" priority="167" stopIfTrue="1" operator="equal">
      <formula>"N/T"</formula>
    </cfRule>
    <cfRule type="cellIs" dxfId="356" priority="168" stopIfTrue="1" operator="equal">
      <formula>"N/D"</formula>
    </cfRule>
  </conditionalFormatting>
  <conditionalFormatting sqref="D413:D426">
    <cfRule type="cellIs" dxfId="355" priority="169" stopIfTrue="1" operator="equal">
      <formula>"-"</formula>
    </cfRule>
  </conditionalFormatting>
  <conditionalFormatting sqref="D430:D441">
    <cfRule type="expression" dxfId="354" priority="170" stopIfTrue="1">
      <formula>ISBLANK(D430)</formula>
    </cfRule>
    <cfRule type="cellIs" dxfId="353" priority="171" stopIfTrue="1" operator="equal">
      <formula>"Pasa"</formula>
    </cfRule>
    <cfRule type="cellIs" dxfId="352" priority="172" stopIfTrue="1" operator="equal">
      <formula>"Falla"</formula>
    </cfRule>
    <cfRule type="cellIs" dxfId="351" priority="173" stopIfTrue="1" operator="equal">
      <formula>"N/A"</formula>
    </cfRule>
    <cfRule type="cellIs" dxfId="350" priority="174" stopIfTrue="1" operator="equal">
      <formula>"N/T"</formula>
    </cfRule>
    <cfRule type="cellIs" dxfId="349" priority="175" stopIfTrue="1" operator="equal">
      <formula>"N/D"</formula>
    </cfRule>
  </conditionalFormatting>
  <conditionalFormatting sqref="D430:D443">
    <cfRule type="cellIs" dxfId="348" priority="176" stopIfTrue="1" operator="equal">
      <formula>"-"</formula>
    </cfRule>
  </conditionalFormatting>
  <conditionalFormatting sqref="D447:D458">
    <cfRule type="expression" dxfId="347" priority="177" stopIfTrue="1">
      <formula>ISBLANK(D447)</formula>
    </cfRule>
    <cfRule type="cellIs" dxfId="346" priority="178" stopIfTrue="1" operator="equal">
      <formula>"Pasa"</formula>
    </cfRule>
    <cfRule type="cellIs" dxfId="345" priority="179" stopIfTrue="1" operator="equal">
      <formula>"Falla"</formula>
    </cfRule>
    <cfRule type="cellIs" dxfId="344" priority="180" stopIfTrue="1" operator="equal">
      <formula>"N/A"</formula>
    </cfRule>
    <cfRule type="cellIs" dxfId="343" priority="181" stopIfTrue="1" operator="equal">
      <formula>"N/T"</formula>
    </cfRule>
    <cfRule type="cellIs" dxfId="342" priority="182" stopIfTrue="1" operator="equal">
      <formula>"N/D"</formula>
    </cfRule>
  </conditionalFormatting>
  <conditionalFormatting sqref="D447:D460">
    <cfRule type="cellIs" dxfId="341" priority="183" stopIfTrue="1" operator="equal">
      <formula>"-"</formula>
    </cfRule>
  </conditionalFormatting>
  <conditionalFormatting sqref="D464:D475">
    <cfRule type="expression" dxfId="340" priority="184" stopIfTrue="1">
      <formula>ISBLANK(D464)</formula>
    </cfRule>
    <cfRule type="cellIs" dxfId="339" priority="185" stopIfTrue="1" operator="equal">
      <formula>"Pasa"</formula>
    </cfRule>
    <cfRule type="cellIs" dxfId="338" priority="186" stopIfTrue="1" operator="equal">
      <formula>"Falla"</formula>
    </cfRule>
    <cfRule type="cellIs" dxfId="337" priority="187" stopIfTrue="1" operator="equal">
      <formula>"N/A"</formula>
    </cfRule>
    <cfRule type="cellIs" dxfId="336" priority="188" stopIfTrue="1" operator="equal">
      <formula>"N/T"</formula>
    </cfRule>
    <cfRule type="cellIs" dxfId="335" priority="189" stopIfTrue="1" operator="equal">
      <formula>"N/D"</formula>
    </cfRule>
  </conditionalFormatting>
  <conditionalFormatting sqref="D464:D477">
    <cfRule type="cellIs" dxfId="334" priority="190" stopIfTrue="1" operator="equal">
      <formula>"-"</formula>
    </cfRule>
  </conditionalFormatting>
  <conditionalFormatting sqref="D481:D492">
    <cfRule type="expression" dxfId="333" priority="191" stopIfTrue="1">
      <formula>ISBLANK(D481)</formula>
    </cfRule>
    <cfRule type="cellIs" dxfId="332" priority="192" stopIfTrue="1" operator="equal">
      <formula>"Pasa"</formula>
    </cfRule>
    <cfRule type="cellIs" dxfId="331" priority="193" stopIfTrue="1" operator="equal">
      <formula>"Falla"</formula>
    </cfRule>
    <cfRule type="cellIs" dxfId="330" priority="194" stopIfTrue="1" operator="equal">
      <formula>"N/A"</formula>
    </cfRule>
    <cfRule type="cellIs" dxfId="329" priority="195" stopIfTrue="1" operator="equal">
      <formula>"N/T"</formula>
    </cfRule>
    <cfRule type="cellIs" dxfId="328" priority="196" stopIfTrue="1" operator="equal">
      <formula>"N/D"</formula>
    </cfRule>
  </conditionalFormatting>
  <conditionalFormatting sqref="D481:D494">
    <cfRule type="cellIs" dxfId="327" priority="197" stopIfTrue="1" operator="equal">
      <formula>"-"</formula>
    </cfRule>
  </conditionalFormatting>
  <conditionalFormatting sqref="D498:D509">
    <cfRule type="expression" dxfId="326" priority="198" stopIfTrue="1">
      <formula>ISBLANK(D498)</formula>
    </cfRule>
    <cfRule type="cellIs" dxfId="325" priority="199" stopIfTrue="1" operator="equal">
      <formula>"Pasa"</formula>
    </cfRule>
    <cfRule type="cellIs" dxfId="324" priority="200" stopIfTrue="1" operator="equal">
      <formula>"Falla"</formula>
    </cfRule>
    <cfRule type="cellIs" dxfId="323" priority="201" stopIfTrue="1" operator="equal">
      <formula>"N/A"</formula>
    </cfRule>
    <cfRule type="cellIs" dxfId="322" priority="202" stopIfTrue="1" operator="equal">
      <formula>"N/T"</formula>
    </cfRule>
    <cfRule type="cellIs" dxfId="321" priority="203" stopIfTrue="1" operator="equal">
      <formula>"N/D"</formula>
    </cfRule>
  </conditionalFormatting>
  <conditionalFormatting sqref="D498:D511">
    <cfRule type="cellIs" dxfId="320" priority="204" stopIfTrue="1" operator="equal">
      <formula>"-"</formula>
    </cfRule>
  </conditionalFormatting>
  <conditionalFormatting sqref="D515:D526">
    <cfRule type="expression" dxfId="319" priority="205" stopIfTrue="1">
      <formula>ISBLANK(D515)</formula>
    </cfRule>
    <cfRule type="cellIs" dxfId="318" priority="206" stopIfTrue="1" operator="equal">
      <formula>"Pasa"</formula>
    </cfRule>
    <cfRule type="cellIs" dxfId="317" priority="207" stopIfTrue="1" operator="equal">
      <formula>"Falla"</formula>
    </cfRule>
    <cfRule type="cellIs" dxfId="316" priority="208" stopIfTrue="1" operator="equal">
      <formula>"N/A"</formula>
    </cfRule>
    <cfRule type="cellIs" dxfId="315" priority="209" stopIfTrue="1" operator="equal">
      <formula>"N/T"</formula>
    </cfRule>
    <cfRule type="cellIs" dxfId="314" priority="210" stopIfTrue="1" operator="equal">
      <formula>"N/D"</formula>
    </cfRule>
  </conditionalFormatting>
  <conditionalFormatting sqref="D515:D528">
    <cfRule type="cellIs" dxfId="313" priority="211" stopIfTrue="1" operator="equal">
      <formula>"-"</formula>
    </cfRule>
  </conditionalFormatting>
  <conditionalFormatting sqref="D532:D543">
    <cfRule type="expression" dxfId="312" priority="212" stopIfTrue="1">
      <formula>ISBLANK(D532)</formula>
    </cfRule>
    <cfRule type="cellIs" dxfId="311" priority="213" stopIfTrue="1" operator="equal">
      <formula>"Pasa"</formula>
    </cfRule>
    <cfRule type="cellIs" dxfId="310" priority="214" stopIfTrue="1" operator="equal">
      <formula>"Falla"</formula>
    </cfRule>
    <cfRule type="cellIs" dxfId="309" priority="215" stopIfTrue="1" operator="equal">
      <formula>"N/A"</formula>
    </cfRule>
    <cfRule type="cellIs" dxfId="308" priority="216" stopIfTrue="1" operator="equal">
      <formula>"N/T"</formula>
    </cfRule>
    <cfRule type="cellIs" dxfId="307" priority="217" stopIfTrue="1" operator="equal">
      <formula>"N/D"</formula>
    </cfRule>
  </conditionalFormatting>
  <conditionalFormatting sqref="D532:D545">
    <cfRule type="cellIs" dxfId="306" priority="218" stopIfTrue="1" operator="equal">
      <formula>"-"</formula>
    </cfRule>
  </conditionalFormatting>
  <conditionalFormatting sqref="D549:D560">
    <cfRule type="expression" dxfId="305" priority="219" stopIfTrue="1">
      <formula>ISBLANK(D549)</formula>
    </cfRule>
    <cfRule type="cellIs" dxfId="304" priority="220" stopIfTrue="1" operator="equal">
      <formula>"Pasa"</formula>
    </cfRule>
    <cfRule type="cellIs" dxfId="303" priority="221" stopIfTrue="1" operator="equal">
      <formula>"Falla"</formula>
    </cfRule>
    <cfRule type="cellIs" dxfId="302" priority="222" stopIfTrue="1" operator="equal">
      <formula>"N/A"</formula>
    </cfRule>
    <cfRule type="cellIs" dxfId="301" priority="223" stopIfTrue="1" operator="equal">
      <formula>"N/T"</formula>
    </cfRule>
    <cfRule type="cellIs" dxfId="300" priority="224" stopIfTrue="1" operator="equal">
      <formula>"N/D"</formula>
    </cfRule>
  </conditionalFormatting>
  <conditionalFormatting sqref="D549:D562">
    <cfRule type="cellIs" dxfId="299" priority="225" stopIfTrue="1" operator="equal">
      <formula>"-"</formula>
    </cfRule>
  </conditionalFormatting>
  <conditionalFormatting sqref="D566:D577">
    <cfRule type="expression" dxfId="298" priority="226" stopIfTrue="1">
      <formula>ISBLANK(D566)</formula>
    </cfRule>
    <cfRule type="cellIs" dxfId="297" priority="227" stopIfTrue="1" operator="equal">
      <formula>"Pasa"</formula>
    </cfRule>
    <cfRule type="cellIs" dxfId="296" priority="228" stopIfTrue="1" operator="equal">
      <formula>"Falla"</formula>
    </cfRule>
    <cfRule type="cellIs" dxfId="295" priority="229" stopIfTrue="1" operator="equal">
      <formula>"N/A"</formula>
    </cfRule>
    <cfRule type="cellIs" dxfId="294" priority="230" stopIfTrue="1" operator="equal">
      <formula>"N/T"</formula>
    </cfRule>
    <cfRule type="cellIs" dxfId="293" priority="231" stopIfTrue="1" operator="equal">
      <formula>"N/D"</formula>
    </cfRule>
  </conditionalFormatting>
  <conditionalFormatting sqref="D566:D579">
    <cfRule type="cellIs" dxfId="292" priority="232" stopIfTrue="1" operator="equal">
      <formula>"-"</formula>
    </cfRule>
  </conditionalFormatting>
  <conditionalFormatting sqref="D583:D594">
    <cfRule type="expression" dxfId="291" priority="233" stopIfTrue="1">
      <formula>ISBLANK(D583)</formula>
    </cfRule>
    <cfRule type="cellIs" dxfId="290" priority="234" stopIfTrue="1" operator="equal">
      <formula>"Pasa"</formula>
    </cfRule>
    <cfRule type="cellIs" dxfId="289" priority="235" stopIfTrue="1" operator="equal">
      <formula>"Falla"</formula>
    </cfRule>
    <cfRule type="cellIs" dxfId="288" priority="236" stopIfTrue="1" operator="equal">
      <formula>"N/A"</formula>
    </cfRule>
    <cfRule type="cellIs" dxfId="287" priority="237" stopIfTrue="1" operator="equal">
      <formula>"N/T"</formula>
    </cfRule>
    <cfRule type="cellIs" dxfId="286" priority="238" stopIfTrue="1" operator="equal">
      <formula>"N/D"</formula>
    </cfRule>
  </conditionalFormatting>
  <conditionalFormatting sqref="D583:D596">
    <cfRule type="cellIs" dxfId="285" priority="239" stopIfTrue="1" operator="equal">
      <formula>"-"</formula>
    </cfRule>
  </conditionalFormatting>
  <conditionalFormatting sqref="D600:D611">
    <cfRule type="expression" dxfId="284" priority="240" stopIfTrue="1">
      <formula>ISBLANK(D600)</formula>
    </cfRule>
    <cfRule type="cellIs" dxfId="283" priority="241" stopIfTrue="1" operator="equal">
      <formula>"Pasa"</formula>
    </cfRule>
    <cfRule type="cellIs" dxfId="282" priority="242" stopIfTrue="1" operator="equal">
      <formula>"Falla"</formula>
    </cfRule>
    <cfRule type="cellIs" dxfId="281" priority="243" stopIfTrue="1" operator="equal">
      <formula>"N/A"</formula>
    </cfRule>
    <cfRule type="cellIs" dxfId="280" priority="244" stopIfTrue="1" operator="equal">
      <formula>"N/T"</formula>
    </cfRule>
    <cfRule type="cellIs" dxfId="279" priority="245" stopIfTrue="1" operator="equal">
      <formula>"N/D"</formula>
    </cfRule>
  </conditionalFormatting>
  <conditionalFormatting sqref="D600:D613">
    <cfRule type="cellIs" dxfId="278" priority="246" stopIfTrue="1" operator="equal">
      <formula>"-"</formula>
    </cfRule>
  </conditionalFormatting>
  <conditionalFormatting sqref="D617:D628">
    <cfRule type="expression" dxfId="277" priority="247" stopIfTrue="1">
      <formula>ISBLANK(D617)</formula>
    </cfRule>
    <cfRule type="cellIs" dxfId="276" priority="248" stopIfTrue="1" operator="equal">
      <formula>"Pasa"</formula>
    </cfRule>
    <cfRule type="cellIs" dxfId="275" priority="249" stopIfTrue="1" operator="equal">
      <formula>"Falla"</formula>
    </cfRule>
    <cfRule type="cellIs" dxfId="274" priority="250" stopIfTrue="1" operator="equal">
      <formula>"N/A"</formula>
    </cfRule>
    <cfRule type="cellIs" dxfId="273" priority="251" stopIfTrue="1" operator="equal">
      <formula>"N/T"</formula>
    </cfRule>
    <cfRule type="cellIs" dxfId="272" priority="252" stopIfTrue="1" operator="equal">
      <formula>"N/D"</formula>
    </cfRule>
  </conditionalFormatting>
  <conditionalFormatting sqref="D617:D630">
    <cfRule type="cellIs" dxfId="271" priority="253" stopIfTrue="1" operator="equal">
      <formula>"-"</formula>
    </cfRule>
  </conditionalFormatting>
  <conditionalFormatting sqref="D634:D645">
    <cfRule type="expression" dxfId="270" priority="254" stopIfTrue="1">
      <formula>ISBLANK(D634)</formula>
    </cfRule>
    <cfRule type="cellIs" dxfId="269" priority="255" stopIfTrue="1" operator="equal">
      <formula>"Pasa"</formula>
    </cfRule>
    <cfRule type="cellIs" dxfId="268" priority="256" stopIfTrue="1" operator="equal">
      <formula>"Falla"</formula>
    </cfRule>
    <cfRule type="cellIs" dxfId="267" priority="257" stopIfTrue="1" operator="equal">
      <formula>"N/A"</formula>
    </cfRule>
    <cfRule type="cellIs" dxfId="266" priority="258" stopIfTrue="1" operator="equal">
      <formula>"N/T"</formula>
    </cfRule>
    <cfRule type="cellIs" dxfId="265" priority="259" stopIfTrue="1" operator="equal">
      <formula>"N/D"</formula>
    </cfRule>
  </conditionalFormatting>
  <conditionalFormatting sqref="D634:D647">
    <cfRule type="cellIs" dxfId="264" priority="260" stopIfTrue="1" operator="equal">
      <formula>"-"</formula>
    </cfRule>
  </conditionalFormatting>
  <conditionalFormatting sqref="D651:D662">
    <cfRule type="expression" dxfId="263" priority="261" stopIfTrue="1">
      <formula>ISBLANK(D651)</formula>
    </cfRule>
    <cfRule type="cellIs" dxfId="262" priority="262" stopIfTrue="1" operator="equal">
      <formula>"Pasa"</formula>
    </cfRule>
    <cfRule type="cellIs" dxfId="261" priority="263" stopIfTrue="1" operator="equal">
      <formula>"Falla"</formula>
    </cfRule>
    <cfRule type="cellIs" dxfId="260" priority="264" stopIfTrue="1" operator="equal">
      <formula>"N/A"</formula>
    </cfRule>
    <cfRule type="cellIs" dxfId="259" priority="265" stopIfTrue="1" operator="equal">
      <formula>"N/T"</formula>
    </cfRule>
    <cfRule type="cellIs" dxfId="258" priority="266" stopIfTrue="1" operator="equal">
      <formula>"N/D"</formula>
    </cfRule>
  </conditionalFormatting>
  <conditionalFormatting sqref="D651:D664">
    <cfRule type="cellIs" dxfId="257" priority="267" stopIfTrue="1" operator="equal">
      <formula>"-"</formula>
    </cfRule>
  </conditionalFormatting>
  <conditionalFormatting sqref="D668:D679">
    <cfRule type="expression" dxfId="256" priority="268" stopIfTrue="1">
      <formula>ISBLANK(D668)</formula>
    </cfRule>
    <cfRule type="cellIs" dxfId="255" priority="269" stopIfTrue="1" operator="equal">
      <formula>"Pasa"</formula>
    </cfRule>
    <cfRule type="cellIs" dxfId="254" priority="270" stopIfTrue="1" operator="equal">
      <formula>"Falla"</formula>
    </cfRule>
    <cfRule type="cellIs" dxfId="253" priority="271" stopIfTrue="1" operator="equal">
      <formula>"N/A"</formula>
    </cfRule>
    <cfRule type="cellIs" dxfId="252" priority="272" stopIfTrue="1" operator="equal">
      <formula>"N/T"</formula>
    </cfRule>
    <cfRule type="cellIs" dxfId="251" priority="273" stopIfTrue="1" operator="equal">
      <formula>"N/D"</formula>
    </cfRule>
  </conditionalFormatting>
  <conditionalFormatting sqref="D668:D681">
    <cfRule type="cellIs" dxfId="250" priority="274" stopIfTrue="1" operator="equal">
      <formula>"-"</formula>
    </cfRule>
  </conditionalFormatting>
  <conditionalFormatting sqref="D685:D696">
    <cfRule type="expression" dxfId="249" priority="275" stopIfTrue="1">
      <formula>ISBLANK(D685)</formula>
    </cfRule>
    <cfRule type="cellIs" dxfId="248" priority="276" stopIfTrue="1" operator="equal">
      <formula>"Pasa"</formula>
    </cfRule>
    <cfRule type="cellIs" dxfId="247" priority="277" stopIfTrue="1" operator="equal">
      <formula>"Falla"</formula>
    </cfRule>
    <cfRule type="cellIs" dxfId="246" priority="278" stopIfTrue="1" operator="equal">
      <formula>"N/A"</formula>
    </cfRule>
    <cfRule type="cellIs" dxfId="245" priority="279" stopIfTrue="1" operator="equal">
      <formula>"N/T"</formula>
    </cfRule>
    <cfRule type="cellIs" dxfId="244" priority="280" stopIfTrue="1" operator="equal">
      <formula>"N/D"</formula>
    </cfRule>
  </conditionalFormatting>
  <conditionalFormatting sqref="D685:D698">
    <cfRule type="cellIs" dxfId="243" priority="281" stopIfTrue="1" operator="equal">
      <formula>"-"</formula>
    </cfRule>
  </conditionalFormatting>
  <conditionalFormatting sqref="D702:D713">
    <cfRule type="expression" dxfId="242" priority="282" stopIfTrue="1">
      <formula>ISBLANK(D702)</formula>
    </cfRule>
    <cfRule type="cellIs" dxfId="241" priority="283" stopIfTrue="1" operator="equal">
      <formula>"Pasa"</formula>
    </cfRule>
    <cfRule type="cellIs" dxfId="240" priority="284" stopIfTrue="1" operator="equal">
      <formula>"Falla"</formula>
    </cfRule>
    <cfRule type="cellIs" dxfId="239" priority="285" stopIfTrue="1" operator="equal">
      <formula>"N/A"</formula>
    </cfRule>
    <cfRule type="cellIs" dxfId="238" priority="286" stopIfTrue="1" operator="equal">
      <formula>"N/T"</formula>
    </cfRule>
    <cfRule type="cellIs" dxfId="237" priority="287" stopIfTrue="1" operator="equal">
      <formula>"N/D"</formula>
    </cfRule>
  </conditionalFormatting>
  <conditionalFormatting sqref="D702:D715">
    <cfRule type="cellIs" dxfId="236" priority="288" stopIfTrue="1" operator="equal">
      <formula>"-"</formula>
    </cfRule>
  </conditionalFormatting>
  <conditionalFormatting sqref="D719:D730">
    <cfRule type="expression" dxfId="235" priority="289" stopIfTrue="1">
      <formula>ISBLANK(D719)</formula>
    </cfRule>
    <cfRule type="cellIs" dxfId="234" priority="290" stopIfTrue="1" operator="equal">
      <formula>"Pasa"</formula>
    </cfRule>
    <cfRule type="cellIs" dxfId="233" priority="291" stopIfTrue="1" operator="equal">
      <formula>"Falla"</formula>
    </cfRule>
    <cfRule type="cellIs" dxfId="232" priority="292" stopIfTrue="1" operator="equal">
      <formula>"N/A"</formula>
    </cfRule>
    <cfRule type="cellIs" dxfId="231" priority="293" stopIfTrue="1" operator="equal">
      <formula>"N/T"</formula>
    </cfRule>
    <cfRule type="cellIs" dxfId="230" priority="294" stopIfTrue="1" operator="equal">
      <formula>"N/D"</formula>
    </cfRule>
  </conditionalFormatting>
  <conditionalFormatting sqref="D719:D732">
    <cfRule type="cellIs" dxfId="229" priority="295" stopIfTrue="1" operator="equal">
      <formula>"-"</formula>
    </cfRule>
  </conditionalFormatting>
  <conditionalFormatting sqref="D736:D747">
    <cfRule type="expression" dxfId="228" priority="296" stopIfTrue="1">
      <formula>ISBLANK(D736)</formula>
    </cfRule>
    <cfRule type="cellIs" dxfId="227" priority="297" stopIfTrue="1" operator="equal">
      <formula>"Pasa"</formula>
    </cfRule>
    <cfRule type="cellIs" dxfId="226" priority="298" stopIfTrue="1" operator="equal">
      <formula>"Falla"</formula>
    </cfRule>
    <cfRule type="cellIs" dxfId="225" priority="299" stopIfTrue="1" operator="equal">
      <formula>"N/A"</formula>
    </cfRule>
    <cfRule type="cellIs" dxfId="224" priority="300" stopIfTrue="1" operator="equal">
      <formula>"N/T"</formula>
    </cfRule>
    <cfRule type="cellIs" dxfId="223" priority="301" stopIfTrue="1" operator="equal">
      <formula>"N/D"</formula>
    </cfRule>
  </conditionalFormatting>
  <conditionalFormatting sqref="D736:D749">
    <cfRule type="cellIs" dxfId="222" priority="302" stopIfTrue="1" operator="equal">
      <formula>"-"</formula>
    </cfRule>
  </conditionalFormatting>
  <conditionalFormatting sqref="D753:D764">
    <cfRule type="expression" dxfId="221" priority="303" stopIfTrue="1">
      <formula>ISBLANK(D753)</formula>
    </cfRule>
    <cfRule type="cellIs" dxfId="220" priority="304" stopIfTrue="1" operator="equal">
      <formula>"Pasa"</formula>
    </cfRule>
    <cfRule type="cellIs" dxfId="219" priority="305" stopIfTrue="1" operator="equal">
      <formula>"Falla"</formula>
    </cfRule>
    <cfRule type="cellIs" dxfId="218" priority="306" stopIfTrue="1" operator="equal">
      <formula>"N/A"</formula>
    </cfRule>
    <cfRule type="cellIs" dxfId="217" priority="307" stopIfTrue="1" operator="equal">
      <formula>"N/T"</formula>
    </cfRule>
    <cfRule type="cellIs" dxfId="216" priority="308" stopIfTrue="1" operator="equal">
      <formula>"N/D"</formula>
    </cfRule>
  </conditionalFormatting>
  <conditionalFormatting sqref="D753:D766">
    <cfRule type="cellIs" dxfId="215" priority="309" stopIfTrue="1" operator="equal">
      <formula>"-"</formula>
    </cfRule>
  </conditionalFormatting>
  <conditionalFormatting sqref="D770:D779">
    <cfRule type="cellIs" dxfId="214" priority="310" stopIfTrue="1" operator="equal">
      <formula>"-"</formula>
    </cfRule>
    <cfRule type="expression" dxfId="213" priority="311" stopIfTrue="1">
      <formula>ISBLANK(D770)</formula>
    </cfRule>
    <cfRule type="cellIs" dxfId="212" priority="312" stopIfTrue="1" operator="equal">
      <formula>"Pasa"</formula>
    </cfRule>
    <cfRule type="cellIs" dxfId="211" priority="313" stopIfTrue="1" operator="equal">
      <formula>"Falla"</formula>
    </cfRule>
    <cfRule type="cellIs" dxfId="210" priority="314" stopIfTrue="1" operator="equal">
      <formula>"N/A"</formula>
    </cfRule>
    <cfRule type="cellIs" dxfId="209" priority="315" stopIfTrue="1" operator="equal">
      <formula>"N/T"</formula>
    </cfRule>
    <cfRule type="cellIs" dxfId="208" priority="316" stopIfTrue="1" operator="equal">
      <formula>"N/D"</formula>
    </cfRule>
  </conditionalFormatting>
  <conditionalFormatting sqref="E22:E35 E39:E52 E56:E69 E73:E86 E90:E103 E107:E120 E124:E137 E141:E154 E158:E171 E175:E188 E192:E205 E209:E222 E226:E239 E243:E256 E260:E273 E277:E290 E294:E307 E311:E324 E328:E341">
    <cfRule type="cellIs" dxfId="207" priority="317" stopIfTrue="1" operator="equal">
      <formula>"ERR"</formula>
    </cfRule>
  </conditionalFormatting>
  <conditionalFormatting sqref="E345:E358">
    <cfRule type="cellIs" dxfId="206" priority="318" stopIfTrue="1" operator="equal">
      <formula>"ERR"</formula>
    </cfRule>
  </conditionalFormatting>
  <conditionalFormatting sqref="E362:E375">
    <cfRule type="cellIs" dxfId="205" priority="319" stopIfTrue="1" operator="equal">
      <formula>"ERR"</formula>
    </cfRule>
  </conditionalFormatting>
  <conditionalFormatting sqref="E379:E392">
    <cfRule type="cellIs" dxfId="204" priority="320" stopIfTrue="1" operator="equal">
      <formula>"ERR"</formula>
    </cfRule>
  </conditionalFormatting>
  <conditionalFormatting sqref="E396:E409">
    <cfRule type="cellIs" dxfId="203" priority="321" stopIfTrue="1" operator="equal">
      <formula>"ERR"</formula>
    </cfRule>
  </conditionalFormatting>
  <conditionalFormatting sqref="E413:E426">
    <cfRule type="cellIs" dxfId="202" priority="322" stopIfTrue="1" operator="equal">
      <formula>"ERR"</formula>
    </cfRule>
  </conditionalFormatting>
  <conditionalFormatting sqref="E430:E443">
    <cfRule type="cellIs" dxfId="201" priority="323" stopIfTrue="1" operator="equal">
      <formula>"ERR"</formula>
    </cfRule>
  </conditionalFormatting>
  <conditionalFormatting sqref="E447:E461">
    <cfRule type="cellIs" dxfId="200" priority="324" stopIfTrue="1" operator="equal">
      <formula>"ERR"</formula>
    </cfRule>
  </conditionalFormatting>
  <conditionalFormatting sqref="E464:E477">
    <cfRule type="cellIs" dxfId="199" priority="325" stopIfTrue="1" operator="equal">
      <formula>"ERR"</formula>
    </cfRule>
  </conditionalFormatting>
  <conditionalFormatting sqref="E481:E494">
    <cfRule type="cellIs" dxfId="198" priority="326" stopIfTrue="1" operator="equal">
      <formula>"ERR"</formula>
    </cfRule>
  </conditionalFormatting>
  <conditionalFormatting sqref="E498:E511">
    <cfRule type="cellIs" dxfId="197" priority="327" stopIfTrue="1" operator="equal">
      <formula>"ERR"</formula>
    </cfRule>
  </conditionalFormatting>
  <conditionalFormatting sqref="E515:E528">
    <cfRule type="cellIs" dxfId="196" priority="328" stopIfTrue="1" operator="equal">
      <formula>"ERR"</formula>
    </cfRule>
  </conditionalFormatting>
  <conditionalFormatting sqref="E532:E545">
    <cfRule type="cellIs" dxfId="195" priority="329" stopIfTrue="1" operator="equal">
      <formula>"ERR"</formula>
    </cfRule>
  </conditionalFormatting>
  <conditionalFormatting sqref="E549:E562">
    <cfRule type="cellIs" dxfId="194" priority="330" stopIfTrue="1" operator="equal">
      <formula>"ERR"</formula>
    </cfRule>
  </conditionalFormatting>
  <conditionalFormatting sqref="E566:E579">
    <cfRule type="cellIs" dxfId="193" priority="331" stopIfTrue="1" operator="equal">
      <formula>"ERR"</formula>
    </cfRule>
  </conditionalFormatting>
  <conditionalFormatting sqref="E583:E596">
    <cfRule type="cellIs" dxfId="192" priority="332" stopIfTrue="1" operator="equal">
      <formula>"ERR"</formula>
    </cfRule>
  </conditionalFormatting>
  <conditionalFormatting sqref="E600:E609 E634:E643 E651:E660 E668:E677 E685:E694 E702:E711 E719:E728">
    <cfRule type="cellIs" dxfId="191" priority="333" operator="equal">
      <formula>"ERR"</formula>
    </cfRule>
  </conditionalFormatting>
  <conditionalFormatting sqref="E610:E613">
    <cfRule type="cellIs" dxfId="190" priority="334" stopIfTrue="1" operator="equal">
      <formula>"ERR"</formula>
    </cfRule>
  </conditionalFormatting>
  <conditionalFormatting sqref="E617:E626">
    <cfRule type="cellIs" dxfId="189" priority="335" operator="equal">
      <formula>"ERR"</formula>
    </cfRule>
  </conditionalFormatting>
  <conditionalFormatting sqref="E627:E630">
    <cfRule type="cellIs" dxfId="188" priority="336" stopIfTrue="1" operator="equal">
      <formula>"ERR"</formula>
    </cfRule>
  </conditionalFormatting>
  <conditionalFormatting sqref="E644:E647">
    <cfRule type="cellIs" dxfId="187" priority="337" stopIfTrue="1" operator="equal">
      <formula>"ERR"</formula>
    </cfRule>
  </conditionalFormatting>
  <conditionalFormatting sqref="E661:E664">
    <cfRule type="cellIs" dxfId="186" priority="338" stopIfTrue="1" operator="equal">
      <formula>"ERR"</formula>
    </cfRule>
  </conditionalFormatting>
  <conditionalFormatting sqref="E678:E681">
    <cfRule type="cellIs" dxfId="185" priority="339" stopIfTrue="1" operator="equal">
      <formula>"ERR"</formula>
    </cfRule>
  </conditionalFormatting>
  <conditionalFormatting sqref="E695:E698">
    <cfRule type="cellIs" dxfId="184" priority="340" stopIfTrue="1" operator="equal">
      <formula>"ERR"</formula>
    </cfRule>
  </conditionalFormatting>
  <conditionalFormatting sqref="E712:E715">
    <cfRule type="cellIs" dxfId="183" priority="341" stopIfTrue="1" operator="equal">
      <formula>"ERR"</formula>
    </cfRule>
  </conditionalFormatting>
  <conditionalFormatting sqref="E729:E732">
    <cfRule type="cellIs" dxfId="182" priority="342" stopIfTrue="1" operator="equal">
      <formula>"ERR"</formula>
    </cfRule>
  </conditionalFormatting>
  <conditionalFormatting sqref="E736:E749">
    <cfRule type="cellIs" dxfId="181" priority="343" stopIfTrue="1" operator="equal">
      <formula>"ERR"</formula>
    </cfRule>
  </conditionalFormatting>
  <conditionalFormatting sqref="E753:E766">
    <cfRule type="cellIs" dxfId="180" priority="344" stopIfTrue="1" operator="equal">
      <formula>"ERR"</formula>
    </cfRule>
  </conditionalFormatting>
  <conditionalFormatting sqref="E770:E779">
    <cfRule type="cellIs" dxfId="179" priority="345" stopIfTrue="1" operator="equal">
      <formula>"ERR"</formula>
    </cfRule>
  </conditionalFormatting>
  <conditionalFormatting sqref="F22:J22 F39:J39 F56:J56 F73:J73 F90:J90 F107:J107 F124:J124 F141:J141 F158:J158 F175:J175 F192:J192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cfRule type="expression" dxfId="178" priority="346" stopIfTrue="1">
      <formula>ISBLANK(F22)</formula>
    </cfRule>
    <cfRule type="cellIs" dxfId="177" priority="347" stopIfTrue="1" operator="equal">
      <formula>"Pasa"</formula>
    </cfRule>
    <cfRule type="cellIs" dxfId="176" priority="348" stopIfTrue="1" operator="equal">
      <formula>"Falla"</formula>
    </cfRule>
    <cfRule type="cellIs" dxfId="175" priority="349" stopIfTrue="1" operator="equal">
      <formula>"N/A"</formula>
    </cfRule>
    <cfRule type="cellIs" dxfId="174" priority="350" stopIfTrue="1" operator="equal">
      <formula>"N/T"</formula>
    </cfRule>
    <cfRule type="cellIs" dxfId="173" priority="351" stopIfTrue="1" operator="equal">
      <formula>"N/D"</formula>
    </cfRule>
  </conditionalFormatting>
  <conditionalFormatting sqref="K26:K27">
    <cfRule type="expression" dxfId="172" priority="352" stopIfTrue="1">
      <formula>ISBLANK(K26)</formula>
    </cfRule>
    <cfRule type="cellIs" dxfId="171" priority="353" stopIfTrue="1" operator="equal">
      <formula>"Pasa"</formula>
    </cfRule>
    <cfRule type="cellIs" dxfId="170" priority="354" stopIfTrue="1" operator="equal">
      <formula>"Falla"</formula>
    </cfRule>
    <cfRule type="cellIs" dxfId="169" priority="355" stopIfTrue="1" operator="equal">
      <formula>"N/A"</formula>
    </cfRule>
    <cfRule type="cellIs" dxfId="168" priority="356" stopIfTrue="1" operator="equal">
      <formula>"N/T"</formula>
    </cfRule>
    <cfRule type="cellIs" dxfId="167" priority="357" stopIfTrue="1" operator="equal">
      <formula>"N/D"</formula>
    </cfRule>
  </conditionalFormatting>
  <conditionalFormatting sqref="N13:N14">
    <cfRule type="expression" dxfId="166" priority="358" stopIfTrue="1">
      <formula>ISBLANK(N13)</formula>
    </cfRule>
    <cfRule type="cellIs" dxfId="165" priority="359" stopIfTrue="1" operator="equal">
      <formula>"Pasa"</formula>
    </cfRule>
    <cfRule type="cellIs" dxfId="164" priority="360" stopIfTrue="1" operator="equal">
      <formula>"Falla"</formula>
    </cfRule>
    <cfRule type="cellIs" dxfId="163" priority="361" stopIfTrue="1" operator="equal">
      <formula>"N/A"</formula>
    </cfRule>
    <cfRule type="cellIs" dxfId="162" priority="362" stopIfTrue="1" operator="equal">
      <formula>"N/T"</formula>
    </cfRule>
    <cfRule type="cellIs" dxfId="161" priority="363" stopIfTrue="1" operator="equal">
      <formula>"N/D"</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'DATA - Oculta'!$U$9:$U$13</xm:f>
          </x14:formula1>
          <xm:sqref>D18 D22:D33 D35 D39:D50 D52 D56:D67 D69 D73:D84 D86 D90:D101 D103 D107:D118 D120 D124:D135 D137 D141:D152 D154 D158:D169 D171 D175:D186 D188 D192:D203 D205 D209:D220 D222 D226:D237 D239 D243:D254 D256 D260:D271 D273 D277:D288 D290 D294:D305 D307 D311:D322 D324 D328:D339 D341 D345:D356 D358 D362:D373 D375 D379:D390 D392 D396:D407 D409 D413:D424 D426 D430:D441 D443 D447:D458 D460 D464:D475 D477 D481:D492 D494 D498:D509 D511 D515:D526 D528 D532:D543 D545 D549:D560 D562 D566:D577 D579 D583:D594 D596 D600:D611 D613 D617:D628 D630 D634:D645 D647 D651:D662 D664 D668:D679 D681 D685:D696 D698 D702:D713 D715 D719:D730 D732 D736:D747 D749 D753:D764 D766 D770:D779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14</vt:i4>
      </vt:variant>
    </vt:vector>
  </HeadingPairs>
  <TitlesOfParts>
    <vt:vector size="14"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JVI</cp:lastModifiedBy>
  <dcterms:created xsi:type="dcterms:W3CDTF">2020-03-26T13:14:48Z</dcterms:created>
  <dcterms:modified xsi:type="dcterms:W3CDTF">2025-05-22T10:23:12Z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0x0101009197A4F1B2825E4FBE994B7137F26688</vt:lpwstr>
  </property>
  <property fmtid="{D5CDD505-2E9C-101B-9397-08002B2CF9AE}" pid="3" name="Order">
    <vt:r8>2041400</vt:r8>
  </property>
  <property fmtid="{D5CDD505-2E9C-101B-9397-08002B2CF9AE}" pid="4" name="_ColorTag">
    <vt:lpwstr/>
  </property>
  <property fmtid="{D5CDD505-2E9C-101B-9397-08002B2CF9AE}" pid="5" name="_ExtendedDescription">
    <vt:lpwstr/>
  </property>
  <property fmtid="{D5CDD505-2E9C-101B-9397-08002B2CF9AE}" pid="6" name="TriggerFlowInfo">
    <vt:lpwstr/>
  </property>
  <property fmtid="{D5CDD505-2E9C-101B-9397-08002B2CF9AE}" pid="7" name="_SourceUrl">
    <vt:lpwstr/>
  </property>
  <property fmtid="{D5CDD505-2E9C-101B-9397-08002B2CF9AE}" pid="8" name="_SharedFileIndex">
    <vt:lpwstr/>
  </property>
  <property fmtid="{D5CDD505-2E9C-101B-9397-08002B2CF9AE}" pid="9" name="_ColorHex">
    <vt:lpwstr/>
  </property>
  <property fmtid="{D5CDD505-2E9C-101B-9397-08002B2CF9AE}" pid="10" name="_Emoji">
    <vt:lpwstr/>
  </property>
  <property fmtid="{D5CDD505-2E9C-101B-9397-08002B2CF9AE}" pid="11" name="ComplianceAssetId">
    <vt:lpwstr/>
  </property>
</Properties>
</file>